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3B585A-CD74-4707-B65C-B083FA385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04" i="1" l="1"/>
  <c r="F204" i="1" s="1"/>
  <c r="G204" i="1" s="1"/>
  <c r="K204" i="1" s="1"/>
  <c r="Q204" i="1"/>
  <c r="F14" i="1"/>
  <c r="E202" i="1"/>
  <c r="F202" i="1" s="1"/>
  <c r="G202" i="1" s="1"/>
  <c r="K202" i="1" s="1"/>
  <c r="Q202" i="1"/>
  <c r="E203" i="1"/>
  <c r="F203" i="1" s="1"/>
  <c r="G203" i="1" s="1"/>
  <c r="K203" i="1" s="1"/>
  <c r="Q203" i="1"/>
  <c r="Q197" i="1"/>
  <c r="Q198" i="1"/>
  <c r="Q199" i="1"/>
  <c r="Q200" i="1"/>
  <c r="Q201" i="1"/>
  <c r="Q196" i="1"/>
  <c r="Q192" i="1"/>
  <c r="Q193" i="1"/>
  <c r="Q194" i="1"/>
  <c r="Q195" i="1"/>
  <c r="Q190" i="1"/>
  <c r="Q191" i="1"/>
  <c r="Q189" i="1"/>
  <c r="Q188" i="1"/>
  <c r="Q187" i="1"/>
  <c r="E156" i="1"/>
  <c r="F156" i="1" s="1"/>
  <c r="G156" i="1" s="1"/>
  <c r="K156" i="1" s="1"/>
  <c r="E148" i="1"/>
  <c r="F148" i="1" s="1"/>
  <c r="E139" i="1"/>
  <c r="E56" i="2" s="1"/>
  <c r="E184" i="1"/>
  <c r="F184" i="1" s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61" i="1"/>
  <c r="Q62" i="1"/>
  <c r="Q63" i="1"/>
  <c r="Q64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6" i="1"/>
  <c r="Q87" i="1"/>
  <c r="Q88" i="1"/>
  <c r="Q90" i="1"/>
  <c r="Q91" i="1"/>
  <c r="Q93" i="1"/>
  <c r="Q94" i="1"/>
  <c r="Q95" i="1"/>
  <c r="Q96" i="1"/>
  <c r="Q97" i="1"/>
  <c r="Q98" i="1"/>
  <c r="Q134" i="1"/>
  <c r="Q135" i="1"/>
  <c r="Q136" i="1"/>
  <c r="Q137" i="1"/>
  <c r="Q138" i="1"/>
  <c r="Q144" i="1"/>
  <c r="Q145" i="1"/>
  <c r="Q146" i="1"/>
  <c r="Q147" i="1"/>
  <c r="Q148" i="1"/>
  <c r="Q149" i="1"/>
  <c r="Q151" i="1"/>
  <c r="Q152" i="1"/>
  <c r="Q155" i="1"/>
  <c r="Q156" i="1"/>
  <c r="Q158" i="1"/>
  <c r="Q164" i="1"/>
  <c r="Q166" i="1"/>
  <c r="Q169" i="1"/>
  <c r="Q186" i="1"/>
  <c r="G171" i="2"/>
  <c r="C171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170" i="2"/>
  <c r="C170" i="2"/>
  <c r="G71" i="2"/>
  <c r="C71" i="2"/>
  <c r="G70" i="2"/>
  <c r="C70" i="2"/>
  <c r="G169" i="2"/>
  <c r="C169" i="2"/>
  <c r="G69" i="2"/>
  <c r="C69" i="2"/>
  <c r="G168" i="2"/>
  <c r="C168" i="2"/>
  <c r="G68" i="2"/>
  <c r="C68" i="2"/>
  <c r="G67" i="2"/>
  <c r="C67" i="2"/>
  <c r="G66" i="2"/>
  <c r="C66" i="2"/>
  <c r="G65" i="2"/>
  <c r="C65" i="2"/>
  <c r="G64" i="2"/>
  <c r="C64" i="2"/>
  <c r="G167" i="2"/>
  <c r="C167" i="2"/>
  <c r="G63" i="2"/>
  <c r="C63" i="2"/>
  <c r="G166" i="2"/>
  <c r="C166" i="2"/>
  <c r="G165" i="2"/>
  <c r="C165" i="2"/>
  <c r="G62" i="2"/>
  <c r="C62" i="2"/>
  <c r="G61" i="2"/>
  <c r="C61" i="2"/>
  <c r="G164" i="2"/>
  <c r="C164" i="2"/>
  <c r="G163" i="2"/>
  <c r="C163" i="2"/>
  <c r="G162" i="2"/>
  <c r="C162" i="2"/>
  <c r="E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60" i="2"/>
  <c r="C60" i="2"/>
  <c r="G59" i="2"/>
  <c r="C59" i="2"/>
  <c r="G58" i="2"/>
  <c r="C58" i="2"/>
  <c r="G57" i="2"/>
  <c r="C57" i="2"/>
  <c r="G56" i="2"/>
  <c r="C56" i="2"/>
  <c r="G155" i="2"/>
  <c r="C155" i="2"/>
  <c r="G154" i="2"/>
  <c r="C154" i="2"/>
  <c r="G153" i="2"/>
  <c r="C153" i="2"/>
  <c r="G152" i="2"/>
  <c r="C152" i="2"/>
  <c r="G151" i="2"/>
  <c r="C151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23" i="2"/>
  <c r="C23" i="2"/>
  <c r="G144" i="2"/>
  <c r="C144" i="2"/>
  <c r="G143" i="2"/>
  <c r="C143" i="2"/>
  <c r="G22" i="2"/>
  <c r="C22" i="2"/>
  <c r="G142" i="2"/>
  <c r="C142" i="2"/>
  <c r="G141" i="2"/>
  <c r="C141" i="2"/>
  <c r="G140" i="2"/>
  <c r="C140" i="2"/>
  <c r="G21" i="2"/>
  <c r="C21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20" i="2"/>
  <c r="C20" i="2"/>
  <c r="G19" i="2"/>
  <c r="C19" i="2"/>
  <c r="G121" i="2"/>
  <c r="C121" i="2"/>
  <c r="G120" i="2"/>
  <c r="C120" i="2"/>
  <c r="G119" i="2"/>
  <c r="C119" i="2"/>
  <c r="G118" i="2"/>
  <c r="C118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H171" i="2"/>
  <c r="D171" i="2"/>
  <c r="B171" i="2"/>
  <c r="A171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170" i="2"/>
  <c r="D170" i="2"/>
  <c r="B170" i="2"/>
  <c r="A170" i="2"/>
  <c r="H71" i="2"/>
  <c r="B71" i="2"/>
  <c r="D71" i="2"/>
  <c r="A71" i="2"/>
  <c r="H70" i="2"/>
  <c r="D70" i="2"/>
  <c r="B70" i="2"/>
  <c r="A70" i="2"/>
  <c r="H169" i="2"/>
  <c r="B169" i="2"/>
  <c r="D169" i="2"/>
  <c r="A169" i="2"/>
  <c r="H69" i="2"/>
  <c r="D69" i="2"/>
  <c r="B69" i="2"/>
  <c r="A69" i="2"/>
  <c r="H168" i="2"/>
  <c r="B168" i="2"/>
  <c r="D168" i="2"/>
  <c r="A168" i="2"/>
  <c r="H68" i="2"/>
  <c r="B68" i="2"/>
  <c r="D68" i="2"/>
  <c r="A68" i="2"/>
  <c r="H67" i="2"/>
  <c r="B67" i="2"/>
  <c r="D67" i="2"/>
  <c r="A67" i="2"/>
  <c r="H66" i="2"/>
  <c r="D66" i="2"/>
  <c r="B66" i="2"/>
  <c r="A66" i="2"/>
  <c r="H65" i="2"/>
  <c r="B65" i="2"/>
  <c r="D65" i="2"/>
  <c r="A65" i="2"/>
  <c r="H64" i="2"/>
  <c r="B64" i="2"/>
  <c r="D64" i="2"/>
  <c r="A64" i="2"/>
  <c r="H167" i="2"/>
  <c r="B167" i="2"/>
  <c r="D167" i="2"/>
  <c r="A167" i="2"/>
  <c r="H63" i="2"/>
  <c r="B63" i="2"/>
  <c r="D63" i="2"/>
  <c r="A63" i="2"/>
  <c r="H166" i="2"/>
  <c r="B166" i="2"/>
  <c r="D166" i="2"/>
  <c r="A166" i="2"/>
  <c r="H165" i="2"/>
  <c r="D165" i="2"/>
  <c r="B165" i="2"/>
  <c r="A165" i="2"/>
  <c r="H62" i="2"/>
  <c r="B62" i="2"/>
  <c r="D62" i="2"/>
  <c r="A62" i="2"/>
  <c r="H61" i="2"/>
  <c r="D61" i="2"/>
  <c r="B61" i="2"/>
  <c r="A61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D56" i="2"/>
  <c r="B56" i="2"/>
  <c r="A56" i="2"/>
  <c r="H155" i="2"/>
  <c r="B155" i="2"/>
  <c r="D155" i="2"/>
  <c r="A155" i="2"/>
  <c r="H154" i="2"/>
  <c r="D154" i="2"/>
  <c r="B154" i="2"/>
  <c r="A154" i="2"/>
  <c r="H153" i="2"/>
  <c r="B153" i="2"/>
  <c r="D153" i="2"/>
  <c r="A153" i="2"/>
  <c r="H152" i="2"/>
  <c r="D152" i="2"/>
  <c r="B152" i="2"/>
  <c r="A152" i="2"/>
  <c r="H151" i="2"/>
  <c r="B151" i="2"/>
  <c r="D151" i="2"/>
  <c r="A151" i="2"/>
  <c r="H55" i="2"/>
  <c r="D55" i="2"/>
  <c r="B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150" i="2"/>
  <c r="D150" i="2"/>
  <c r="B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D146" i="2"/>
  <c r="B146" i="2"/>
  <c r="A146" i="2"/>
  <c r="H145" i="2"/>
  <c r="F145" i="2"/>
  <c r="D145" i="2"/>
  <c r="B145" i="2"/>
  <c r="A145" i="2"/>
  <c r="H23" i="2"/>
  <c r="B23" i="2"/>
  <c r="F23" i="2"/>
  <c r="D23" i="2"/>
  <c r="A23" i="2"/>
  <c r="H144" i="2"/>
  <c r="F144" i="2"/>
  <c r="D144" i="2"/>
  <c r="B144" i="2"/>
  <c r="A144" i="2"/>
  <c r="H143" i="2"/>
  <c r="B143" i="2"/>
  <c r="F143" i="2"/>
  <c r="D143" i="2"/>
  <c r="A143" i="2"/>
  <c r="H22" i="2"/>
  <c r="B22" i="2"/>
  <c r="F22" i="2"/>
  <c r="D22" i="2"/>
  <c r="A22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21" i="2"/>
  <c r="B21" i="2"/>
  <c r="D21" i="2"/>
  <c r="A21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20" i="2"/>
  <c r="B20" i="2"/>
  <c r="D20" i="2"/>
  <c r="A20" i="2"/>
  <c r="H19" i="2"/>
  <c r="B19" i="2"/>
  <c r="D19" i="2"/>
  <c r="A19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Q179" i="1"/>
  <c r="Q183" i="1"/>
  <c r="Q185" i="1"/>
  <c r="Q171" i="1"/>
  <c r="Q176" i="1"/>
  <c r="Q177" i="1"/>
  <c r="Q180" i="1"/>
  <c r="Q184" i="1"/>
  <c r="Q172" i="1"/>
  <c r="Q173" i="1"/>
  <c r="Q174" i="1"/>
  <c r="Q178" i="1"/>
  <c r="Q150" i="1"/>
  <c r="Q162" i="1"/>
  <c r="Q163" i="1"/>
  <c r="Q165" i="1"/>
  <c r="Q175" i="1"/>
  <c r="Q182" i="1"/>
  <c r="Q181" i="1"/>
  <c r="C17" i="1"/>
  <c r="Q167" i="1"/>
  <c r="Q168" i="1"/>
  <c r="Q170" i="1"/>
  <c r="Q160" i="1"/>
  <c r="Q157" i="1"/>
  <c r="Q159" i="1"/>
  <c r="Q161" i="1"/>
  <c r="Q153" i="1"/>
  <c r="Q154" i="1"/>
  <c r="Q143" i="1"/>
  <c r="Q53" i="1"/>
  <c r="Q54" i="1"/>
  <c r="Q55" i="1"/>
  <c r="Q56" i="1"/>
  <c r="Q57" i="1"/>
  <c r="Q58" i="1"/>
  <c r="Q59" i="1"/>
  <c r="Q60" i="1"/>
  <c r="Q65" i="1"/>
  <c r="Q66" i="1"/>
  <c r="Q104" i="1"/>
  <c r="Q131" i="1"/>
  <c r="Q133" i="1"/>
  <c r="Q141" i="1"/>
  <c r="Q14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2" i="1"/>
  <c r="Q139" i="1"/>
  <c r="Q140" i="1"/>
  <c r="Q85" i="1"/>
  <c r="Q89" i="1"/>
  <c r="Q92" i="1"/>
  <c r="Q99" i="1"/>
  <c r="Q100" i="1"/>
  <c r="Q101" i="1"/>
  <c r="Q102" i="1"/>
  <c r="Q103" i="1"/>
  <c r="Q105" i="1"/>
  <c r="Q106" i="1"/>
  <c r="Q107" i="1"/>
  <c r="Q108" i="1"/>
  <c r="Q109" i="1"/>
  <c r="Q110" i="1"/>
  <c r="Q111" i="1"/>
  <c r="Q112" i="1"/>
  <c r="Q23" i="1"/>
  <c r="F15" i="1" l="1"/>
  <c r="E174" i="1"/>
  <c r="F174" i="1" s="1"/>
  <c r="G174" i="1" s="1"/>
  <c r="K174" i="1" s="1"/>
  <c r="E127" i="1"/>
  <c r="F127" i="1" s="1"/>
  <c r="G127" i="1" s="1"/>
  <c r="I127" i="1" s="1"/>
  <c r="E84" i="1"/>
  <c r="E139" i="2" s="1"/>
  <c r="E182" i="1"/>
  <c r="F182" i="1" s="1"/>
  <c r="E123" i="1"/>
  <c r="E80" i="1"/>
  <c r="F80" i="1" s="1"/>
  <c r="G80" i="1" s="1"/>
  <c r="I80" i="1" s="1"/>
  <c r="E161" i="1"/>
  <c r="F161" i="1" s="1"/>
  <c r="G161" i="1" s="1"/>
  <c r="K161" i="1" s="1"/>
  <c r="E118" i="1"/>
  <c r="F118" i="1" s="1"/>
  <c r="G118" i="1" s="1"/>
  <c r="I118" i="1" s="1"/>
  <c r="E76" i="1"/>
  <c r="E143" i="1"/>
  <c r="F143" i="1" s="1"/>
  <c r="G143" i="1" s="1"/>
  <c r="J143" i="1" s="1"/>
  <c r="E113" i="1"/>
  <c r="F113" i="1" s="1"/>
  <c r="G113" i="1" s="1"/>
  <c r="I113" i="1" s="1"/>
  <c r="E72" i="1"/>
  <c r="F72" i="1" s="1"/>
  <c r="G72" i="1" s="1"/>
  <c r="I72" i="1" s="1"/>
  <c r="E109" i="1"/>
  <c r="F109" i="1" s="1"/>
  <c r="G109" i="1" s="1"/>
  <c r="I109" i="1" s="1"/>
  <c r="E131" i="1"/>
  <c r="E53" i="2" s="1"/>
  <c r="E64" i="1"/>
  <c r="F64" i="1" s="1"/>
  <c r="G64" i="1" s="1"/>
  <c r="I64" i="1" s="1"/>
  <c r="F139" i="1"/>
  <c r="G139" i="1" s="1"/>
  <c r="I139" i="1" s="1"/>
  <c r="E103" i="1"/>
  <c r="F103" i="1" s="1"/>
  <c r="G103" i="1" s="1"/>
  <c r="I103" i="1" s="1"/>
  <c r="E166" i="1"/>
  <c r="F166" i="1" s="1"/>
  <c r="E61" i="1"/>
  <c r="E99" i="1"/>
  <c r="E24" i="2" s="1"/>
  <c r="E34" i="2"/>
  <c r="E60" i="2"/>
  <c r="E76" i="2"/>
  <c r="E180" i="1"/>
  <c r="E173" i="1"/>
  <c r="E75" i="2" s="1"/>
  <c r="E170" i="1"/>
  <c r="E112" i="1"/>
  <c r="E108" i="1"/>
  <c r="E33" i="2" s="1"/>
  <c r="E132" i="1"/>
  <c r="E122" i="1"/>
  <c r="E104" i="1"/>
  <c r="E58" i="1"/>
  <c r="E54" i="1"/>
  <c r="E147" i="1"/>
  <c r="E138" i="1"/>
  <c r="F138" i="1" s="1"/>
  <c r="E135" i="1"/>
  <c r="E95" i="1"/>
  <c r="E90" i="1"/>
  <c r="E38" i="1"/>
  <c r="E34" i="1"/>
  <c r="E30" i="1"/>
  <c r="E24" i="1"/>
  <c r="E187" i="1"/>
  <c r="F187" i="1" s="1"/>
  <c r="G187" i="1" s="1"/>
  <c r="K187" i="1" s="1"/>
  <c r="E196" i="1"/>
  <c r="F196" i="1" s="1"/>
  <c r="G196" i="1" s="1"/>
  <c r="K196" i="1" s="1"/>
  <c r="E26" i="1"/>
  <c r="E199" i="1"/>
  <c r="F199" i="1" s="1"/>
  <c r="G199" i="1" s="1"/>
  <c r="K199" i="1" s="1"/>
  <c r="E195" i="1"/>
  <c r="F195" i="1" s="1"/>
  <c r="G195" i="1" s="1"/>
  <c r="K195" i="1" s="1"/>
  <c r="E131" i="2"/>
  <c r="E23" i="1"/>
  <c r="F23" i="1" s="1"/>
  <c r="E172" i="1"/>
  <c r="E179" i="1"/>
  <c r="E159" i="1"/>
  <c r="E102" i="1"/>
  <c r="E126" i="1"/>
  <c r="F126" i="1" s="1"/>
  <c r="G126" i="1" s="1"/>
  <c r="I126" i="1" s="1"/>
  <c r="E142" i="1"/>
  <c r="E66" i="1"/>
  <c r="E57" i="1"/>
  <c r="E186" i="1"/>
  <c r="E164" i="1"/>
  <c r="E151" i="1"/>
  <c r="E146" i="1"/>
  <c r="E158" i="2" s="1"/>
  <c r="E94" i="1"/>
  <c r="E88" i="1"/>
  <c r="E79" i="1"/>
  <c r="E75" i="1"/>
  <c r="E71" i="1"/>
  <c r="F71" i="1" s="1"/>
  <c r="G71" i="1" s="1"/>
  <c r="I71" i="1" s="1"/>
  <c r="E63" i="1"/>
  <c r="E50" i="1"/>
  <c r="E46" i="1"/>
  <c r="E42" i="1"/>
  <c r="E22" i="1"/>
  <c r="F22" i="1" s="1"/>
  <c r="G22" i="1" s="1"/>
  <c r="I22" i="1" s="1"/>
  <c r="F84" i="1"/>
  <c r="G84" i="1" s="1"/>
  <c r="I84" i="1" s="1"/>
  <c r="E169" i="2"/>
  <c r="E165" i="1"/>
  <c r="E168" i="1"/>
  <c r="E111" i="1"/>
  <c r="E92" i="1"/>
  <c r="E121" i="1"/>
  <c r="E117" i="1"/>
  <c r="E65" i="1"/>
  <c r="E19" i="2" s="1"/>
  <c r="E53" i="1"/>
  <c r="E145" i="1"/>
  <c r="E137" i="1"/>
  <c r="E97" i="1"/>
  <c r="E83" i="1"/>
  <c r="E49" i="1"/>
  <c r="E45" i="1"/>
  <c r="E41" i="1"/>
  <c r="E37" i="1"/>
  <c r="E33" i="1"/>
  <c r="E29" i="1"/>
  <c r="E21" i="1"/>
  <c r="E201" i="1"/>
  <c r="F201" i="1" s="1"/>
  <c r="G201" i="1" s="1"/>
  <c r="K201" i="1" s="1"/>
  <c r="E198" i="1"/>
  <c r="F198" i="1" s="1"/>
  <c r="G198" i="1" s="1"/>
  <c r="K198" i="1" s="1"/>
  <c r="E38" i="2"/>
  <c r="E178" i="1"/>
  <c r="E171" i="1"/>
  <c r="E107" i="1"/>
  <c r="E89" i="1"/>
  <c r="E130" i="1"/>
  <c r="E116" i="1"/>
  <c r="E56" i="1"/>
  <c r="F56" i="1" s="1"/>
  <c r="G56" i="1" s="1"/>
  <c r="I56" i="1" s="1"/>
  <c r="E185" i="1"/>
  <c r="E169" i="1"/>
  <c r="E155" i="1"/>
  <c r="E149" i="1"/>
  <c r="E82" i="1"/>
  <c r="F82" i="1" s="1"/>
  <c r="G82" i="1" s="1"/>
  <c r="I82" i="1" s="1"/>
  <c r="E78" i="1"/>
  <c r="F78" i="1" s="1"/>
  <c r="G78" i="1" s="1"/>
  <c r="I78" i="1" s="1"/>
  <c r="E74" i="1"/>
  <c r="E70" i="1"/>
  <c r="E52" i="1"/>
  <c r="E25" i="1"/>
  <c r="E90" i="2" s="1"/>
  <c r="E189" i="1"/>
  <c r="F189" i="1" s="1"/>
  <c r="G189" i="1" s="1"/>
  <c r="K189" i="1" s="1"/>
  <c r="E190" i="1"/>
  <c r="F190" i="1" s="1"/>
  <c r="G190" i="1" s="1"/>
  <c r="K190" i="1" s="1"/>
  <c r="E132" i="2"/>
  <c r="E163" i="1"/>
  <c r="E162" i="1"/>
  <c r="E181" i="1"/>
  <c r="E167" i="1"/>
  <c r="E154" i="1"/>
  <c r="E106" i="1"/>
  <c r="E101" i="1"/>
  <c r="E129" i="1"/>
  <c r="E125" i="1"/>
  <c r="E120" i="1"/>
  <c r="E115" i="1"/>
  <c r="E141" i="1"/>
  <c r="E144" i="1"/>
  <c r="E134" i="1"/>
  <c r="E96" i="1"/>
  <c r="E93" i="1"/>
  <c r="E87" i="1"/>
  <c r="E69" i="1"/>
  <c r="E124" i="2" s="1"/>
  <c r="E40" i="1"/>
  <c r="E36" i="1"/>
  <c r="E32" i="1"/>
  <c r="E28" i="1"/>
  <c r="E194" i="1"/>
  <c r="F194" i="1" s="1"/>
  <c r="G194" i="1" s="1"/>
  <c r="K194" i="1" s="1"/>
  <c r="E197" i="1"/>
  <c r="F197" i="1" s="1"/>
  <c r="G197" i="1" s="1"/>
  <c r="K197" i="1" s="1"/>
  <c r="E191" i="1"/>
  <c r="F191" i="1" s="1"/>
  <c r="G191" i="1" s="1"/>
  <c r="K191" i="1" s="1"/>
  <c r="E193" i="1"/>
  <c r="F193" i="1" s="1"/>
  <c r="G193" i="1" s="1"/>
  <c r="K193" i="1" s="1"/>
  <c r="E127" i="2"/>
  <c r="E160" i="2"/>
  <c r="E166" i="2"/>
  <c r="G184" i="1"/>
  <c r="K184" i="1" s="1"/>
  <c r="E177" i="1"/>
  <c r="G182" i="1"/>
  <c r="E157" i="1"/>
  <c r="E153" i="1"/>
  <c r="E110" i="1"/>
  <c r="E85" i="1"/>
  <c r="E124" i="1"/>
  <c r="F124" i="1" s="1"/>
  <c r="G124" i="1" s="1"/>
  <c r="I124" i="1" s="1"/>
  <c r="E119" i="1"/>
  <c r="E60" i="1"/>
  <c r="E183" i="1"/>
  <c r="G166" i="1"/>
  <c r="K166" i="1" s="1"/>
  <c r="E158" i="1"/>
  <c r="E152" i="1"/>
  <c r="G148" i="1"/>
  <c r="I148" i="1" s="1"/>
  <c r="E91" i="1"/>
  <c r="E81" i="1"/>
  <c r="E77" i="1"/>
  <c r="F77" i="1" s="1"/>
  <c r="G77" i="1" s="1"/>
  <c r="I77" i="1" s="1"/>
  <c r="E73" i="1"/>
  <c r="E68" i="1"/>
  <c r="E62" i="1"/>
  <c r="E51" i="1"/>
  <c r="E48" i="1"/>
  <c r="E44" i="1"/>
  <c r="E200" i="1"/>
  <c r="F200" i="1" s="1"/>
  <c r="G200" i="1" s="1"/>
  <c r="K200" i="1" s="1"/>
  <c r="E188" i="1"/>
  <c r="F188" i="1" s="1"/>
  <c r="G188" i="1" s="1"/>
  <c r="K188" i="1" s="1"/>
  <c r="E84" i="2"/>
  <c r="E150" i="1"/>
  <c r="F150" i="1" s="1"/>
  <c r="G150" i="1" s="1"/>
  <c r="K150" i="1" s="1"/>
  <c r="E176" i="1"/>
  <c r="E78" i="2" s="1"/>
  <c r="E175" i="1"/>
  <c r="E160" i="1"/>
  <c r="E65" i="2" s="1"/>
  <c r="E105" i="1"/>
  <c r="E100" i="1"/>
  <c r="E140" i="1"/>
  <c r="E128" i="1"/>
  <c r="F128" i="1" s="1"/>
  <c r="G128" i="1" s="1"/>
  <c r="I128" i="1" s="1"/>
  <c r="E114" i="1"/>
  <c r="E133" i="1"/>
  <c r="E59" i="1"/>
  <c r="E55" i="1"/>
  <c r="G138" i="1"/>
  <c r="I138" i="1" s="1"/>
  <c r="E136" i="1"/>
  <c r="E98" i="1"/>
  <c r="E86" i="1"/>
  <c r="E67" i="1"/>
  <c r="E122" i="2" s="1"/>
  <c r="E47" i="1"/>
  <c r="E43" i="1"/>
  <c r="E39" i="1"/>
  <c r="E35" i="1"/>
  <c r="E31" i="1"/>
  <c r="E27" i="1"/>
  <c r="E192" i="1"/>
  <c r="F192" i="1" s="1"/>
  <c r="G192" i="1" s="1"/>
  <c r="K192" i="1" s="1"/>
  <c r="F160" i="1"/>
  <c r="G160" i="1" s="1"/>
  <c r="J160" i="1" s="1"/>
  <c r="F108" i="1"/>
  <c r="G108" i="1" s="1"/>
  <c r="I108" i="1" s="1"/>
  <c r="F99" i="1"/>
  <c r="G99" i="1" s="1"/>
  <c r="I99" i="1" s="1"/>
  <c r="F65" i="1"/>
  <c r="G65" i="1" s="1"/>
  <c r="I65" i="1" s="1"/>
  <c r="F25" i="1"/>
  <c r="G25" i="1" s="1"/>
  <c r="I25" i="1" s="1"/>
  <c r="E135" i="2" l="1"/>
  <c r="E88" i="2"/>
  <c r="F131" i="1"/>
  <c r="G131" i="1" s="1"/>
  <c r="I131" i="1" s="1"/>
  <c r="F67" i="1"/>
  <c r="G67" i="1" s="1"/>
  <c r="I67" i="1" s="1"/>
  <c r="E121" i="2"/>
  <c r="E66" i="2"/>
  <c r="E28" i="2"/>
  <c r="F173" i="1"/>
  <c r="G173" i="1" s="1"/>
  <c r="K173" i="1" s="1"/>
  <c r="E50" i="2"/>
  <c r="F123" i="1"/>
  <c r="G123" i="1" s="1"/>
  <c r="I123" i="1" s="1"/>
  <c r="E48" i="2"/>
  <c r="F146" i="1"/>
  <c r="G146" i="1" s="1"/>
  <c r="I146" i="1" s="1"/>
  <c r="E43" i="2"/>
  <c r="F61" i="1"/>
  <c r="G61" i="1" s="1"/>
  <c r="I61" i="1" s="1"/>
  <c r="E118" i="2"/>
  <c r="F76" i="1"/>
  <c r="G76" i="1" s="1"/>
  <c r="I76" i="1" s="1"/>
  <c r="E133" i="2"/>
  <c r="F31" i="1"/>
  <c r="G31" i="1" s="1"/>
  <c r="I31" i="1" s="1"/>
  <c r="E96" i="2"/>
  <c r="F62" i="1"/>
  <c r="G62" i="1" s="1"/>
  <c r="I62" i="1" s="1"/>
  <c r="E119" i="2"/>
  <c r="F158" i="1"/>
  <c r="G158" i="1" s="1"/>
  <c r="K158" i="1" s="1"/>
  <c r="E167" i="2"/>
  <c r="F153" i="1"/>
  <c r="G153" i="1" s="1"/>
  <c r="J153" i="1" s="1"/>
  <c r="E61" i="2"/>
  <c r="E101" i="2"/>
  <c r="F36" i="1"/>
  <c r="G36" i="1" s="1"/>
  <c r="I36" i="1" s="1"/>
  <c r="F144" i="1"/>
  <c r="G144" i="1" s="1"/>
  <c r="I144" i="1" s="1"/>
  <c r="E156" i="2"/>
  <c r="F106" i="1"/>
  <c r="G106" i="1" s="1"/>
  <c r="I106" i="1" s="1"/>
  <c r="E31" i="2"/>
  <c r="E129" i="2"/>
  <c r="F74" i="1"/>
  <c r="G74" i="1" s="1"/>
  <c r="I74" i="1" s="1"/>
  <c r="E80" i="2"/>
  <c r="F178" i="1"/>
  <c r="G178" i="1" s="1"/>
  <c r="K178" i="1" s="1"/>
  <c r="E102" i="2"/>
  <c r="F37" i="1"/>
  <c r="G37" i="1" s="1"/>
  <c r="I37" i="1" s="1"/>
  <c r="E115" i="2"/>
  <c r="F50" i="1"/>
  <c r="G50" i="1" s="1"/>
  <c r="I50" i="1" s="1"/>
  <c r="F26" i="1"/>
  <c r="G26" i="1" s="1"/>
  <c r="I26" i="1" s="1"/>
  <c r="E91" i="2"/>
  <c r="F90" i="1"/>
  <c r="G90" i="1" s="1"/>
  <c r="I90" i="1" s="1"/>
  <c r="E143" i="2"/>
  <c r="E29" i="2"/>
  <c r="F104" i="1"/>
  <c r="G104" i="1" s="1"/>
  <c r="I104" i="1" s="1"/>
  <c r="F35" i="1"/>
  <c r="G35" i="1" s="1"/>
  <c r="I35" i="1" s="1"/>
  <c r="E100" i="2"/>
  <c r="F98" i="1"/>
  <c r="G98" i="1" s="1"/>
  <c r="I98" i="1" s="1"/>
  <c r="E150" i="2"/>
  <c r="F140" i="1"/>
  <c r="G140" i="1" s="1"/>
  <c r="I140" i="1" s="1"/>
  <c r="E57" i="2"/>
  <c r="F68" i="1"/>
  <c r="G68" i="1" s="1"/>
  <c r="I68" i="1" s="1"/>
  <c r="E123" i="2"/>
  <c r="F157" i="1"/>
  <c r="G157" i="1" s="1"/>
  <c r="K157" i="1" s="1"/>
  <c r="E63" i="2"/>
  <c r="F40" i="1"/>
  <c r="G40" i="1" s="1"/>
  <c r="I40" i="1" s="1"/>
  <c r="E105" i="2"/>
  <c r="F154" i="1"/>
  <c r="G154" i="1" s="1"/>
  <c r="K154" i="1" s="1"/>
  <c r="E62" i="2"/>
  <c r="F41" i="1"/>
  <c r="G41" i="1" s="1"/>
  <c r="I41" i="1" s="1"/>
  <c r="E106" i="2"/>
  <c r="E154" i="2"/>
  <c r="E155" i="2"/>
  <c r="F137" i="1"/>
  <c r="G137" i="1" s="1"/>
  <c r="I137" i="1" s="1"/>
  <c r="F92" i="1"/>
  <c r="G92" i="1" s="1"/>
  <c r="I92" i="1" s="1"/>
  <c r="E23" i="2"/>
  <c r="E163" i="2"/>
  <c r="F151" i="1"/>
  <c r="G151" i="1" s="1"/>
  <c r="I151" i="1" s="1"/>
  <c r="F95" i="1"/>
  <c r="G95" i="1" s="1"/>
  <c r="I95" i="1" s="1"/>
  <c r="E147" i="2"/>
  <c r="F180" i="1"/>
  <c r="G180" i="1" s="1"/>
  <c r="K180" i="1" s="1"/>
  <c r="E82" i="2"/>
  <c r="F39" i="1"/>
  <c r="G39" i="1" s="1"/>
  <c r="I39" i="1" s="1"/>
  <c r="E104" i="2"/>
  <c r="F136" i="1"/>
  <c r="G136" i="1" s="1"/>
  <c r="I136" i="1" s="1"/>
  <c r="E153" i="2"/>
  <c r="F100" i="1"/>
  <c r="G100" i="1" s="1"/>
  <c r="I100" i="1" s="1"/>
  <c r="E25" i="2"/>
  <c r="F73" i="1"/>
  <c r="G73" i="1" s="1"/>
  <c r="I73" i="1" s="1"/>
  <c r="E128" i="2"/>
  <c r="F183" i="1"/>
  <c r="G183" i="1" s="1"/>
  <c r="E85" i="2"/>
  <c r="J182" i="1"/>
  <c r="F141" i="1"/>
  <c r="G141" i="1" s="1"/>
  <c r="I141" i="1" s="1"/>
  <c r="E58" i="2"/>
  <c r="E70" i="2"/>
  <c r="F167" i="1"/>
  <c r="G167" i="1" s="1"/>
  <c r="J167" i="1" s="1"/>
  <c r="E41" i="2"/>
  <c r="F116" i="1"/>
  <c r="G116" i="1" s="1"/>
  <c r="I116" i="1" s="1"/>
  <c r="F45" i="1"/>
  <c r="G45" i="1" s="1"/>
  <c r="I45" i="1" s="1"/>
  <c r="E110" i="2"/>
  <c r="F145" i="1"/>
  <c r="G145" i="1" s="1"/>
  <c r="I145" i="1" s="1"/>
  <c r="E157" i="2"/>
  <c r="E120" i="2"/>
  <c r="F63" i="1"/>
  <c r="G63" i="1" s="1"/>
  <c r="I63" i="1" s="1"/>
  <c r="E27" i="2"/>
  <c r="F102" i="1"/>
  <c r="G102" i="1" s="1"/>
  <c r="I102" i="1" s="1"/>
  <c r="F122" i="1"/>
  <c r="G122" i="1" s="1"/>
  <c r="I122" i="1" s="1"/>
  <c r="E47" i="2"/>
  <c r="F69" i="1"/>
  <c r="G69" i="1" s="1"/>
  <c r="I69" i="1" s="1"/>
  <c r="F176" i="1"/>
  <c r="G176" i="1" s="1"/>
  <c r="K176" i="1" s="1"/>
  <c r="F43" i="1"/>
  <c r="G43" i="1" s="1"/>
  <c r="I43" i="1" s="1"/>
  <c r="E108" i="2"/>
  <c r="F105" i="1"/>
  <c r="G105" i="1" s="1"/>
  <c r="I105" i="1" s="1"/>
  <c r="E30" i="2"/>
  <c r="F60" i="1"/>
  <c r="G60" i="1" s="1"/>
  <c r="I60" i="1" s="1"/>
  <c r="E18" i="2"/>
  <c r="F177" i="1"/>
  <c r="G177" i="1" s="1"/>
  <c r="K177" i="1" s="1"/>
  <c r="E79" i="2"/>
  <c r="F87" i="1"/>
  <c r="G87" i="1" s="1"/>
  <c r="I87" i="1" s="1"/>
  <c r="E141" i="2"/>
  <c r="F115" i="1"/>
  <c r="G115" i="1" s="1"/>
  <c r="I115" i="1" s="1"/>
  <c r="E40" i="2"/>
  <c r="F181" i="1"/>
  <c r="G181" i="1" s="1"/>
  <c r="K181" i="1" s="1"/>
  <c r="E83" i="2"/>
  <c r="F149" i="1"/>
  <c r="G149" i="1" s="1"/>
  <c r="I149" i="1" s="1"/>
  <c r="E161" i="2"/>
  <c r="E52" i="2"/>
  <c r="F130" i="1"/>
  <c r="G130" i="1" s="1"/>
  <c r="I130" i="1" s="1"/>
  <c r="F49" i="1"/>
  <c r="G49" i="1" s="1"/>
  <c r="I49" i="1" s="1"/>
  <c r="E114" i="2"/>
  <c r="F53" i="1"/>
  <c r="G53" i="1" s="1"/>
  <c r="I53" i="1" s="1"/>
  <c r="E11" i="2"/>
  <c r="E36" i="2"/>
  <c r="F111" i="1"/>
  <c r="G111" i="1" s="1"/>
  <c r="I111" i="1" s="1"/>
  <c r="E168" i="2"/>
  <c r="F164" i="1"/>
  <c r="G164" i="1" s="1"/>
  <c r="K164" i="1" s="1"/>
  <c r="F24" i="1"/>
  <c r="G24" i="1" s="1"/>
  <c r="I24" i="1" s="1"/>
  <c r="E89" i="2"/>
  <c r="F135" i="1"/>
  <c r="G135" i="1" s="1"/>
  <c r="I135" i="1" s="1"/>
  <c r="E152" i="2"/>
  <c r="F132" i="1"/>
  <c r="G132" i="1" s="1"/>
  <c r="I132" i="1" s="1"/>
  <c r="E54" i="2"/>
  <c r="F47" i="1"/>
  <c r="G47" i="1" s="1"/>
  <c r="I47" i="1" s="1"/>
  <c r="E112" i="2"/>
  <c r="F55" i="1"/>
  <c r="G55" i="1" s="1"/>
  <c r="I55" i="1" s="1"/>
  <c r="E13" i="2"/>
  <c r="E14" i="2"/>
  <c r="E137" i="2"/>
  <c r="F81" i="1"/>
  <c r="G81" i="1" s="1"/>
  <c r="I81" i="1" s="1"/>
  <c r="E136" i="2"/>
  <c r="F119" i="1"/>
  <c r="G119" i="1" s="1"/>
  <c r="I119" i="1" s="1"/>
  <c r="E44" i="2"/>
  <c r="F93" i="1"/>
  <c r="G93" i="1" s="1"/>
  <c r="I93" i="1" s="1"/>
  <c r="E145" i="2"/>
  <c r="F120" i="1"/>
  <c r="G120" i="1" s="1"/>
  <c r="I120" i="1" s="1"/>
  <c r="E45" i="2"/>
  <c r="E67" i="2"/>
  <c r="F162" i="1"/>
  <c r="G162" i="1" s="1"/>
  <c r="K162" i="1" s="1"/>
  <c r="F155" i="1"/>
  <c r="G155" i="1" s="1"/>
  <c r="K155" i="1" s="1"/>
  <c r="E165" i="2"/>
  <c r="F89" i="1"/>
  <c r="G89" i="1" s="1"/>
  <c r="I89" i="1" s="1"/>
  <c r="E22" i="2"/>
  <c r="E138" i="2"/>
  <c r="F83" i="1"/>
  <c r="G83" i="1" s="1"/>
  <c r="I83" i="1" s="1"/>
  <c r="E130" i="2"/>
  <c r="F75" i="1"/>
  <c r="G75" i="1" s="1"/>
  <c r="I75" i="1" s="1"/>
  <c r="E171" i="2"/>
  <c r="F186" i="1"/>
  <c r="G186" i="1" s="1"/>
  <c r="I186" i="1" s="1"/>
  <c r="E64" i="2"/>
  <c r="F159" i="1"/>
  <c r="G159" i="1" s="1"/>
  <c r="K159" i="1" s="1"/>
  <c r="E95" i="2"/>
  <c r="F30" i="1"/>
  <c r="G30" i="1" s="1"/>
  <c r="I30" i="1" s="1"/>
  <c r="F59" i="1"/>
  <c r="G59" i="1" s="1"/>
  <c r="I59" i="1" s="1"/>
  <c r="E17" i="2"/>
  <c r="F175" i="1"/>
  <c r="G175" i="1" s="1"/>
  <c r="J175" i="1" s="1"/>
  <c r="E77" i="2"/>
  <c r="F44" i="1"/>
  <c r="G44" i="1" s="1"/>
  <c r="I44" i="1" s="1"/>
  <c r="E109" i="2"/>
  <c r="F91" i="1"/>
  <c r="G91" i="1" s="1"/>
  <c r="I91" i="1" s="1"/>
  <c r="E144" i="2"/>
  <c r="E148" i="2"/>
  <c r="F96" i="1"/>
  <c r="G96" i="1" s="1"/>
  <c r="I96" i="1" s="1"/>
  <c r="F125" i="1"/>
  <c r="G125" i="1" s="1"/>
  <c r="I125" i="1" s="1"/>
  <c r="E49" i="2"/>
  <c r="F163" i="1"/>
  <c r="G163" i="1" s="1"/>
  <c r="K163" i="1" s="1"/>
  <c r="E68" i="2"/>
  <c r="E117" i="2"/>
  <c r="F52" i="1"/>
  <c r="G52" i="1" s="1"/>
  <c r="I52" i="1" s="1"/>
  <c r="E32" i="2"/>
  <c r="F107" i="1"/>
  <c r="G107" i="1" s="1"/>
  <c r="I107" i="1" s="1"/>
  <c r="F21" i="1"/>
  <c r="G21" i="1" s="1"/>
  <c r="I21" i="1" s="1"/>
  <c r="E87" i="2"/>
  <c r="E71" i="2"/>
  <c r="F168" i="1"/>
  <c r="G168" i="1" s="1"/>
  <c r="J168" i="1" s="1"/>
  <c r="E134" i="2"/>
  <c r="F79" i="1"/>
  <c r="G79" i="1" s="1"/>
  <c r="I79" i="1" s="1"/>
  <c r="F57" i="1"/>
  <c r="G57" i="1" s="1"/>
  <c r="I57" i="1" s="1"/>
  <c r="E15" i="2"/>
  <c r="E81" i="2"/>
  <c r="F179" i="1"/>
  <c r="G179" i="1" s="1"/>
  <c r="J179" i="1" s="1"/>
  <c r="E99" i="2"/>
  <c r="F34" i="1"/>
  <c r="G34" i="1" s="1"/>
  <c r="I34" i="1" s="1"/>
  <c r="E159" i="2"/>
  <c r="F147" i="1"/>
  <c r="G147" i="1" s="1"/>
  <c r="I147" i="1" s="1"/>
  <c r="E140" i="2"/>
  <c r="F86" i="1"/>
  <c r="G86" i="1" s="1"/>
  <c r="I86" i="1" s="1"/>
  <c r="F133" i="1"/>
  <c r="G133" i="1" s="1"/>
  <c r="I133" i="1" s="1"/>
  <c r="E55" i="2"/>
  <c r="F48" i="1"/>
  <c r="G48" i="1" s="1"/>
  <c r="I48" i="1" s="1"/>
  <c r="E113" i="2"/>
  <c r="F85" i="1"/>
  <c r="G85" i="1" s="1"/>
  <c r="I85" i="1" s="1"/>
  <c r="E21" i="2"/>
  <c r="E93" i="2"/>
  <c r="F28" i="1"/>
  <c r="G28" i="1" s="1"/>
  <c r="I28" i="1" s="1"/>
  <c r="E151" i="2"/>
  <c r="F134" i="1"/>
  <c r="G134" i="1" s="1"/>
  <c r="I134" i="1" s="1"/>
  <c r="F129" i="1"/>
  <c r="G129" i="1" s="1"/>
  <c r="I129" i="1" s="1"/>
  <c r="E51" i="2"/>
  <c r="F169" i="1"/>
  <c r="G169" i="1" s="1"/>
  <c r="K169" i="1" s="1"/>
  <c r="E170" i="2"/>
  <c r="F29" i="1"/>
  <c r="G29" i="1" s="1"/>
  <c r="I29" i="1" s="1"/>
  <c r="E94" i="2"/>
  <c r="E42" i="2"/>
  <c r="F117" i="1"/>
  <c r="G117" i="1" s="1"/>
  <c r="I117" i="1" s="1"/>
  <c r="E107" i="2"/>
  <c r="F42" i="1"/>
  <c r="G42" i="1" s="1"/>
  <c r="I42" i="1" s="1"/>
  <c r="F88" i="1"/>
  <c r="G88" i="1" s="1"/>
  <c r="I88" i="1" s="1"/>
  <c r="E142" i="2"/>
  <c r="F66" i="1"/>
  <c r="G66" i="1" s="1"/>
  <c r="I66" i="1" s="1"/>
  <c r="E20" i="2"/>
  <c r="F172" i="1"/>
  <c r="G172" i="1" s="1"/>
  <c r="K172" i="1" s="1"/>
  <c r="E74" i="2"/>
  <c r="E103" i="2"/>
  <c r="F38" i="1"/>
  <c r="G38" i="1" s="1"/>
  <c r="I38" i="1" s="1"/>
  <c r="E12" i="2"/>
  <c r="F54" i="1"/>
  <c r="G54" i="1" s="1"/>
  <c r="I54" i="1" s="1"/>
  <c r="F112" i="1"/>
  <c r="G112" i="1" s="1"/>
  <c r="I112" i="1" s="1"/>
  <c r="E37" i="2"/>
  <c r="F27" i="1"/>
  <c r="G27" i="1" s="1"/>
  <c r="I27" i="1" s="1"/>
  <c r="E92" i="2"/>
  <c r="E39" i="2"/>
  <c r="F114" i="1"/>
  <c r="G114" i="1" s="1"/>
  <c r="I114" i="1" s="1"/>
  <c r="F51" i="1"/>
  <c r="G51" i="1" s="1"/>
  <c r="I51" i="1" s="1"/>
  <c r="E116" i="2"/>
  <c r="F152" i="1"/>
  <c r="G152" i="1" s="1"/>
  <c r="K152" i="1" s="1"/>
  <c r="E164" i="2"/>
  <c r="F110" i="1"/>
  <c r="G110" i="1" s="1"/>
  <c r="I110" i="1" s="1"/>
  <c r="E35" i="2"/>
  <c r="F32" i="1"/>
  <c r="G32" i="1" s="1"/>
  <c r="I32" i="1" s="1"/>
  <c r="E97" i="2"/>
  <c r="F101" i="1"/>
  <c r="G101" i="1" s="1"/>
  <c r="I101" i="1" s="1"/>
  <c r="E26" i="2"/>
  <c r="F70" i="1"/>
  <c r="G70" i="1" s="1"/>
  <c r="I70" i="1" s="1"/>
  <c r="E126" i="2"/>
  <c r="E125" i="2"/>
  <c r="F185" i="1"/>
  <c r="G185" i="1" s="1"/>
  <c r="K185" i="1" s="1"/>
  <c r="E86" i="2"/>
  <c r="F171" i="1"/>
  <c r="G171" i="1" s="1"/>
  <c r="K171" i="1" s="1"/>
  <c r="E73" i="2"/>
  <c r="E98" i="2"/>
  <c r="F33" i="1"/>
  <c r="G33" i="1" s="1"/>
  <c r="I33" i="1" s="1"/>
  <c r="E149" i="2"/>
  <c r="F97" i="1"/>
  <c r="G97" i="1" s="1"/>
  <c r="I97" i="1" s="1"/>
  <c r="F121" i="1"/>
  <c r="G121" i="1" s="1"/>
  <c r="I121" i="1" s="1"/>
  <c r="E46" i="2"/>
  <c r="E69" i="2"/>
  <c r="F165" i="1"/>
  <c r="G165" i="1" s="1"/>
  <c r="K165" i="1" s="1"/>
  <c r="E111" i="2"/>
  <c r="F46" i="1"/>
  <c r="G46" i="1" s="1"/>
  <c r="I46" i="1" s="1"/>
  <c r="F94" i="1"/>
  <c r="G94" i="1" s="1"/>
  <c r="I94" i="1" s="1"/>
  <c r="E146" i="2"/>
  <c r="E59" i="2"/>
  <c r="F142" i="1"/>
  <c r="G142" i="1" s="1"/>
  <c r="I142" i="1" s="1"/>
  <c r="E16" i="2"/>
  <c r="F58" i="1"/>
  <c r="G58" i="1" s="1"/>
  <c r="I58" i="1" s="1"/>
  <c r="E72" i="2"/>
  <c r="F170" i="1"/>
  <c r="G170" i="1" s="1"/>
  <c r="J170" i="1" s="1"/>
  <c r="C12" i="1"/>
  <c r="C11" i="1"/>
  <c r="O204" i="1" l="1"/>
  <c r="O203" i="1"/>
  <c r="O202" i="1"/>
  <c r="O198" i="1"/>
  <c r="O91" i="1"/>
  <c r="O162" i="1"/>
  <c r="O124" i="1"/>
  <c r="O130" i="1"/>
  <c r="O84" i="1"/>
  <c r="O127" i="1"/>
  <c r="O90" i="1"/>
  <c r="O119" i="1"/>
  <c r="O135" i="1"/>
  <c r="O136" i="1"/>
  <c r="O128" i="1"/>
  <c r="O132" i="1"/>
  <c r="O79" i="1"/>
  <c r="O83" i="1"/>
  <c r="O197" i="1"/>
  <c r="O182" i="1"/>
  <c r="O185" i="1"/>
  <c r="O82" i="1"/>
  <c r="O77" i="1"/>
  <c r="O184" i="1"/>
  <c r="O98" i="1"/>
  <c r="O177" i="1"/>
  <c r="O61" i="1"/>
  <c r="O187" i="1"/>
  <c r="O70" i="1"/>
  <c r="O149" i="1"/>
  <c r="O155" i="1"/>
  <c r="O157" i="1"/>
  <c r="O86" i="1"/>
  <c r="O201" i="1"/>
  <c r="O87" i="1"/>
  <c r="O147" i="1"/>
  <c r="O191" i="1"/>
  <c r="O97" i="1"/>
  <c r="O74" i="1"/>
  <c r="O148" i="1"/>
  <c r="O196" i="1"/>
  <c r="O138" i="1"/>
  <c r="O190" i="1"/>
  <c r="O158" i="1"/>
  <c r="O151" i="1"/>
  <c r="O67" i="1"/>
  <c r="O174" i="1"/>
  <c r="O156" i="1"/>
  <c r="O129" i="1"/>
  <c r="O186" i="1"/>
  <c r="O183" i="1"/>
  <c r="O161" i="1"/>
  <c r="O75" i="1"/>
  <c r="O95" i="1"/>
  <c r="O126" i="1"/>
  <c r="O134" i="1"/>
  <c r="O69" i="1"/>
  <c r="O169" i="1"/>
  <c r="O164" i="1"/>
  <c r="O122" i="1"/>
  <c r="O192" i="1"/>
  <c r="O71" i="1"/>
  <c r="O200" i="1"/>
  <c r="O137" i="1"/>
  <c r="O131" i="1"/>
  <c r="O180" i="1"/>
  <c r="O139" i="1"/>
  <c r="O193" i="1"/>
  <c r="O73" i="1"/>
  <c r="O195" i="1"/>
  <c r="O80" i="1"/>
  <c r="O121" i="1"/>
  <c r="O133" i="1"/>
  <c r="O96" i="1"/>
  <c r="O163" i="1"/>
  <c r="O188" i="1"/>
  <c r="O165" i="1"/>
  <c r="O194" i="1"/>
  <c r="O172" i="1"/>
  <c r="O93" i="1"/>
  <c r="O123" i="1"/>
  <c r="O142" i="1"/>
  <c r="O167" i="1"/>
  <c r="O144" i="1"/>
  <c r="O81" i="1"/>
  <c r="O160" i="1"/>
  <c r="O120" i="1"/>
  <c r="O64" i="1"/>
  <c r="O76" i="1"/>
  <c r="O140" i="1"/>
  <c r="O152" i="1"/>
  <c r="O159" i="1"/>
  <c r="O171" i="1"/>
  <c r="O94" i="1"/>
  <c r="O143" i="1"/>
  <c r="O168" i="1"/>
  <c r="O88" i="1"/>
  <c r="O175" i="1"/>
  <c r="O63" i="1"/>
  <c r="O145" i="1"/>
  <c r="O178" i="1"/>
  <c r="O118" i="1"/>
  <c r="O189" i="1"/>
  <c r="O125" i="1"/>
  <c r="O199" i="1"/>
  <c r="O141" i="1"/>
  <c r="O68" i="1"/>
  <c r="O150" i="1"/>
  <c r="O170" i="1"/>
  <c r="O154" i="1"/>
  <c r="O78" i="1"/>
  <c r="O62" i="1"/>
  <c r="O179" i="1"/>
  <c r="O166" i="1"/>
  <c r="O181" i="1"/>
  <c r="C15" i="1"/>
  <c r="O72" i="1"/>
  <c r="O153" i="1"/>
  <c r="O146" i="1"/>
  <c r="O173" i="1"/>
  <c r="O176" i="1"/>
  <c r="C16" i="1"/>
  <c r="D18" i="1" s="1"/>
  <c r="K183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<sst xmlns="http://schemas.openxmlformats.org/spreadsheetml/2006/main" count="1732" uniqueCount="665">
  <si>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</si>
  <si>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</si>
  <si>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</si>
  <si>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</si>
  <si>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</si>
  <si>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</si>
  <si>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</si>
  <si>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</si>
  <si>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</si>
  <si>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</si>
  <si>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</si>
  <si>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</si>
  <si>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</si>
  <si>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</si>
  <si>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</si>
  <si>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</si>
  <si>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</si>
  <si>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</si>
  <si>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</si>
  <si>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</si>
  <si>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</si>
  <si>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</si>
  <si>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</si>
  <si>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</si>
  <si>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</si>
  <si>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</si>
  <si>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</si>
  <si>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</si>
  <si>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Wedemayer</t>
  </si>
  <si>
    <t>AAVSO 5</t>
  </si>
  <si>
    <t>A</t>
  </si>
  <si>
    <t>D. Ruokonen</t>
  </si>
  <si>
    <t>G. Samolyk</t>
  </si>
  <si>
    <t>Locher K</t>
  </si>
  <si>
    <t>BBSAG Bull.74</t>
  </si>
  <si>
    <t>B</t>
  </si>
  <si>
    <t>BBSAG Bull.78</t>
  </si>
  <si>
    <t>BBSAG Bull.79</t>
  </si>
  <si>
    <t>BBSAG Bull.83</t>
  </si>
  <si>
    <t>BBSAG Bull.85</t>
  </si>
  <si>
    <t>BBSAG Bull.86</t>
  </si>
  <si>
    <t>BBSAG Bull.90</t>
  </si>
  <si>
    <t>BBSAG Bull.92</t>
  </si>
  <si>
    <t>BBSAG Bull.95</t>
  </si>
  <si>
    <t>BBSAG Bull.97</t>
  </si>
  <si>
    <t>Peter H</t>
  </si>
  <si>
    <t>BBSAG Bull.98</t>
  </si>
  <si>
    <t>BBSAG Bull.99</t>
  </si>
  <si>
    <t>BBSAG Bull.100</t>
  </si>
  <si>
    <t>BBSAG Bull.102</t>
  </si>
  <si>
    <t>BBSAG Bull.103</t>
  </si>
  <si>
    <t>BBSAG Bull.104</t>
  </si>
  <si>
    <t>BBSAG Bull.107</t>
  </si>
  <si>
    <t>BBSAG Bull.108</t>
  </si>
  <si>
    <t>BBSAG Bull.109</t>
  </si>
  <si>
    <t>BBSAG Bull.112</t>
  </si>
  <si>
    <t>BBSAG Bull.113</t>
  </si>
  <si>
    <t>BBSAG Bull.114</t>
  </si>
  <si>
    <t>BBSAG Bull.115</t>
  </si>
  <si>
    <t>BBSAG Bull.116</t>
  </si>
  <si>
    <t>IBVS 5364</t>
  </si>
  <si>
    <t>I</t>
  </si>
  <si>
    <t>IBVS 5399</t>
  </si>
  <si>
    <t>IBVS 5016</t>
  </si>
  <si>
    <t>IBVS 5543</t>
  </si>
  <si>
    <t>DK Cep / GSC 4262-2142</t>
  </si>
  <si>
    <t>IBVS 5657</t>
  </si>
  <si>
    <t>IBVS 5676</t>
  </si>
  <si>
    <t>EA/SD</t>
  </si>
  <si>
    <t>My time zone &gt;&gt;&gt;&gt;&gt;</t>
  </si>
  <si>
    <t>(PST=8, PDT=MDT=7, MDT=CST=6, etc.)</t>
  </si>
  <si>
    <t>JD today</t>
  </si>
  <si>
    <t>New Cycle</t>
  </si>
  <si>
    <t># of data points:</t>
  </si>
  <si>
    <t>IBVS 5761</t>
  </si>
  <si>
    <t>IBVS 5802</t>
  </si>
  <si>
    <t>Start of linear fit &gt;&gt;&gt;&gt;&gt;&gt;&gt;&gt;&gt;&gt;&gt;&gt;&gt;&gt;&gt;&gt;&gt;&gt;&gt;&gt;&gt;</t>
  </si>
  <si>
    <t>Add cycle</t>
  </si>
  <si>
    <t>Old Cycle</t>
  </si>
  <si>
    <t>IBVS 5960</t>
  </si>
  <si>
    <t>OEJV 0074</t>
  </si>
  <si>
    <t>vis</t>
  </si>
  <si>
    <t>OEJV 0003</t>
  </si>
  <si>
    <t>IBVS 5918</t>
  </si>
  <si>
    <t>IBVS 6010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</si>
  <si>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</si>
  <si>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</si>
  <si>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</si>
  <si>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</si>
  <si>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</si>
  <si>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</si>
  <si>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</si>
  <si>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2012JAVSO..40..975</t>
  </si>
  <si>
    <t>2013JAVSO..41..328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</si>
  <si>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</si>
  <si>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</si>
  <si>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</si>
  <si>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</si>
  <si>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</si>
  <si>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</si>
  <si>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</si>
  <si>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</si>
  <si>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</si>
  <si>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</si>
  <si>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</si>
  <si>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</si>
  <si>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</si>
  <si>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2428363.2879 </t>
  </si>
  <si>
    <t> 13.07.1936 18:54 </t>
  </si>
  <si>
    <t> 0.0006 </t>
  </si>
  <si>
    <t> H.Albo </t>
  </si>
  <si>
    <t> PTAO 34.207 </t>
  </si>
  <si>
    <t>2433590.534 </t>
  </si>
  <si>
    <t> 05.11.1950 00:48 </t>
  </si>
  <si>
    <t> -0.029 </t>
  </si>
  <si>
    <t>P </t>
  </si>
  <si>
    <t> PZ 9.207 </t>
  </si>
  <si>
    <t>2433675.342 </t>
  </si>
  <si>
    <t> 28.01.1951 20:12 </t>
  </si>
  <si>
    <t> -0.009 </t>
  </si>
  <si>
    <t>2433682.264 </t>
  </si>
  <si>
    <t> 04.02.1951 18:20 </t>
  </si>
  <si>
    <t> 0.012 </t>
  </si>
  <si>
    <t>2433812.385 </t>
  </si>
  <si>
    <t> 14.06.1951 21:14 </t>
  </si>
  <si>
    <t> -0.007 </t>
  </si>
  <si>
    <t> Kuzmin &amp; Albo </t>
  </si>
  <si>
    <t> AC 125.13 </t>
  </si>
  <si>
    <t>2433950.401 </t>
  </si>
  <si>
    <t> 30.10.1951 21:37 </t>
  </si>
  <si>
    <t> -0.018 </t>
  </si>
  <si>
    <t>2433957.334 </t>
  </si>
  <si>
    <t> 06.11.1951 20:00 </t>
  </si>
  <si>
    <t> 0.014 </t>
  </si>
  <si>
    <t>2434002.658 </t>
  </si>
  <si>
    <t> 22.12.1951 03:47 </t>
  </si>
  <si>
    <t> -0.014 </t>
  </si>
  <si>
    <t>2434076.617 </t>
  </si>
  <si>
    <t> 05.03.1952 02:48 </t>
  </si>
  <si>
    <t> 0.002 </t>
  </si>
  <si>
    <t>2434077.587 </t>
  </si>
  <si>
    <t> 06.03.1952 02:05 </t>
  </si>
  <si>
    <t>2434078.564 </t>
  </si>
  <si>
    <t> 07.03.1952 01:32 </t>
  </si>
  <si>
    <t> -0.023 </t>
  </si>
  <si>
    <t>2434078.588 </t>
  </si>
  <si>
    <t> 07.03.1952 02:06 </t>
  </si>
  <si>
    <t> 0.001 </t>
  </si>
  <si>
    <t>2434078.616 </t>
  </si>
  <si>
    <t> 07.03.1952 02:47 </t>
  </si>
  <si>
    <t> 0.029 </t>
  </si>
  <si>
    <t>2434089.428 </t>
  </si>
  <si>
    <t> 17.03.1952 22:16 </t>
  </si>
  <si>
    <t> -0.004 </t>
  </si>
  <si>
    <t>2434098.302 </t>
  </si>
  <si>
    <t> 26.03.1952 19:14 </t>
  </si>
  <si>
    <t>2434099.302 </t>
  </si>
  <si>
    <t> 27.03.1952 19:14 </t>
  </si>
  <si>
    <t> 0.011 </t>
  </si>
  <si>
    <t>2434448.3000 </t>
  </si>
  <si>
    <t> 11.03.1953 19:12 </t>
  </si>
  <si>
    <t> -0.0016 </t>
  </si>
  <si>
    <t>2434843.6515 </t>
  </si>
  <si>
    <t> 11.04.1954 03:38 </t>
  </si>
  <si>
    <t> 0.0015 </t>
  </si>
  <si>
    <t>2435016.1836 </t>
  </si>
  <si>
    <t> 30.09.1954 16:24 </t>
  </si>
  <si>
    <t> -0.0001 </t>
  </si>
  <si>
    <t>2435529.8426 </t>
  </si>
  <si>
    <t> 26.02.1956 08:13 </t>
  </si>
  <si>
    <t> 0.0017 </t>
  </si>
  <si>
    <t>2436819.400 </t>
  </si>
  <si>
    <t> 07.09.1959 21:36 </t>
  </si>
  <si>
    <t> -0.006 </t>
  </si>
  <si>
    <t> G.Romano </t>
  </si>
  <si>
    <t> MSAI 37.259 </t>
  </si>
  <si>
    <t>2436820.345 </t>
  </si>
  <si>
    <t> 08.09.1959 20:16 </t>
  </si>
  <si>
    <t> -0.047 </t>
  </si>
  <si>
    <t>2437167.452 </t>
  </si>
  <si>
    <t> 20.08.1960 22:50 </t>
  </si>
  <si>
    <t> 0.021 </t>
  </si>
  <si>
    <t>2437168.434 </t>
  </si>
  <si>
    <t> 21.08.1960 22:24 </t>
  </si>
  <si>
    <t> 0.017 </t>
  </si>
  <si>
    <t>2437173.356 </t>
  </si>
  <si>
    <t> 26.08.1960 20:32 </t>
  </si>
  <si>
    <t> 0.009 </t>
  </si>
  <si>
    <t>2437516.428 </t>
  </si>
  <si>
    <t> 04.08.1961 22:16 </t>
  </si>
  <si>
    <t>2437602.230 </t>
  </si>
  <si>
    <t> 29.10.1961 17:31 </t>
  </si>
  <si>
    <t>2439327.457 </t>
  </si>
  <si>
    <t> 20.07.1966 22:58 </t>
  </si>
  <si>
    <t> -0.095 </t>
  </si>
  <si>
    <t>V </t>
  </si>
  <si>
    <t> J.Kratochvil </t>
  </si>
  <si>
    <t> BRNO 9 </t>
  </si>
  <si>
    <t>2439327.458 </t>
  </si>
  <si>
    <t> 20.07.1966 22:59 </t>
  </si>
  <si>
    <t> -0.094 </t>
  </si>
  <si>
    <t> L.Hedbavny </t>
  </si>
  <si>
    <t>2439327.462 </t>
  </si>
  <si>
    <t> 20.07.1966 23:05 </t>
  </si>
  <si>
    <t> -0.090 </t>
  </si>
  <si>
    <t> M.Znojilova </t>
  </si>
  <si>
    <t>2439327.468 </t>
  </si>
  <si>
    <t> 20.07.1966 23:13 </t>
  </si>
  <si>
    <t> -0.084 </t>
  </si>
  <si>
    <t> V.Znojil </t>
  </si>
  <si>
    <t>2443019.770 </t>
  </si>
  <si>
    <t> 29.08.1976 06:28 </t>
  </si>
  <si>
    <t> -0.002 </t>
  </si>
  <si>
    <t> G.Wedemayer </t>
  </si>
  <si>
    <t> AOEB 5 </t>
  </si>
  <si>
    <t>2443019.774 </t>
  </si>
  <si>
    <t> 29.08.1976 06:34 </t>
  </si>
  <si>
    <t> D.Ruokonen </t>
  </si>
  <si>
    <t>2443301.740 </t>
  </si>
  <si>
    <t> 07.06.1977 05:45 </t>
  </si>
  <si>
    <t> -0.001 </t>
  </si>
  <si>
    <t> G.Samolyk </t>
  </si>
  <si>
    <t>2443723.709 </t>
  </si>
  <si>
    <t> 03.08.1978 05:00 </t>
  </si>
  <si>
    <t> 0.000 </t>
  </si>
  <si>
    <t>2443798.643 </t>
  </si>
  <si>
    <t> 17.10.1978 03:25 </t>
  </si>
  <si>
    <t> 0.005 </t>
  </si>
  <si>
    <t>2444222.592 </t>
  </si>
  <si>
    <t> 15.12.1979 02:12 </t>
  </si>
  <si>
    <t>2444419.768 </t>
  </si>
  <si>
    <t> 29.06.1980 06:25 </t>
  </si>
  <si>
    <t>2444852.590 </t>
  </si>
  <si>
    <t> 05.09.1981 02:09 </t>
  </si>
  <si>
    <t> 0.018 </t>
  </si>
  <si>
    <t> J.Manek </t>
  </si>
  <si>
    <t> BRNO 26 </t>
  </si>
  <si>
    <t>2444852.594 </t>
  </si>
  <si>
    <t> 05.09.1981 02:15 </t>
  </si>
  <si>
    <t> 0.022 </t>
  </si>
  <si>
    <t> V.Wagner </t>
  </si>
  <si>
    <t>2444854.559 </t>
  </si>
  <si>
    <t> 07.09.1981 01:24 </t>
  </si>
  <si>
    <t> 0.015 </t>
  </si>
  <si>
    <t>2444854.563 </t>
  </si>
  <si>
    <t> 07.09.1981 01:30 </t>
  </si>
  <si>
    <t> 0.019 </t>
  </si>
  <si>
    <t>2444915.686 </t>
  </si>
  <si>
    <t> 07.11.1981 04:27 </t>
  </si>
  <si>
    <t> 0.016 </t>
  </si>
  <si>
    <t>2445193.714 </t>
  </si>
  <si>
    <t> 12.08.1982 05:08 </t>
  </si>
  <si>
    <t>2445205.537 </t>
  </si>
  <si>
    <t> 24.08.1982 00:53 </t>
  </si>
  <si>
    <t> A.Slatinsky </t>
  </si>
  <si>
    <t>2445205.539 </t>
  </si>
  <si>
    <t> 24.08.1982 00:56 </t>
  </si>
  <si>
    <t> 0.013 </t>
  </si>
  <si>
    <t> N.Kesslerova </t>
  </si>
  <si>
    <t>2445205.549 </t>
  </si>
  <si>
    <t> 24.08.1982 01:10 </t>
  </si>
  <si>
    <t> 0.023 </t>
  </si>
  <si>
    <t> H.Bohutinska </t>
  </si>
  <si>
    <t>2445207.512 </t>
  </si>
  <si>
    <t> 26.08.1982 00:17 </t>
  </si>
  <si>
    <t> P.Kucera </t>
  </si>
  <si>
    <t>2445207.514 </t>
  </si>
  <si>
    <t> 26.08.1982 00:20 </t>
  </si>
  <si>
    <t>2445207.516 </t>
  </si>
  <si>
    <t> 26.08.1982 00:23 </t>
  </si>
  <si>
    <t> J.Silhan </t>
  </si>
  <si>
    <t>2445207.523 </t>
  </si>
  <si>
    <t> 26.08.1982 00:33 </t>
  </si>
  <si>
    <t> 0.025 </t>
  </si>
  <si>
    <t> J.Pleinerova </t>
  </si>
  <si>
    <t>2445906.528 </t>
  </si>
  <si>
    <t> 25.07.1984 00:40 </t>
  </si>
  <si>
    <t> V.Svoboda </t>
  </si>
  <si>
    <t> BRNO 27 </t>
  </si>
  <si>
    <t>2445906.531 </t>
  </si>
  <si>
    <t> 25.07.1984 00:44 </t>
  </si>
  <si>
    <t> J.Borovicka </t>
  </si>
  <si>
    <t> M.Varady </t>
  </si>
  <si>
    <t>2445906.533 </t>
  </si>
  <si>
    <t> 25.07.1984 00:47 </t>
  </si>
  <si>
    <t> 0.027 </t>
  </si>
  <si>
    <t> P.Hajek </t>
  </si>
  <si>
    <t>2445912.443 </t>
  </si>
  <si>
    <t> 30.07.1984 22:37 </t>
  </si>
  <si>
    <t>2445912.447 </t>
  </si>
  <si>
    <t> 30.07.1984 22:43 </t>
  </si>
  <si>
    <t> 0.026 </t>
  </si>
  <si>
    <t> J.Tesar </t>
  </si>
  <si>
    <t>2445912.448 </t>
  </si>
  <si>
    <t> 30.07.1984 22:45 </t>
  </si>
  <si>
    <t> M.Berka </t>
  </si>
  <si>
    <t>2445912.451 </t>
  </si>
  <si>
    <t> 30.07.1984 22:49 </t>
  </si>
  <si>
    <t> 0.030 </t>
  </si>
  <si>
    <t>2445971.600 </t>
  </si>
  <si>
    <t> 28.09.1984 02:24 </t>
  </si>
  <si>
    <t> 0.024 </t>
  </si>
  <si>
    <t> K.Locher </t>
  </si>
  <si>
    <t> BBS 74 </t>
  </si>
  <si>
    <t>2446321.594 </t>
  </si>
  <si>
    <t> 13.09.1985 02:15 </t>
  </si>
  <si>
    <t>2446321.596 </t>
  </si>
  <si>
    <t> 13.09.1985 02:18 </t>
  </si>
  <si>
    <t>2446321.599 </t>
  </si>
  <si>
    <t> 13.09.1985 02:22 </t>
  </si>
  <si>
    <t>2446321.602 </t>
  </si>
  <si>
    <t> 13.09.1985 02:26 </t>
  </si>
  <si>
    <t> BBS 78 </t>
  </si>
  <si>
    <t>2446329.473 </t>
  </si>
  <si>
    <t> 20.09.1985 23:21 </t>
  </si>
  <si>
    <t> J.Safar </t>
  </si>
  <si>
    <t>2446329.489 </t>
  </si>
  <si>
    <t> 20.09.1985 23:44 </t>
  </si>
  <si>
    <t> P.Troubil </t>
  </si>
  <si>
    <t>2446405.400 </t>
  </si>
  <si>
    <t> 05.12.1985 21:36 </t>
  </si>
  <si>
    <t> BBS 79 </t>
  </si>
  <si>
    <t>2446406.385 </t>
  </si>
  <si>
    <t> 06.12.1985 21:14 </t>
  </si>
  <si>
    <t> P.Svoboda </t>
  </si>
  <si>
    <t>2446406.387 </t>
  </si>
  <si>
    <t> 06.12.1985 21:17 </t>
  </si>
  <si>
    <t> R.Vystavel </t>
  </si>
  <si>
    <t>2446609.471 </t>
  </si>
  <si>
    <t> 27.06.1986 23:18 </t>
  </si>
  <si>
    <t> BRNO 28 </t>
  </si>
  <si>
    <t>2446612.425 </t>
  </si>
  <si>
    <t> 30.06.1986 22:12 </t>
  </si>
  <si>
    <t> 0.010 </t>
  </si>
  <si>
    <t> M.Danes </t>
  </si>
  <si>
    <t>2446612.441 </t>
  </si>
  <si>
    <t> 30.06.1986 22:35 </t>
  </si>
  <si>
    <t> J.Csipes </t>
  </si>
  <si>
    <t>2446612.448 </t>
  </si>
  <si>
    <t> 30.06.1986 22:45 </t>
  </si>
  <si>
    <t> 0.033 </t>
  </si>
  <si>
    <t>2446881.582 </t>
  </si>
  <si>
    <t> 27.03.1987 01:58 </t>
  </si>
  <si>
    <t> BBS 83 </t>
  </si>
  <si>
    <t>2447029.488 </t>
  </si>
  <si>
    <t> 21.08.1987 23:42 </t>
  </si>
  <si>
    <t> 0.035 </t>
  </si>
  <si>
    <t> BBS 85 </t>
  </si>
  <si>
    <t>2447115.264 </t>
  </si>
  <si>
    <t> 15.11.1987 18:20 </t>
  </si>
  <si>
    <t> 0.037 </t>
  </si>
  <si>
    <t> BBS 86 </t>
  </si>
  <si>
    <t>2447449.470 </t>
  </si>
  <si>
    <t> 14.10.1988 23:16 </t>
  </si>
  <si>
    <t> BBS 90 </t>
  </si>
  <si>
    <t>2447803.430 </t>
  </si>
  <si>
    <t> 03.10.1989 22:19 </t>
  </si>
  <si>
    <t> 0.040 </t>
  </si>
  <si>
    <t> BBS 92 </t>
  </si>
  <si>
    <t>2447859.622 </t>
  </si>
  <si>
    <t> 29.11.1989 02:55 </t>
  </si>
  <si>
    <t> 0.036 </t>
  </si>
  <si>
    <t>2448002.560 </t>
  </si>
  <si>
    <t> 21.04.1990 01:26 </t>
  </si>
  <si>
    <t> BBS 95 </t>
  </si>
  <si>
    <t>2448234.271 </t>
  </si>
  <si>
    <t> 08.12.1990 18:30 </t>
  </si>
  <si>
    <t> BBS 97 </t>
  </si>
  <si>
    <t>2448499.451 </t>
  </si>
  <si>
    <t> 30.08.1991 22:49 </t>
  </si>
  <si>
    <t> H.Peter </t>
  </si>
  <si>
    <t> BBS 98 </t>
  </si>
  <si>
    <t>2448500.461 </t>
  </si>
  <si>
    <t> 31.08.1991 23:03 </t>
  </si>
  <si>
    <t>2448503.428 </t>
  </si>
  <si>
    <t> 03.09.1991 22:16 </t>
  </si>
  <si>
    <t> 0.045 </t>
  </si>
  <si>
    <t> BBS 99 </t>
  </si>
  <si>
    <t>2448504.400 </t>
  </si>
  <si>
    <t> 04.09.1991 21:36 </t>
  </si>
  <si>
    <t> 0.031 </t>
  </si>
  <si>
    <t>2448506.377 </t>
  </si>
  <si>
    <t> 06.09.1991 21:02 </t>
  </si>
  <si>
    <t>2448573.415 </t>
  </si>
  <si>
    <t> 12.11.1991 21:57 </t>
  </si>
  <si>
    <t> 0.032 </t>
  </si>
  <si>
    <t>2448651.300 </t>
  </si>
  <si>
    <t> 29.01.1992 19:12 </t>
  </si>
  <si>
    <t> BBS 100 </t>
  </si>
  <si>
    <t>2448853.424 </t>
  </si>
  <si>
    <t> 18.08.1992 22:10 </t>
  </si>
  <si>
    <t> 0.044 </t>
  </si>
  <si>
    <t> BBS 102 </t>
  </si>
  <si>
    <t>2448934.263 </t>
  </si>
  <si>
    <t> 07.11.1992 18:18 </t>
  </si>
  <si>
    <t> 0.039 </t>
  </si>
  <si>
    <t>2449001.304 </t>
  </si>
  <si>
    <t> 13.01.1993 19:17 </t>
  </si>
  <si>
    <t> 0.038 </t>
  </si>
  <si>
    <t> BBS 103 </t>
  </si>
  <si>
    <t>2449126.522 </t>
  </si>
  <si>
    <t> 19.05.1993 00:31 </t>
  </si>
  <si>
    <t> 0.046 </t>
  </si>
  <si>
    <t> BBS 104 </t>
  </si>
  <si>
    <t>2449607.634 </t>
  </si>
  <si>
    <t> 12.09.1994 03:12 </t>
  </si>
  <si>
    <t> BBS 107 </t>
  </si>
  <si>
    <t>2449633.271 </t>
  </si>
  <si>
    <t> 07.10.1994 18:30 </t>
  </si>
  <si>
    <t> BBS 108 </t>
  </si>
  <si>
    <t>2449895.523 </t>
  </si>
  <si>
    <t> 27.06.1995 00:33 </t>
  </si>
  <si>
    <t> BBS 109 </t>
  </si>
  <si>
    <t>2449897.488 </t>
  </si>
  <si>
    <t> 28.06.1995 23:42 </t>
  </si>
  <si>
    <t>2449898.477 </t>
  </si>
  <si>
    <t> 29.06.1995 23:26 </t>
  </si>
  <si>
    <t>2450248.475 </t>
  </si>
  <si>
    <t> 13.06.1996 23:24 </t>
  </si>
  <si>
    <t> BBS 112 </t>
  </si>
  <si>
    <t>2450250.448 </t>
  </si>
  <si>
    <t> 15.06.1996 22:45 </t>
  </si>
  <si>
    <t>2450251.428 </t>
  </si>
  <si>
    <t> 16.06.1996 22:16 </t>
  </si>
  <si>
    <t>2450320.444 </t>
  </si>
  <si>
    <t> 24.08.1996 22:39 </t>
  </si>
  <si>
    <t> BBS 113 </t>
  </si>
  <si>
    <t>2450324.389 </t>
  </si>
  <si>
    <t> 28.08.1996 21:20 </t>
  </si>
  <si>
    <t>2450376.644 </t>
  </si>
  <si>
    <t> 20.10.1996 03:27 </t>
  </si>
  <si>
    <t>2450396.364 </t>
  </si>
  <si>
    <t> 08.11.1996 20:44 </t>
  </si>
  <si>
    <t> 0.041 </t>
  </si>
  <si>
    <t> BBS 114 </t>
  </si>
  <si>
    <t>2450572.838 </t>
  </si>
  <si>
    <t> 04.05.1997 08:06 </t>
  </si>
  <si>
    <t>2450668.4637 </t>
  </si>
  <si>
    <t> 07.08.1997 23:07 </t>
  </si>
  <si>
    <t> 0.0300 </t>
  </si>
  <si>
    <t> S.Macuchova </t>
  </si>
  <si>
    <t> BRNO 32 </t>
  </si>
  <si>
    <t>2450668.4692 </t>
  </si>
  <si>
    <t> 07.08.1997 23:15 </t>
  </si>
  <si>
    <t> 0.0355 </t>
  </si>
  <si>
    <t> J.Cechal </t>
  </si>
  <si>
    <t>2450668.4699 </t>
  </si>
  <si>
    <t> 07.08.1997 23:16 </t>
  </si>
  <si>
    <t> 0.0362 </t>
  </si>
  <si>
    <t> M.Netolicky </t>
  </si>
  <si>
    <t>2450668.4741 </t>
  </si>
  <si>
    <t> 07.08.1997 23:22 </t>
  </si>
  <si>
    <t> 0.0404 </t>
  </si>
  <si>
    <t> O.Bracek </t>
  </si>
  <si>
    <t> J.Gozdal </t>
  </si>
  <si>
    <t>2450671.429 </t>
  </si>
  <si>
    <t> 10.08.1997 22:17 </t>
  </si>
  <si>
    <t> BBS 115 </t>
  </si>
  <si>
    <t>2450747.347 </t>
  </si>
  <si>
    <t> 25.10.1997 20:19 </t>
  </si>
  <si>
    <t> BBS 116 </t>
  </si>
  <si>
    <t>2451069.732 </t>
  </si>
  <si>
    <t> 13.09.1998 05:34 </t>
  </si>
  <si>
    <t> 0.034 </t>
  </si>
  <si>
    <t>2451076.641 </t>
  </si>
  <si>
    <t> 20.09.1998 03:23 </t>
  </si>
  <si>
    <t> 0.042 </t>
  </si>
  <si>
    <t>2451432.5447 </t>
  </si>
  <si>
    <t> 11.09.1999 01:04 </t>
  </si>
  <si>
    <t> 0.0336 </t>
  </si>
  <si>
    <t>E </t>
  </si>
  <si>
    <t>o</t>
  </si>
  <si>
    <t> K.&amp; M.Rätz </t>
  </si>
  <si>
    <t>BAVM 132 </t>
  </si>
  <si>
    <t>2451440.434 </t>
  </si>
  <si>
    <t> 18.09.1999 22:24 </t>
  </si>
  <si>
    <t> BBS 121 </t>
  </si>
  <si>
    <t>2451698.744 </t>
  </si>
  <si>
    <t> 03.06.2000 05:51 </t>
  </si>
  <si>
    <t> AOEB 11 </t>
  </si>
  <si>
    <t>2451775.648 </t>
  </si>
  <si>
    <t> 19.08.2000 03:33 </t>
  </si>
  <si>
    <t>2451777.618 </t>
  </si>
  <si>
    <t> 21.08.2000 02:49 </t>
  </si>
  <si>
    <t>2451842.682 </t>
  </si>
  <si>
    <t> 25.10.2000 04:22 </t>
  </si>
  <si>
    <t> R.Hill </t>
  </si>
  <si>
    <t>2452072.402 </t>
  </si>
  <si>
    <t> 11.06.2001 21:38 </t>
  </si>
  <si>
    <t> BBS 125 </t>
  </si>
  <si>
    <t>2452137.468 </t>
  </si>
  <si>
    <t> 15.08.2001 23:13 </t>
  </si>
  <si>
    <t> J.Zahajský </t>
  </si>
  <si>
    <t>OEJV 0074 </t>
  </si>
  <si>
    <t>2452468.7340 </t>
  </si>
  <si>
    <t> 13.07.2002 05:36 </t>
  </si>
  <si>
    <t> 0.0353 </t>
  </si>
  <si>
    <t>C </t>
  </si>
  <si>
    <t>ns</t>
  </si>
  <si>
    <t>2452484.5087 </t>
  </si>
  <si>
    <t> 29.07.2002 00:12 </t>
  </si>
  <si>
    <t>?</t>
  </si>
  <si>
    <t> R.Diethelm </t>
  </si>
  <si>
    <t> BBS 128 </t>
  </si>
  <si>
    <t>2452495.3570 </t>
  </si>
  <si>
    <t> 08.08.2002 20:34 </t>
  </si>
  <si>
    <t> 0.0388 </t>
  </si>
  <si>
    <t> O.Demircan et al. </t>
  </si>
  <si>
    <t>IBVS 5364 </t>
  </si>
  <si>
    <t>2452553.5256 </t>
  </si>
  <si>
    <t> 06.10.2002 00:36 </t>
  </si>
  <si>
    <t> 0.0389 </t>
  </si>
  <si>
    <t> V.Bakis et al. </t>
  </si>
  <si>
    <t>IBVS 5399 </t>
  </si>
  <si>
    <t>2452618.5919 </t>
  </si>
  <si>
    <t> 10.12.2002 02:12 </t>
  </si>
  <si>
    <t> 0.0354 </t>
  </si>
  <si>
    <t>2452618.5921 </t>
  </si>
  <si>
    <t> 0.0356 </t>
  </si>
  <si>
    <t> S.Jamieson </t>
  </si>
  <si>
    <t>2452897.6037 </t>
  </si>
  <si>
    <t> 15.09.2003 02:29 </t>
  </si>
  <si>
    <t> 0.0357 </t>
  </si>
  <si>
    <t> L.Kotková &amp; M.Wolf </t>
  </si>
  <si>
    <t>IBVS 5676 </t>
  </si>
  <si>
    <t>2452899.5755 </t>
  </si>
  <si>
    <t> 17.09.2003 01:48 </t>
  </si>
  <si>
    <t>2452986.3350 </t>
  </si>
  <si>
    <t> 12.12.2003 20:02 </t>
  </si>
  <si>
    <t> E.Blättler </t>
  </si>
  <si>
    <t> BBS 130 </t>
  </si>
  <si>
    <t>2453110.5591 </t>
  </si>
  <si>
    <t> 15.04.2004 01:25 </t>
  </si>
  <si>
    <t> Moschner &amp; Frank </t>
  </si>
  <si>
    <t>BAVM 173 </t>
  </si>
  <si>
    <t>2453182.529 </t>
  </si>
  <si>
    <t> 26.06.2004 00:41 </t>
  </si>
  <si>
    <t>2453267.320 </t>
  </si>
  <si>
    <t> 18.09.2004 19:40 </t>
  </si>
  <si>
    <t>OEJV 0003 </t>
  </si>
  <si>
    <t>2453459.56902 </t>
  </si>
  <si>
    <t> 30.03.2005 01:39 </t>
  </si>
  <si>
    <t> 0.03434 </t>
  </si>
  <si>
    <t>R</t>
  </si>
  <si>
    <t> L.Brát </t>
  </si>
  <si>
    <t>2453588.7213 </t>
  </si>
  <si>
    <t> 06.08.2005 05:18 </t>
  </si>
  <si>
    <t> 0.0329 </t>
  </si>
  <si>
    <t>2453599.566 </t>
  </si>
  <si>
    <t> 17.08.2005 01:35 </t>
  </si>
  <si>
    <t>2453931.8155 </t>
  </si>
  <si>
    <t> 15.07.2006 07:34 </t>
  </si>
  <si>
    <t> 0.0317 </t>
  </si>
  <si>
    <t>2453992.4484 </t>
  </si>
  <si>
    <t> 13.09.2006 22:45 </t>
  </si>
  <si>
    <t> 0.0313 </t>
  </si>
  <si>
    <t>-I</t>
  </si>
  <si>
    <t> F.Agerer </t>
  </si>
  <si>
    <t>BAVM 183 </t>
  </si>
  <si>
    <t>2454001.3237 </t>
  </si>
  <si>
    <t> 22.09.2006 19:46 </t>
  </si>
  <si>
    <t>20702.5</t>
  </si>
  <si>
    <t> 0.0335 </t>
  </si>
  <si>
    <t>2454211.8132 </t>
  </si>
  <si>
    <t> 21.04.2007 07:31 </t>
  </si>
  <si>
    <t>20916</t>
  </si>
  <si>
    <t> 0.0319 </t>
  </si>
  <si>
    <t> AOEB 12 </t>
  </si>
  <si>
    <t>2454241.3903 </t>
  </si>
  <si>
    <t> 20.05.2007 21:22 </t>
  </si>
  <si>
    <t>20946</t>
  </si>
  <si>
    <t> 0.0318 </t>
  </si>
  <si>
    <t>BAVM 186 </t>
  </si>
  <si>
    <t>2454429.6990 </t>
  </si>
  <si>
    <t> 25.11.2007 04:46 </t>
  </si>
  <si>
    <t>21137</t>
  </si>
  <si>
    <t> 0.0324 </t>
  </si>
  <si>
    <t>JAAVSO 36(2);171 </t>
  </si>
  <si>
    <t>2454631.8095 </t>
  </si>
  <si>
    <t> 14.06.2008 07:25 </t>
  </si>
  <si>
    <t>21342</t>
  </si>
  <si>
    <t> 0.0321 </t>
  </si>
  <si>
    <t>JAAVSO 36(2);186 </t>
  </si>
  <si>
    <t>2454635.7535 </t>
  </si>
  <si>
    <t> 18.06.2008 06:05 </t>
  </si>
  <si>
    <t>21346</t>
  </si>
  <si>
    <t> 0.0325 </t>
  </si>
  <si>
    <t> J.Bialozynski </t>
  </si>
  <si>
    <t>2454717.5835 </t>
  </si>
  <si>
    <t> 08.09.2008 02:00 </t>
  </si>
  <si>
    <t>21429</t>
  </si>
  <si>
    <t> 0.0323 </t>
  </si>
  <si>
    <t> K.Menzies </t>
  </si>
  <si>
    <t> JAAVSO 37;44 </t>
  </si>
  <si>
    <t>2454925.6107 </t>
  </si>
  <si>
    <t> 04.04.2009 02:39 </t>
  </si>
  <si>
    <t>21640</t>
  </si>
  <si>
    <t> 0.0332 </t>
  </si>
  <si>
    <t>BAVM 209 </t>
  </si>
  <si>
    <t>2454987.7220 </t>
  </si>
  <si>
    <t> 05.06.2009 05:19 </t>
  </si>
  <si>
    <t>21703</t>
  </si>
  <si>
    <t> JAAVSO 38;85 </t>
  </si>
  <si>
    <t>2455062.6516 </t>
  </si>
  <si>
    <t> 19.08.2009 03:38 </t>
  </si>
  <si>
    <t>21779</t>
  </si>
  <si>
    <t> 0.0331 </t>
  </si>
  <si>
    <t>2455138.5668 </t>
  </si>
  <si>
    <t> 03.11.2009 01:36 </t>
  </si>
  <si>
    <t>21856</t>
  </si>
  <si>
    <t> JAAVSO 38;120 </t>
  </si>
  <si>
    <t>2455386.5250 </t>
  </si>
  <si>
    <t> 09.07.2010 00:36 </t>
  </si>
  <si>
    <t>22107.5</t>
  </si>
  <si>
    <t> 0.0363 </t>
  </si>
  <si>
    <t>BAVM 215 </t>
  </si>
  <si>
    <t>2455409.6919 </t>
  </si>
  <si>
    <t> 01.08.2010 04:36 </t>
  </si>
  <si>
    <t>22131</t>
  </si>
  <si>
    <t> 0.0344 </t>
  </si>
  <si>
    <t> JAAVSO 39;94 </t>
  </si>
  <si>
    <t>2455476.7328 </t>
  </si>
  <si>
    <t> 07.10.2010 05:35 </t>
  </si>
  <si>
    <t>22199</t>
  </si>
  <si>
    <t>IBVS 5960 </t>
  </si>
  <si>
    <t>2455775.4660 </t>
  </si>
  <si>
    <t> 01.08.2011 23:11 </t>
  </si>
  <si>
    <t>22502</t>
  </si>
  <si>
    <t> 0.0372 </t>
  </si>
  <si>
    <t>BAVM 220 </t>
  </si>
  <si>
    <t>2455836.5917 </t>
  </si>
  <si>
    <t> 02.10.2011 02:12 </t>
  </si>
  <si>
    <t>22564</t>
  </si>
  <si>
    <t> 0.0367 </t>
  </si>
  <si>
    <t> JAAVSO 40;975 </t>
  </si>
  <si>
    <t>2456530.6668 </t>
  </si>
  <si>
    <t> 26.08.2013 04:00 </t>
  </si>
  <si>
    <t>23268</t>
  </si>
  <si>
    <t> 0.0337 </t>
  </si>
  <si>
    <t> JAAVSO 41;328 </t>
  </si>
  <si>
    <t>2456956.5769 </t>
  </si>
  <si>
    <t> 26.10.2014 01:50 </t>
  </si>
  <si>
    <t>23700</t>
  </si>
  <si>
    <t> 0.0322 </t>
  </si>
  <si>
    <t> N.Simmons </t>
  </si>
  <si>
    <t> JAAVSO 43-1 </t>
  </si>
  <si>
    <t>JAVSO 43, 77</t>
  </si>
  <si>
    <t>JAVSO..43..238</t>
  </si>
  <si>
    <t>JAVSO..44..164</t>
  </si>
  <si>
    <t>JAVSO..45..215</t>
  </si>
  <si>
    <t>JAVSO..46…79 (2018)</t>
  </si>
  <si>
    <t>JAVSO..46..184</t>
  </si>
  <si>
    <t>JAVSO..48…87</t>
  </si>
  <si>
    <t>JAVSO..48..256</t>
  </si>
  <si>
    <t>JAVSO 49, 108</t>
  </si>
  <si>
    <t>JAVSO, 50, 133</t>
  </si>
  <si>
    <t>JAAVSO, 50, 255</t>
  </si>
  <si>
    <t>JAAVSO 51, 134</t>
  </si>
  <si>
    <t>JAAVSO, 51, 250</t>
  </si>
  <si>
    <t>JAAVSO, 52, 243</t>
  </si>
  <si>
    <t>Next ToM-P</t>
  </si>
  <si>
    <t>Next ToM-S</t>
  </si>
  <si>
    <t>12.20-14.20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</si>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</sst>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1" fillId="0" borderId="1" applyNumberFormat="0" applyFont="0" applyFill="0" applyAlignment="0" applyProtection="0"/>
  </cellStyleXfs>
  <cellXfs count="10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0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top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8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3" fillId="0" borderId="0" xfId="8" applyFont="1" applyAlignment="1">
      <alignment horizontal="left"/>
    </xf>
    <xf numFmtId="0" fontId="23" fillId="0" borderId="0" xfId="8" applyFont="1" applyAlignment="1">
      <alignment horizontal="center"/>
    </xf>
    <xf numFmtId="0" fontId="24" fillId="0" borderId="0" xfId="0" applyFont="1">
      <alignment vertical="top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4" fillId="0" borderId="0" xfId="8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25" fillId="0" borderId="0" xfId="0" applyFont="1" applyAlignment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165" fontId="25" fillId="0" borderId="0" xfId="0" applyNumberFormat="1" applyFont="1" applyAlignment="1">
      <alignment horizontal="left" vertical="center" wrapText="1"/>
    </xf>
    <xf numFmtId="165" fontId="25" fillId="0" borderId="0" xfId="0" applyNumberFormat="1" applyFont="1" applyAlignment="1" applyProtection="1">
      <alignment horizontal="left"/>
      <protection locked="0"/>
    </xf>
    <xf numFmtId="165" fontId="25" fillId="0" borderId="0" xfId="0" applyNumberFormat="1" applyFont="1" applyAlignment="1" applyProtection="1">
      <alignment horizontal="left" vertical="center" wrapText="1"/>
      <protection locked="0"/>
    </xf>
    <xf numFmtId="0" fontId="0" fillId="0" borderId="13" xfId="0" applyBorder="1">
      <alignment vertical="top"/>
    </xf>
    <xf numFmtId="0" fontId="26" fillId="0" borderId="16" xfId="0" applyFont="1" applyBorder="1" applyAlignment="1">
      <alignment horizontal="right" vertical="center"/>
    </xf>
    <xf numFmtId="0" fontId="26" fillId="0" borderId="18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7" fillId="0" borderId="17" xfId="0" applyFont="1" applyBorder="1" applyAlignment="1">
      <alignment horizontal="right" vertical="center"/>
    </xf>
    <xf numFmtId="22" fontId="27" fillId="0" borderId="17" xfId="0" applyNumberFormat="1" applyFont="1" applyBorder="1" applyAlignment="1">
      <alignment horizontal="right" vertical="center"/>
    </xf>
    <xf numFmtId="22" fontId="27" fillId="0" borderId="19" xfId="0" applyNumberFormat="1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Cep - O-C Diagr.</a:t>
            </a:r>
          </a:p>
        </c:rich>
      </c:tx>
      <c:layout>
        <c:manualLayout>
          <c:xMode val="edge"/>
          <c:yMode val="edge"/>
          <c:x val="0.359712607866462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7352029135311"/>
          <c:y val="0.14769252958613219"/>
          <c:w val="0.7859719132650149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E0-4FCC-B233-EB1CFBBD1C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-0.1873249999989639</c:v>
                </c:pt>
                <c:pt idx="1">
                  <c:v>-0.18832699999620672</c:v>
                </c:pt>
                <c:pt idx="3">
                  <c:v>-0.16781300000002375</c:v>
                </c:pt>
                <c:pt idx="4">
                  <c:v>-0.14711999999417458</c:v>
                </c:pt>
                <c:pt idx="5">
                  <c:v>-0.1650519999966491</c:v>
                </c:pt>
                <c:pt idx="6">
                  <c:v>-0.17519199999514967</c:v>
                </c:pt>
                <c:pt idx="7">
                  <c:v>-0.14349899999797344</c:v>
                </c:pt>
                <c:pt idx="8">
                  <c:v>-0.17094499999802792</c:v>
                </c:pt>
                <c:pt idx="9">
                  <c:v>-0.15451999999640975</c:v>
                </c:pt>
                <c:pt idx="10">
                  <c:v>-0.17042100000253413</c:v>
                </c:pt>
                <c:pt idx="11">
                  <c:v>-0.17932199999631848</c:v>
                </c:pt>
                <c:pt idx="12">
                  <c:v>-0.15532199999142904</c:v>
                </c:pt>
                <c:pt idx="13">
                  <c:v>-0.12732199999300065</c:v>
                </c:pt>
                <c:pt idx="14">
                  <c:v>-0.16023300000233576</c:v>
                </c:pt>
                <c:pt idx="15">
                  <c:v>-0.1593419999917387</c:v>
                </c:pt>
                <c:pt idx="16">
                  <c:v>-0.14524299999902723</c:v>
                </c:pt>
                <c:pt idx="17">
                  <c:v>-0.15619699999660952</c:v>
                </c:pt>
                <c:pt idx="18">
                  <c:v>-0.15099799999734387</c:v>
                </c:pt>
                <c:pt idx="19">
                  <c:v>-0.15157300000282703</c:v>
                </c:pt>
                <c:pt idx="20">
                  <c:v>-0.14699399999517482</c:v>
                </c:pt>
                <c:pt idx="21">
                  <c:v>-0.1481019999991986</c:v>
                </c:pt>
                <c:pt idx="22">
                  <c:v>-0.18900299999222625</c:v>
                </c:pt>
                <c:pt idx="23">
                  <c:v>-0.11915500000031898</c:v>
                </c:pt>
                <c:pt idx="24">
                  <c:v>-0.12305599999672268</c:v>
                </c:pt>
                <c:pt idx="25">
                  <c:v>-0.13056099999812432</c:v>
                </c:pt>
                <c:pt idx="26">
                  <c:v>-0.15210900000238325</c:v>
                </c:pt>
                <c:pt idx="27">
                  <c:v>-0.1234959999928833</c:v>
                </c:pt>
                <c:pt idx="28">
                  <c:v>-0.22324600000138162</c:v>
                </c:pt>
                <c:pt idx="29">
                  <c:v>-0.22224600000481587</c:v>
                </c:pt>
                <c:pt idx="30">
                  <c:v>-0.21824600000400096</c:v>
                </c:pt>
                <c:pt idx="31">
                  <c:v>-0.2122460000027786</c:v>
                </c:pt>
                <c:pt idx="32">
                  <c:v>-0.10949100000289036</c:v>
                </c:pt>
                <c:pt idx="33">
                  <c:v>-0.10549100000207545</c:v>
                </c:pt>
                <c:pt idx="34">
                  <c:v>-0.10717699999804609</c:v>
                </c:pt>
                <c:pt idx="35">
                  <c:v>-0.10717699999804609</c:v>
                </c:pt>
                <c:pt idx="36">
                  <c:v>-0.1038049999915529</c:v>
                </c:pt>
                <c:pt idx="37">
                  <c:v>-9.8280999998678453E-2</c:v>
                </c:pt>
                <c:pt idx="38">
                  <c:v>-8.6711000003560912E-2</c:v>
                </c:pt>
                <c:pt idx="39">
                  <c:v>-9.0911000006599352E-2</c:v>
                </c:pt>
                <c:pt idx="40">
                  <c:v>-7.9450000004726462E-2</c:v>
                </c:pt>
                <c:pt idx="41">
                  <c:v>-7.5450000003911555E-2</c:v>
                </c:pt>
                <c:pt idx="42">
                  <c:v>-8.2252000000153203E-2</c:v>
                </c:pt>
                <c:pt idx="43">
                  <c:v>-7.8251999999338295E-2</c:v>
                </c:pt>
                <c:pt idx="44">
                  <c:v>-8.1114000000525266E-2</c:v>
                </c:pt>
                <c:pt idx="45">
                  <c:v>-7.719599999836646E-2</c:v>
                </c:pt>
                <c:pt idx="46">
                  <c:v>-8.5008000001835171E-2</c:v>
                </c:pt>
                <c:pt idx="47">
                  <c:v>-8.3008000001427718E-2</c:v>
                </c:pt>
                <c:pt idx="48">
                  <c:v>-7.3007999999390449E-2</c:v>
                </c:pt>
                <c:pt idx="49">
                  <c:v>-8.1809999996039551E-2</c:v>
                </c:pt>
                <c:pt idx="50">
                  <c:v>-8.1809999996039551E-2</c:v>
                </c:pt>
                <c:pt idx="51">
                  <c:v>-7.9809999995632097E-2</c:v>
                </c:pt>
                <c:pt idx="52">
                  <c:v>-7.7809999995224643E-2</c:v>
                </c:pt>
                <c:pt idx="53">
                  <c:v>-7.0809999997436535E-2</c:v>
                </c:pt>
                <c:pt idx="54">
                  <c:v>-6.9619000001694076E-2</c:v>
                </c:pt>
                <c:pt idx="55">
                  <c:v>-6.6618999997444917E-2</c:v>
                </c:pt>
                <c:pt idx="56">
                  <c:v>-6.6618999997444917E-2</c:v>
                </c:pt>
                <c:pt idx="57">
                  <c:v>-6.6618999997444917E-2</c:v>
                </c:pt>
                <c:pt idx="58">
                  <c:v>-6.4618999997037463E-2</c:v>
                </c:pt>
                <c:pt idx="59">
                  <c:v>-7.0025000000896398E-2</c:v>
                </c:pt>
                <c:pt idx="60">
                  <c:v>-6.6025000000081491E-2</c:v>
                </c:pt>
                <c:pt idx="61">
                  <c:v>-6.6025000000081491E-2</c:v>
                </c:pt>
                <c:pt idx="62">
                  <c:v>-6.5025000003515743E-2</c:v>
                </c:pt>
                <c:pt idx="63">
                  <c:v>-6.2024999999266583E-2</c:v>
                </c:pt>
                <c:pt idx="64">
                  <c:v>-6.7085000002407469E-2</c:v>
                </c:pt>
                <c:pt idx="65">
                  <c:v>-6.7940000000817236E-2</c:v>
                </c:pt>
                <c:pt idx="66">
                  <c:v>-6.5940000000409782E-2</c:v>
                </c:pt>
                <c:pt idx="67">
                  <c:v>-6.2939999996160623E-2</c:v>
                </c:pt>
                <c:pt idx="68">
                  <c:v>-5.9939999999187421E-2</c:v>
                </c:pt>
                <c:pt idx="69">
                  <c:v>-7.6148000000102911E-2</c:v>
                </c:pt>
                <c:pt idx="70">
                  <c:v>-6.0147999996843282E-2</c:v>
                </c:pt>
                <c:pt idx="71">
                  <c:v>-6.3524999997753184E-2</c:v>
                </c:pt>
                <c:pt idx="72">
                  <c:v>-6.4425999997183681E-2</c:v>
                </c:pt>
                <c:pt idx="73">
                  <c:v>-6.2425999996776227E-2</c:v>
                </c:pt>
                <c:pt idx="74">
                  <c:v>-7.4031999996805098E-2</c:v>
                </c:pt>
                <c:pt idx="75">
                  <c:v>-7.7734999998938292E-2</c:v>
                </c:pt>
                <c:pt idx="76">
                  <c:v>-6.1735000002954621E-2</c:v>
                </c:pt>
                <c:pt idx="77">
                  <c:v>-5.4735000005166512E-2</c:v>
                </c:pt>
                <c:pt idx="78">
                  <c:v>-7.1707999995851424E-2</c:v>
                </c:pt>
                <c:pt idx="79">
                  <c:v>-5.0858000002335757E-2</c:v>
                </c:pt>
                <c:pt idx="80">
                  <c:v>-4.8244999998132698E-2</c:v>
                </c:pt>
                <c:pt idx="81">
                  <c:v>-6.2683999996806961E-2</c:v>
                </c:pt>
                <c:pt idx="82">
                  <c:v>-4.114300000219373E-2</c:v>
                </c:pt>
                <c:pt idx="83">
                  <c:v>-4.5499999992898665E-2</c:v>
                </c:pt>
                <c:pt idx="84">
                  <c:v>-6.3145000000076834E-2</c:v>
                </c:pt>
                <c:pt idx="85">
                  <c:v>-3.8880000000062864E-2</c:v>
                </c:pt>
                <c:pt idx="86">
                  <c:v>-6.6248999995877966E-2</c:v>
                </c:pt>
                <c:pt idx="87">
                  <c:v>-4.2149999993853271E-2</c:v>
                </c:pt>
                <c:pt idx="88">
                  <c:v>-3.2852999996975996E-2</c:v>
                </c:pt>
                <c:pt idx="89">
                  <c:v>-4.6753999995416962E-2</c:v>
                </c:pt>
                <c:pt idx="90">
                  <c:v>-4.1555999996489845E-2</c:v>
                </c:pt>
                <c:pt idx="91">
                  <c:v>-4.4823999996879138E-2</c:v>
                </c:pt>
                <c:pt idx="92">
                  <c:v>-4.6002999995835125E-2</c:v>
                </c:pt>
                <c:pt idx="93">
                  <c:v>-3.1708000002254266E-2</c:v>
                </c:pt>
                <c:pt idx="94">
                  <c:v>-3.658999999606749E-2</c:v>
                </c:pt>
                <c:pt idx="95">
                  <c:v>-3.6857999999483582E-2</c:v>
                </c:pt>
                <c:pt idx="96">
                  <c:v>-2.8285000000323635E-2</c:v>
                </c:pt>
                <c:pt idx="97">
                  <c:v>-3.59729999981937E-2</c:v>
                </c:pt>
                <c:pt idx="98">
                  <c:v>-3.2398999996075872E-2</c:v>
                </c:pt>
                <c:pt idx="99">
                  <c:v>-3.0064999999012798E-2</c:v>
                </c:pt>
                <c:pt idx="100">
                  <c:v>-3.6867000002530403E-2</c:v>
                </c:pt>
                <c:pt idx="101">
                  <c:v>-3.3768000001145992E-2</c:v>
                </c:pt>
                <c:pt idx="102">
                  <c:v>-3.0622999998740852E-2</c:v>
                </c:pt>
                <c:pt idx="103">
                  <c:v>-3.0622999998740852E-2</c:v>
                </c:pt>
                <c:pt idx="104">
                  <c:v>-2.9425000000628643E-2</c:v>
                </c:pt>
                <c:pt idx="105">
                  <c:v>-2.9425000000628643E-2</c:v>
                </c:pt>
                <c:pt idx="106">
                  <c:v>-3.5325999997439794E-2</c:v>
                </c:pt>
                <c:pt idx="107">
                  <c:v>-3.5325999997439794E-2</c:v>
                </c:pt>
                <c:pt idx="108">
                  <c:v>-3.2395999995060265E-2</c:v>
                </c:pt>
                <c:pt idx="109">
                  <c:v>-3.0999999995401595E-2</c:v>
                </c:pt>
                <c:pt idx="110">
                  <c:v>-2.8752999998687301E-2</c:v>
                </c:pt>
                <c:pt idx="111">
                  <c:v>-2.6772999997774605E-2</c:v>
                </c:pt>
                <c:pt idx="112">
                  <c:v>-2.9051999998046085E-2</c:v>
                </c:pt>
                <c:pt idx="113">
                  <c:v>-3.5748999995121267E-2</c:v>
                </c:pt>
                <c:pt idx="114">
                  <c:v>-3.0248999995819759E-2</c:v>
                </c:pt>
                <c:pt idx="115">
                  <c:v>-2.9548999998951331E-2</c:v>
                </c:pt>
                <c:pt idx="116">
                  <c:v>-2.5348999995912891E-2</c:v>
                </c:pt>
                <c:pt idx="117">
                  <c:v>-2.5348999995912891E-2</c:v>
                </c:pt>
                <c:pt idx="118">
                  <c:v>-2.8152000006230082E-2</c:v>
                </c:pt>
                <c:pt idx="119">
                  <c:v>-2.452899999479996E-2</c:v>
                </c:pt>
                <c:pt idx="120">
                  <c:v>-2.9155999996874016E-2</c:v>
                </c:pt>
                <c:pt idx="121">
                  <c:v>-2.1462999997311272E-2</c:v>
                </c:pt>
                <c:pt idx="123">
                  <c:v>-2.5931999996828381E-2</c:v>
                </c:pt>
                <c:pt idx="124">
                  <c:v>-2.1994000002450775E-2</c:v>
                </c:pt>
                <c:pt idx="125">
                  <c:v>-1.8272000001161359E-2</c:v>
                </c:pt>
                <c:pt idx="126">
                  <c:v>-2.0074000000022352E-2</c:v>
                </c:pt>
                <c:pt idx="127">
                  <c:v>-2.5539999995089602E-2</c:v>
                </c:pt>
                <c:pt idx="128">
                  <c:v>-2.0472999996854924E-2</c:v>
                </c:pt>
                <c:pt idx="130">
                  <c:v>-2.0674999999755528E-2</c:v>
                </c:pt>
                <c:pt idx="165">
                  <c:v>8.7300000450341031E-4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E0-4FCC-B233-EB1CFBBD1C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2">
                  <c:v>-2.8023999999277294E-2</c:v>
                </c:pt>
                <c:pt idx="132">
                  <c:v>-1.7001999993226491E-2</c:v>
                </c:pt>
                <c:pt idx="139">
                  <c:v>-1.7125999998825137E-2</c:v>
                </c:pt>
                <c:pt idx="146">
                  <c:v>-1.6270499996608123E-2</c:v>
                </c:pt>
                <c:pt idx="147">
                  <c:v>-1.4079499997023959E-2</c:v>
                </c:pt>
                <c:pt idx="149">
                  <c:v>-1.4372999998158775E-2</c:v>
                </c:pt>
                <c:pt idx="154">
                  <c:v>-9.267000001273118E-3</c:v>
                </c:pt>
                <c:pt idx="158">
                  <c:v>-3.6844999995082617E-3</c:v>
                </c:pt>
                <c:pt idx="161">
                  <c:v>-6.2900000193621963E-4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E0-4FCC-B233-EB1CFBBD1C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29">
                  <c:v>-2.383900000131689E-2</c:v>
                </c:pt>
                <c:pt idx="131">
                  <c:v>-2.0390999998198822E-2</c:v>
                </c:pt>
                <c:pt idx="133">
                  <c:v>-1.6560999996727332E-2</c:v>
                </c:pt>
                <c:pt idx="134">
                  <c:v>-1.9726999998965766E-2</c:v>
                </c:pt>
                <c:pt idx="135">
                  <c:v>-1.9526999996742234E-2</c:v>
                </c:pt>
                <c:pt idx="136">
                  <c:v>-1.7910000002302695E-2</c:v>
                </c:pt>
                <c:pt idx="137">
                  <c:v>-1.7912000002979767E-2</c:v>
                </c:pt>
                <c:pt idx="138">
                  <c:v>-1.7699999996693805E-2</c:v>
                </c:pt>
                <c:pt idx="140">
                  <c:v>-1.7998999996052589E-2</c:v>
                </c:pt>
                <c:pt idx="141">
                  <c:v>-1.4484999999694992E-2</c:v>
                </c:pt>
                <c:pt idx="142">
                  <c:v>-1.6159999999217689E-2</c:v>
                </c:pt>
                <c:pt idx="143">
                  <c:v>-1.6910999998799525E-2</c:v>
                </c:pt>
                <c:pt idx="144">
                  <c:v>-1.7121999997470994E-2</c:v>
                </c:pt>
                <c:pt idx="145">
                  <c:v>-1.6259000003628898E-2</c:v>
                </c:pt>
                <c:pt idx="148">
                  <c:v>-1.4443000000028405E-2</c:v>
                </c:pt>
                <c:pt idx="150">
                  <c:v>-1.2763999999151565E-2</c:v>
                </c:pt>
                <c:pt idx="151">
                  <c:v>-1.1968999999226071E-2</c:v>
                </c:pt>
                <c:pt idx="152">
                  <c:v>-1.1573000003409106E-2</c:v>
                </c:pt>
                <c:pt idx="153">
                  <c:v>-1.1355999995430466E-2</c:v>
                </c:pt>
                <c:pt idx="155">
                  <c:v>-9.7299999979441054E-3</c:v>
                </c:pt>
                <c:pt idx="156">
                  <c:v>-8.6060000030556694E-3</c:v>
                </c:pt>
                <c:pt idx="157">
                  <c:v>-7.7830000009271316E-3</c:v>
                </c:pt>
                <c:pt idx="159">
                  <c:v>-5.4579999996349216E-3</c:v>
                </c:pt>
                <c:pt idx="160">
                  <c:v>-5.8260000005248003E-3</c:v>
                </c:pt>
                <c:pt idx="162">
                  <c:v>-7.9099999857135117E-4</c:v>
                </c:pt>
                <c:pt idx="163">
                  <c:v>-7.9099999857135117E-4</c:v>
                </c:pt>
                <c:pt idx="164">
                  <c:v>5.0000016926787794E-6</c:v>
                </c:pt>
                <c:pt idx="166">
                  <c:v>8.7300000450341031E-4</c:v>
                </c:pt>
                <c:pt idx="167">
                  <c:v>0</c:v>
                </c:pt>
                <c:pt idx="168">
                  <c:v>3.1510000044363551E-3</c:v>
                </c:pt>
                <c:pt idx="169">
                  <c:v>4.916999998386018E-3</c:v>
                </c:pt>
                <c:pt idx="170">
                  <c:v>5.3169999955571257E-3</c:v>
                </c:pt>
                <c:pt idx="171">
                  <c:v>5.8530000023893081E-3</c:v>
                </c:pt>
                <c:pt idx="172">
                  <c:v>6.507000005512964E-3</c:v>
                </c:pt>
                <c:pt idx="173">
                  <c:v>6.9870000006631017E-3</c:v>
                </c:pt>
                <c:pt idx="174">
                  <c:v>9.6550000016577542E-3</c:v>
                </c:pt>
                <c:pt idx="175">
                  <c:v>8.7639999983366579E-3</c:v>
                </c:pt>
                <c:pt idx="176">
                  <c:v>1.2127000001783017E-2</c:v>
                </c:pt>
                <c:pt idx="177">
                  <c:v>9.9200000040582381E-3</c:v>
                </c:pt>
                <c:pt idx="178">
                  <c:v>1.0207999999693129E-2</c:v>
                </c:pt>
                <c:pt idx="179">
                  <c:v>9.7070000047096983E-3</c:v>
                </c:pt>
                <c:pt idx="180">
                  <c:v>9.9550000013550743E-3</c:v>
                </c:pt>
                <c:pt idx="181">
                  <c:v>9.8780000043916516E-3</c:v>
                </c:pt>
                <c:pt idx="182">
                  <c:v>1.2531000000308268E-2</c:v>
                </c:pt>
                <c:pt idx="183">
                  <c:v>1.7261000000871718E-2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E0-4FCC-B233-EB1CFBBD1C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E0-4FCC-B233-EB1CFBBD1C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E0-4FCC-B233-EB1CFBBD1C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E0-4FCC-B233-EB1CFBBD1C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0">
                  <c:v>-3.9166503158424786E-2</c:v>
                </c:pt>
                <c:pt idx="41">
                  <c:v>-3.9166503158424786E-2</c:v>
                </c:pt>
                <c:pt idx="42">
                  <c:v>-3.9159852213662867E-2</c:v>
                </c:pt>
                <c:pt idx="43">
                  <c:v>-3.9159852213662867E-2</c:v>
                </c:pt>
                <c:pt idx="46">
                  <c:v>-3.7975984046042223E-2</c:v>
                </c:pt>
                <c:pt idx="47">
                  <c:v>-3.7975984046042223E-2</c:v>
                </c:pt>
                <c:pt idx="48">
                  <c:v>-3.7975984046042223E-2</c:v>
                </c:pt>
                <c:pt idx="49">
                  <c:v>-3.7969333101280311E-2</c:v>
                </c:pt>
                <c:pt idx="50">
                  <c:v>-3.7969333101280311E-2</c:v>
                </c:pt>
                <c:pt idx="51">
                  <c:v>-3.7969333101280311E-2</c:v>
                </c:pt>
                <c:pt idx="52">
                  <c:v>-3.7969333101280311E-2</c:v>
                </c:pt>
                <c:pt idx="53">
                  <c:v>-3.7969333101280311E-2</c:v>
                </c:pt>
                <c:pt idx="54">
                  <c:v>-3.5611573183181894E-2</c:v>
                </c:pt>
                <c:pt idx="55">
                  <c:v>-3.5611573183181894E-2</c:v>
                </c:pt>
                <c:pt idx="56">
                  <c:v>-3.5611573183181894E-2</c:v>
                </c:pt>
                <c:pt idx="57">
                  <c:v>-3.5611573183181894E-2</c:v>
                </c:pt>
                <c:pt idx="58">
                  <c:v>-3.5611573183181894E-2</c:v>
                </c:pt>
                <c:pt idx="59">
                  <c:v>-3.5591620348896159E-2</c:v>
                </c:pt>
                <c:pt idx="60">
                  <c:v>-3.5591620348896159E-2</c:v>
                </c:pt>
                <c:pt idx="61">
                  <c:v>-3.5591620348896159E-2</c:v>
                </c:pt>
                <c:pt idx="62">
                  <c:v>-3.5591620348896159E-2</c:v>
                </c:pt>
                <c:pt idx="63">
                  <c:v>-3.5591620348896159E-2</c:v>
                </c:pt>
                <c:pt idx="65">
                  <c:v>-3.4211549310799061E-2</c:v>
                </c:pt>
                <c:pt idx="66">
                  <c:v>-3.4211549310799061E-2</c:v>
                </c:pt>
                <c:pt idx="67">
                  <c:v>-3.4211549310799061E-2</c:v>
                </c:pt>
                <c:pt idx="69">
                  <c:v>-3.4184945531751401E-2</c:v>
                </c:pt>
                <c:pt idx="70">
                  <c:v>-3.4184945531751401E-2</c:v>
                </c:pt>
                <c:pt idx="72">
                  <c:v>-3.3925558686036771E-2</c:v>
                </c:pt>
                <c:pt idx="73">
                  <c:v>-3.3925558686036771E-2</c:v>
                </c:pt>
                <c:pt idx="74">
                  <c:v>-3.3240511375559653E-2</c:v>
                </c:pt>
                <c:pt idx="75">
                  <c:v>-3.3230534958416783E-2</c:v>
                </c:pt>
                <c:pt idx="76">
                  <c:v>-3.3230534958416783E-2</c:v>
                </c:pt>
                <c:pt idx="77">
                  <c:v>-3.3230534958416783E-2</c:v>
                </c:pt>
                <c:pt idx="97">
                  <c:v>-2.3127749865069842E-2</c:v>
                </c:pt>
                <c:pt idx="98">
                  <c:v>-2.3041287583164965E-2</c:v>
                </c:pt>
                <c:pt idx="99">
                  <c:v>-2.2156711929830437E-2</c:v>
                </c:pt>
                <c:pt idx="100">
                  <c:v>-2.2150060985068526E-2</c:v>
                </c:pt>
                <c:pt idx="101">
                  <c:v>-2.2146735512687567E-2</c:v>
                </c:pt>
                <c:pt idx="102">
                  <c:v>-2.0966192817447882E-2</c:v>
                </c:pt>
                <c:pt idx="103">
                  <c:v>-2.0966192817447882E-2</c:v>
                </c:pt>
                <c:pt idx="104">
                  <c:v>-2.0959541872685967E-2</c:v>
                </c:pt>
                <c:pt idx="105">
                  <c:v>-2.0959541872685967E-2</c:v>
                </c:pt>
                <c:pt idx="106">
                  <c:v>-2.0956216400305011E-2</c:v>
                </c:pt>
                <c:pt idx="107">
                  <c:v>-2.0956216400305011E-2</c:v>
                </c:pt>
                <c:pt idx="108">
                  <c:v>-2.072343333363803E-2</c:v>
                </c:pt>
                <c:pt idx="109">
                  <c:v>-2.0710131444114203E-2</c:v>
                </c:pt>
                <c:pt idx="110">
                  <c:v>-2.053388140792349E-2</c:v>
                </c:pt>
                <c:pt idx="111">
                  <c:v>-2.0467371960304351E-2</c:v>
                </c:pt>
                <c:pt idx="112">
                  <c:v>-1.9872112404113074E-2</c:v>
                </c:pt>
                <c:pt idx="113">
                  <c:v>-1.954954158316026E-2</c:v>
                </c:pt>
                <c:pt idx="114">
                  <c:v>-1.954954158316026E-2</c:v>
                </c:pt>
                <c:pt idx="115">
                  <c:v>-1.954954158316026E-2</c:v>
                </c:pt>
                <c:pt idx="116">
                  <c:v>-1.954954158316026E-2</c:v>
                </c:pt>
                <c:pt idx="117">
                  <c:v>-1.954954158316026E-2</c:v>
                </c:pt>
                <c:pt idx="118">
                  <c:v>-1.9539565166017389E-2</c:v>
                </c:pt>
                <c:pt idx="119">
                  <c:v>-1.9283503792683711E-2</c:v>
                </c:pt>
                <c:pt idx="120">
                  <c:v>-1.8196074324110814E-2</c:v>
                </c:pt>
                <c:pt idx="121">
                  <c:v>-1.8172796017444117E-2</c:v>
                </c:pt>
                <c:pt idx="122">
                  <c:v>-1.6972300487918691E-2</c:v>
                </c:pt>
                <c:pt idx="123">
                  <c:v>-1.6945696708871034E-2</c:v>
                </c:pt>
                <c:pt idx="124">
                  <c:v>-1.6074422945060337E-2</c:v>
                </c:pt>
                <c:pt idx="125">
                  <c:v>-1.5815036099345703E-2</c:v>
                </c:pt>
                <c:pt idx="126">
                  <c:v>-1.5808385154583788E-2</c:v>
                </c:pt>
                <c:pt idx="127">
                  <c:v>-1.5588903977440637E-2</c:v>
                </c:pt>
                <c:pt idx="128">
                  <c:v>-1.4814068912677687E-2</c:v>
                </c:pt>
                <c:pt idx="129">
                  <c:v>-1.4594587735534535E-2</c:v>
                </c:pt>
                <c:pt idx="130">
                  <c:v>-1.347722901553303E-2</c:v>
                </c:pt>
                <c:pt idx="131">
                  <c:v>-1.3424021457437721E-2</c:v>
                </c:pt>
                <c:pt idx="132">
                  <c:v>-1.3387441261247194E-2</c:v>
                </c:pt>
                <c:pt idx="133">
                  <c:v>-1.319123839077074E-2</c:v>
                </c:pt>
                <c:pt idx="134">
                  <c:v>-1.2971757213627587E-2</c:v>
                </c:pt>
                <c:pt idx="135">
                  <c:v>-1.2971757213627587E-2</c:v>
                </c:pt>
                <c:pt idx="136">
                  <c:v>-1.2030648529816794E-2</c:v>
                </c:pt>
                <c:pt idx="137">
                  <c:v>-1.2023997585054881E-2</c:v>
                </c:pt>
                <c:pt idx="138">
                  <c:v>-1.1731356015530676E-2</c:v>
                </c:pt>
                <c:pt idx="139">
                  <c:v>-1.1312346495530113E-2</c:v>
                </c:pt>
                <c:pt idx="140">
                  <c:v>-1.1069587011720261E-2</c:v>
                </c:pt>
                <c:pt idx="141">
                  <c:v>-1.078359638695797E-2</c:v>
                </c:pt>
                <c:pt idx="142">
                  <c:v>-1.0135129272671383E-2</c:v>
                </c:pt>
                <c:pt idx="143">
                  <c:v>-9.6994923907660346E-3</c:v>
                </c:pt>
                <c:pt idx="144">
                  <c:v>-9.6629121945755094E-3</c:v>
                </c:pt>
                <c:pt idx="145">
                  <c:v>-8.5422280021930468E-3</c:v>
                </c:pt>
                <c:pt idx="146">
                  <c:v>-8.3377114507641997E-3</c:v>
                </c:pt>
                <c:pt idx="147">
                  <c:v>-8.3077821993355876E-3</c:v>
                </c:pt>
                <c:pt idx="148">
                  <c:v>-7.597793846001297E-3</c:v>
                </c:pt>
                <c:pt idx="149">
                  <c:v>-7.498029674572592E-3</c:v>
                </c:pt>
                <c:pt idx="150">
                  <c:v>-6.8628644498098315E-3</c:v>
                </c:pt>
                <c:pt idx="151">
                  <c:v>-6.1811426117136751E-3</c:v>
                </c:pt>
                <c:pt idx="152">
                  <c:v>-6.1678407221898469E-3</c:v>
                </c:pt>
                <c:pt idx="153">
                  <c:v>-5.8918265145704272E-3</c:v>
                </c:pt>
                <c:pt idx="154">
                  <c:v>-5.1901518421885295E-3</c:v>
                </c:pt>
                <c:pt idx="155">
                  <c:v>-4.980647082188247E-3</c:v>
                </c:pt>
                <c:pt idx="156">
                  <c:v>-4.7279111812355262E-3</c:v>
                </c:pt>
                <c:pt idx="157">
                  <c:v>-4.4718498079018478E-3</c:v>
                </c:pt>
                <c:pt idx="158">
                  <c:v>-3.6354935040911964E-3</c:v>
                </c:pt>
                <c:pt idx="159">
                  <c:v>-3.5573449031387097E-3</c:v>
                </c:pt>
                <c:pt idx="160">
                  <c:v>-3.3312127812336434E-3</c:v>
                </c:pt>
                <c:pt idx="161">
                  <c:v>-2.3235946498037147E-3</c:v>
                </c:pt>
                <c:pt idx="162">
                  <c:v>-2.1174153621843889E-3</c:v>
                </c:pt>
                <c:pt idx="163">
                  <c:v>-2.1174153621843889E-3</c:v>
                </c:pt>
                <c:pt idx="164">
                  <c:v>2.2371719400924184E-4</c:v>
                </c:pt>
                <c:pt idx="165">
                  <c:v>1.660321262582606E-3</c:v>
                </c:pt>
                <c:pt idx="166">
                  <c:v>1.660321262582606E-3</c:v>
                </c:pt>
                <c:pt idx="167">
                  <c:v>2.5681752225838292E-3</c:v>
                </c:pt>
                <c:pt idx="168">
                  <c:v>3.7287650835377741E-3</c:v>
                </c:pt>
                <c:pt idx="169">
                  <c:v>5.1720200968730524E-3</c:v>
                </c:pt>
                <c:pt idx="170">
                  <c:v>5.1720200968730524E-3</c:v>
                </c:pt>
                <c:pt idx="171">
                  <c:v>6.3824920435413494E-3</c:v>
                </c:pt>
                <c:pt idx="172">
                  <c:v>7.5331054873524241E-3</c:v>
                </c:pt>
                <c:pt idx="173">
                  <c:v>7.5996149349715613E-3</c:v>
                </c:pt>
                <c:pt idx="174">
                  <c:v>8.7036717654492383E-3</c:v>
                </c:pt>
                <c:pt idx="175">
                  <c:v>9.0062897521163143E-3</c:v>
                </c:pt>
                <c:pt idx="176">
                  <c:v>1.0126973944498775E-2</c:v>
                </c:pt>
                <c:pt idx="177">
                  <c:v>1.0150252251165474E-2</c:v>
                </c:pt>
                <c:pt idx="178">
                  <c:v>1.0190157919736957E-2</c:v>
                </c:pt>
                <c:pt idx="179">
                  <c:v>1.0193483392117913E-2</c:v>
                </c:pt>
                <c:pt idx="180">
                  <c:v>1.1031502432119042E-2</c:v>
                </c:pt>
                <c:pt idx="181">
                  <c:v>1.1620111043548407E-2</c:v>
                </c:pt>
                <c:pt idx="182">
                  <c:v>1.2441502721644751E-2</c:v>
                </c:pt>
                <c:pt idx="183">
                  <c:v>1.3671927502598789E-2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E0-4FCC-B233-EB1CFBBD1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75312"/>
        <c:axId val="1"/>
      </c:scatterChart>
      <c:valAx>
        <c:axId val="835475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802337657433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95683453237409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7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2591816310731"/>
          <c:y val="0.92000129214617399"/>
          <c:w val="0.751799127627032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Cep - O-C Diagr.</a:t>
            </a:r>
          </a:p>
        </c:rich>
      </c:tx>
      <c:layout>
        <c:manualLayout>
          <c:xMode val="edge"/>
          <c:yMode val="edge"/>
          <c:x val="0.360861759425493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723926380368099"/>
          <c:w val="0.7863554757630161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190-4783-BECE-08A976540B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-0.1873249999989639</c:v>
                </c:pt>
                <c:pt idx="1">
                  <c:v>-0.18832699999620672</c:v>
                </c:pt>
                <c:pt idx="3">
                  <c:v>-0.16781300000002375</c:v>
                </c:pt>
                <c:pt idx="4">
                  <c:v>-0.14711999999417458</c:v>
                </c:pt>
                <c:pt idx="5">
                  <c:v>-0.1650519999966491</c:v>
                </c:pt>
                <c:pt idx="6">
                  <c:v>-0.17519199999514967</c:v>
                </c:pt>
                <c:pt idx="7">
                  <c:v>-0.14349899999797344</c:v>
                </c:pt>
                <c:pt idx="8">
                  <c:v>-0.17094499999802792</c:v>
                </c:pt>
                <c:pt idx="9">
                  <c:v>-0.15451999999640975</c:v>
                </c:pt>
                <c:pt idx="10">
                  <c:v>-0.17042100000253413</c:v>
                </c:pt>
                <c:pt idx="11">
                  <c:v>-0.17932199999631848</c:v>
                </c:pt>
                <c:pt idx="12">
                  <c:v>-0.15532199999142904</c:v>
                </c:pt>
                <c:pt idx="13">
                  <c:v>-0.12732199999300065</c:v>
                </c:pt>
                <c:pt idx="14">
                  <c:v>-0.16023300000233576</c:v>
                </c:pt>
                <c:pt idx="15">
                  <c:v>-0.1593419999917387</c:v>
                </c:pt>
                <c:pt idx="16">
                  <c:v>-0.14524299999902723</c:v>
                </c:pt>
                <c:pt idx="17">
                  <c:v>-0.15619699999660952</c:v>
                </c:pt>
                <c:pt idx="18">
                  <c:v>-0.15099799999734387</c:v>
                </c:pt>
                <c:pt idx="19">
                  <c:v>-0.15157300000282703</c:v>
                </c:pt>
                <c:pt idx="20">
                  <c:v>-0.14699399999517482</c:v>
                </c:pt>
                <c:pt idx="21">
                  <c:v>-0.1481019999991986</c:v>
                </c:pt>
                <c:pt idx="22">
                  <c:v>-0.18900299999222625</c:v>
                </c:pt>
                <c:pt idx="23">
                  <c:v>-0.11915500000031898</c:v>
                </c:pt>
                <c:pt idx="24">
                  <c:v>-0.12305599999672268</c:v>
                </c:pt>
                <c:pt idx="25">
                  <c:v>-0.13056099999812432</c:v>
                </c:pt>
                <c:pt idx="26">
                  <c:v>-0.15210900000238325</c:v>
                </c:pt>
                <c:pt idx="27">
                  <c:v>-0.1234959999928833</c:v>
                </c:pt>
                <c:pt idx="28">
                  <c:v>-0.22324600000138162</c:v>
                </c:pt>
                <c:pt idx="29">
                  <c:v>-0.22224600000481587</c:v>
                </c:pt>
                <c:pt idx="30">
                  <c:v>-0.21824600000400096</c:v>
                </c:pt>
                <c:pt idx="31">
                  <c:v>-0.2122460000027786</c:v>
                </c:pt>
                <c:pt idx="32">
                  <c:v>-0.10949100000289036</c:v>
                </c:pt>
                <c:pt idx="33">
                  <c:v>-0.10549100000207545</c:v>
                </c:pt>
                <c:pt idx="34">
                  <c:v>-0.10717699999804609</c:v>
                </c:pt>
                <c:pt idx="35">
                  <c:v>-0.10717699999804609</c:v>
                </c:pt>
                <c:pt idx="36">
                  <c:v>-0.1038049999915529</c:v>
                </c:pt>
                <c:pt idx="37">
                  <c:v>-9.8280999998678453E-2</c:v>
                </c:pt>
                <c:pt idx="38">
                  <c:v>-8.6711000003560912E-2</c:v>
                </c:pt>
                <c:pt idx="39">
                  <c:v>-9.0911000006599352E-2</c:v>
                </c:pt>
                <c:pt idx="40">
                  <c:v>-7.9450000004726462E-2</c:v>
                </c:pt>
                <c:pt idx="41">
                  <c:v>-7.5450000003911555E-2</c:v>
                </c:pt>
                <c:pt idx="42">
                  <c:v>-8.2252000000153203E-2</c:v>
                </c:pt>
                <c:pt idx="43">
                  <c:v>-7.8251999999338295E-2</c:v>
                </c:pt>
                <c:pt idx="44">
                  <c:v>-8.1114000000525266E-2</c:v>
                </c:pt>
                <c:pt idx="45">
                  <c:v>-7.719599999836646E-2</c:v>
                </c:pt>
                <c:pt idx="46">
                  <c:v>-8.5008000001835171E-2</c:v>
                </c:pt>
                <c:pt idx="47">
                  <c:v>-8.3008000001427718E-2</c:v>
                </c:pt>
                <c:pt idx="48">
                  <c:v>-7.3007999999390449E-2</c:v>
                </c:pt>
                <c:pt idx="49">
                  <c:v>-8.1809999996039551E-2</c:v>
                </c:pt>
                <c:pt idx="50">
                  <c:v>-8.1809999996039551E-2</c:v>
                </c:pt>
                <c:pt idx="51">
                  <c:v>-7.9809999995632097E-2</c:v>
                </c:pt>
                <c:pt idx="52">
                  <c:v>-7.7809999995224643E-2</c:v>
                </c:pt>
                <c:pt idx="53">
                  <c:v>-7.0809999997436535E-2</c:v>
                </c:pt>
                <c:pt idx="54">
                  <c:v>-6.9619000001694076E-2</c:v>
                </c:pt>
                <c:pt idx="55">
                  <c:v>-6.6618999997444917E-2</c:v>
                </c:pt>
                <c:pt idx="56">
                  <c:v>-6.6618999997444917E-2</c:v>
                </c:pt>
                <c:pt idx="57">
                  <c:v>-6.6618999997444917E-2</c:v>
                </c:pt>
                <c:pt idx="58">
                  <c:v>-6.4618999997037463E-2</c:v>
                </c:pt>
                <c:pt idx="59">
                  <c:v>-7.0025000000896398E-2</c:v>
                </c:pt>
                <c:pt idx="60">
                  <c:v>-6.6025000000081491E-2</c:v>
                </c:pt>
                <c:pt idx="61">
                  <c:v>-6.6025000000081491E-2</c:v>
                </c:pt>
                <c:pt idx="62">
                  <c:v>-6.5025000003515743E-2</c:v>
                </c:pt>
                <c:pt idx="63">
                  <c:v>-6.2024999999266583E-2</c:v>
                </c:pt>
                <c:pt idx="64">
                  <c:v>-6.7085000002407469E-2</c:v>
                </c:pt>
                <c:pt idx="65">
                  <c:v>-6.7940000000817236E-2</c:v>
                </c:pt>
                <c:pt idx="66">
                  <c:v>-6.5940000000409782E-2</c:v>
                </c:pt>
                <c:pt idx="67">
                  <c:v>-6.2939999996160623E-2</c:v>
                </c:pt>
                <c:pt idx="68">
                  <c:v>-5.9939999999187421E-2</c:v>
                </c:pt>
                <c:pt idx="69">
                  <c:v>-7.6148000000102911E-2</c:v>
                </c:pt>
                <c:pt idx="70">
                  <c:v>-6.0147999996843282E-2</c:v>
                </c:pt>
                <c:pt idx="71">
                  <c:v>-6.3524999997753184E-2</c:v>
                </c:pt>
                <c:pt idx="72">
                  <c:v>-6.4425999997183681E-2</c:v>
                </c:pt>
                <c:pt idx="73">
                  <c:v>-6.2425999996776227E-2</c:v>
                </c:pt>
                <c:pt idx="74">
                  <c:v>-7.4031999996805098E-2</c:v>
                </c:pt>
                <c:pt idx="75">
                  <c:v>-7.7734999998938292E-2</c:v>
                </c:pt>
                <c:pt idx="76">
                  <c:v>-6.1735000002954621E-2</c:v>
                </c:pt>
                <c:pt idx="77">
                  <c:v>-5.4735000005166512E-2</c:v>
                </c:pt>
                <c:pt idx="78">
                  <c:v>-7.1707999995851424E-2</c:v>
                </c:pt>
                <c:pt idx="79">
                  <c:v>-5.0858000002335757E-2</c:v>
                </c:pt>
                <c:pt idx="80">
                  <c:v>-4.8244999998132698E-2</c:v>
                </c:pt>
                <c:pt idx="81">
                  <c:v>-6.2683999996806961E-2</c:v>
                </c:pt>
                <c:pt idx="82">
                  <c:v>-4.114300000219373E-2</c:v>
                </c:pt>
                <c:pt idx="83">
                  <c:v>-4.5499999992898665E-2</c:v>
                </c:pt>
                <c:pt idx="84">
                  <c:v>-6.3145000000076834E-2</c:v>
                </c:pt>
                <c:pt idx="85">
                  <c:v>-3.8880000000062864E-2</c:v>
                </c:pt>
                <c:pt idx="86">
                  <c:v>-6.6248999995877966E-2</c:v>
                </c:pt>
                <c:pt idx="87">
                  <c:v>-4.2149999993853271E-2</c:v>
                </c:pt>
                <c:pt idx="88">
                  <c:v>-3.2852999996975996E-2</c:v>
                </c:pt>
                <c:pt idx="89">
                  <c:v>-4.6753999995416962E-2</c:v>
                </c:pt>
                <c:pt idx="90">
                  <c:v>-4.1555999996489845E-2</c:v>
                </c:pt>
                <c:pt idx="91">
                  <c:v>-4.4823999996879138E-2</c:v>
                </c:pt>
                <c:pt idx="92">
                  <c:v>-4.6002999995835125E-2</c:v>
                </c:pt>
                <c:pt idx="93">
                  <c:v>-3.1708000002254266E-2</c:v>
                </c:pt>
                <c:pt idx="94">
                  <c:v>-3.658999999606749E-2</c:v>
                </c:pt>
                <c:pt idx="95">
                  <c:v>-3.6857999999483582E-2</c:v>
                </c:pt>
                <c:pt idx="96">
                  <c:v>-2.8285000000323635E-2</c:v>
                </c:pt>
                <c:pt idx="97">
                  <c:v>-3.59729999981937E-2</c:v>
                </c:pt>
                <c:pt idx="98">
                  <c:v>-3.2398999996075872E-2</c:v>
                </c:pt>
                <c:pt idx="99">
                  <c:v>-3.0064999999012798E-2</c:v>
                </c:pt>
                <c:pt idx="100">
                  <c:v>-3.6867000002530403E-2</c:v>
                </c:pt>
                <c:pt idx="101">
                  <c:v>-3.3768000001145992E-2</c:v>
                </c:pt>
                <c:pt idx="102">
                  <c:v>-3.0622999998740852E-2</c:v>
                </c:pt>
                <c:pt idx="103">
                  <c:v>-3.0622999998740852E-2</c:v>
                </c:pt>
                <c:pt idx="104">
                  <c:v>-2.9425000000628643E-2</c:v>
                </c:pt>
                <c:pt idx="105">
                  <c:v>-2.9425000000628643E-2</c:v>
                </c:pt>
                <c:pt idx="106">
                  <c:v>-3.5325999997439794E-2</c:v>
                </c:pt>
                <c:pt idx="107">
                  <c:v>-3.5325999997439794E-2</c:v>
                </c:pt>
                <c:pt idx="108">
                  <c:v>-3.2395999995060265E-2</c:v>
                </c:pt>
                <c:pt idx="109">
                  <c:v>-3.0999999995401595E-2</c:v>
                </c:pt>
                <c:pt idx="110">
                  <c:v>-2.8752999998687301E-2</c:v>
                </c:pt>
                <c:pt idx="111">
                  <c:v>-2.6772999997774605E-2</c:v>
                </c:pt>
                <c:pt idx="112">
                  <c:v>-2.9051999998046085E-2</c:v>
                </c:pt>
                <c:pt idx="113">
                  <c:v>-3.5748999995121267E-2</c:v>
                </c:pt>
                <c:pt idx="114">
                  <c:v>-3.0248999995819759E-2</c:v>
                </c:pt>
                <c:pt idx="115">
                  <c:v>-2.9548999998951331E-2</c:v>
                </c:pt>
                <c:pt idx="116">
                  <c:v>-2.5348999995912891E-2</c:v>
                </c:pt>
                <c:pt idx="117">
                  <c:v>-2.5348999995912891E-2</c:v>
                </c:pt>
                <c:pt idx="118">
                  <c:v>-2.8152000006230082E-2</c:v>
                </c:pt>
                <c:pt idx="119">
                  <c:v>-2.452899999479996E-2</c:v>
                </c:pt>
                <c:pt idx="120">
                  <c:v>-2.9155999996874016E-2</c:v>
                </c:pt>
                <c:pt idx="121">
                  <c:v>-2.1462999997311272E-2</c:v>
                </c:pt>
                <c:pt idx="123">
                  <c:v>-2.5931999996828381E-2</c:v>
                </c:pt>
                <c:pt idx="124">
                  <c:v>-2.1994000002450775E-2</c:v>
                </c:pt>
                <c:pt idx="125">
                  <c:v>-1.8272000001161359E-2</c:v>
                </c:pt>
                <c:pt idx="126">
                  <c:v>-2.0074000000022352E-2</c:v>
                </c:pt>
                <c:pt idx="127">
                  <c:v>-2.5539999995089602E-2</c:v>
                </c:pt>
                <c:pt idx="128">
                  <c:v>-2.0472999996854924E-2</c:v>
                </c:pt>
                <c:pt idx="130">
                  <c:v>-2.0674999999755528E-2</c:v>
                </c:pt>
                <c:pt idx="165">
                  <c:v>8.7300000450341031E-4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190-4783-BECE-08A976540B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22">
                  <c:v>-2.8023999999277294E-2</c:v>
                </c:pt>
                <c:pt idx="132">
                  <c:v>-1.7001999993226491E-2</c:v>
                </c:pt>
                <c:pt idx="139">
                  <c:v>-1.7125999998825137E-2</c:v>
                </c:pt>
                <c:pt idx="146">
                  <c:v>-1.6270499996608123E-2</c:v>
                </c:pt>
                <c:pt idx="147">
                  <c:v>-1.4079499997023959E-2</c:v>
                </c:pt>
                <c:pt idx="149">
                  <c:v>-1.4372999998158775E-2</c:v>
                </c:pt>
                <c:pt idx="154">
                  <c:v>-9.267000001273118E-3</c:v>
                </c:pt>
                <c:pt idx="158">
                  <c:v>-3.6844999995082617E-3</c:v>
                </c:pt>
                <c:pt idx="161">
                  <c:v>-6.2900000193621963E-4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190-4783-BECE-08A976540B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29">
                  <c:v>-2.383900000131689E-2</c:v>
                </c:pt>
                <c:pt idx="131">
                  <c:v>-2.0390999998198822E-2</c:v>
                </c:pt>
                <c:pt idx="133">
                  <c:v>-1.6560999996727332E-2</c:v>
                </c:pt>
                <c:pt idx="134">
                  <c:v>-1.9726999998965766E-2</c:v>
                </c:pt>
                <c:pt idx="135">
                  <c:v>-1.9526999996742234E-2</c:v>
                </c:pt>
                <c:pt idx="136">
                  <c:v>-1.7910000002302695E-2</c:v>
                </c:pt>
                <c:pt idx="137">
                  <c:v>-1.7912000002979767E-2</c:v>
                </c:pt>
                <c:pt idx="138">
                  <c:v>-1.7699999996693805E-2</c:v>
                </c:pt>
                <c:pt idx="140">
                  <c:v>-1.7998999996052589E-2</c:v>
                </c:pt>
                <c:pt idx="141">
                  <c:v>-1.4484999999694992E-2</c:v>
                </c:pt>
                <c:pt idx="142">
                  <c:v>-1.6159999999217689E-2</c:v>
                </c:pt>
                <c:pt idx="143">
                  <c:v>-1.6910999998799525E-2</c:v>
                </c:pt>
                <c:pt idx="144">
                  <c:v>-1.7121999997470994E-2</c:v>
                </c:pt>
                <c:pt idx="145">
                  <c:v>-1.6259000003628898E-2</c:v>
                </c:pt>
                <c:pt idx="148">
                  <c:v>-1.4443000000028405E-2</c:v>
                </c:pt>
                <c:pt idx="150">
                  <c:v>-1.2763999999151565E-2</c:v>
                </c:pt>
                <c:pt idx="151">
                  <c:v>-1.1968999999226071E-2</c:v>
                </c:pt>
                <c:pt idx="152">
                  <c:v>-1.1573000003409106E-2</c:v>
                </c:pt>
                <c:pt idx="153">
                  <c:v>-1.1355999995430466E-2</c:v>
                </c:pt>
                <c:pt idx="155">
                  <c:v>-9.7299999979441054E-3</c:v>
                </c:pt>
                <c:pt idx="156">
                  <c:v>-8.6060000030556694E-3</c:v>
                </c:pt>
                <c:pt idx="157">
                  <c:v>-7.7830000009271316E-3</c:v>
                </c:pt>
                <c:pt idx="159">
                  <c:v>-5.4579999996349216E-3</c:v>
                </c:pt>
                <c:pt idx="160">
                  <c:v>-5.8260000005248003E-3</c:v>
                </c:pt>
                <c:pt idx="162">
                  <c:v>-7.9099999857135117E-4</c:v>
                </c:pt>
                <c:pt idx="163">
                  <c:v>-7.9099999857135117E-4</c:v>
                </c:pt>
                <c:pt idx="164">
                  <c:v>5.0000016926787794E-6</c:v>
                </c:pt>
                <c:pt idx="166">
                  <c:v>8.7300000450341031E-4</c:v>
                </c:pt>
                <c:pt idx="167">
                  <c:v>0</c:v>
                </c:pt>
                <c:pt idx="168">
                  <c:v>3.1510000044363551E-3</c:v>
                </c:pt>
                <c:pt idx="169">
                  <c:v>4.916999998386018E-3</c:v>
                </c:pt>
                <c:pt idx="170">
                  <c:v>5.3169999955571257E-3</c:v>
                </c:pt>
                <c:pt idx="171">
                  <c:v>5.8530000023893081E-3</c:v>
                </c:pt>
                <c:pt idx="172">
                  <c:v>6.507000005512964E-3</c:v>
                </c:pt>
                <c:pt idx="173">
                  <c:v>6.9870000006631017E-3</c:v>
                </c:pt>
                <c:pt idx="174">
                  <c:v>9.6550000016577542E-3</c:v>
                </c:pt>
                <c:pt idx="175">
                  <c:v>8.7639999983366579E-3</c:v>
                </c:pt>
                <c:pt idx="176">
                  <c:v>1.2127000001783017E-2</c:v>
                </c:pt>
                <c:pt idx="177">
                  <c:v>9.9200000040582381E-3</c:v>
                </c:pt>
                <c:pt idx="178">
                  <c:v>1.0207999999693129E-2</c:v>
                </c:pt>
                <c:pt idx="179">
                  <c:v>9.7070000047096983E-3</c:v>
                </c:pt>
                <c:pt idx="180">
                  <c:v>9.9550000013550743E-3</c:v>
                </c:pt>
                <c:pt idx="181">
                  <c:v>9.8780000043916516E-3</c:v>
                </c:pt>
                <c:pt idx="182">
                  <c:v>1.2531000000308268E-2</c:v>
                </c:pt>
                <c:pt idx="183">
                  <c:v>1.7261000000871718E-2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190-4783-BECE-08A976540B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190-4783-BECE-08A976540B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190-4783-BECE-08A976540B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190-4783-BECE-08A976540B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-29275</c:v>
                </c:pt>
                <c:pt idx="1">
                  <c:v>-23973</c:v>
                </c:pt>
                <c:pt idx="2">
                  <c:v>-23973</c:v>
                </c:pt>
                <c:pt idx="3">
                  <c:v>-23887</c:v>
                </c:pt>
                <c:pt idx="4">
                  <c:v>-23880</c:v>
                </c:pt>
                <c:pt idx="5">
                  <c:v>-23748</c:v>
                </c:pt>
                <c:pt idx="6">
                  <c:v>-23608</c:v>
                </c:pt>
                <c:pt idx="7">
                  <c:v>-23601</c:v>
                </c:pt>
                <c:pt idx="8">
                  <c:v>-23555</c:v>
                </c:pt>
                <c:pt idx="9">
                  <c:v>-23480</c:v>
                </c:pt>
                <c:pt idx="10">
                  <c:v>-23479</c:v>
                </c:pt>
                <c:pt idx="11">
                  <c:v>-23478</c:v>
                </c:pt>
                <c:pt idx="12">
                  <c:v>-23478</c:v>
                </c:pt>
                <c:pt idx="13">
                  <c:v>-23478</c:v>
                </c:pt>
                <c:pt idx="14">
                  <c:v>-23467</c:v>
                </c:pt>
                <c:pt idx="15">
                  <c:v>-23458</c:v>
                </c:pt>
                <c:pt idx="16">
                  <c:v>-23457</c:v>
                </c:pt>
                <c:pt idx="17">
                  <c:v>-23103</c:v>
                </c:pt>
                <c:pt idx="18">
                  <c:v>-22702</c:v>
                </c:pt>
                <c:pt idx="19">
                  <c:v>-22527</c:v>
                </c:pt>
                <c:pt idx="20">
                  <c:v>-22006</c:v>
                </c:pt>
                <c:pt idx="21">
                  <c:v>-20698</c:v>
                </c:pt>
                <c:pt idx="22">
                  <c:v>-20697</c:v>
                </c:pt>
                <c:pt idx="23">
                  <c:v>-20345</c:v>
                </c:pt>
                <c:pt idx="24">
                  <c:v>-20344</c:v>
                </c:pt>
                <c:pt idx="25">
                  <c:v>-20339</c:v>
                </c:pt>
                <c:pt idx="26">
                  <c:v>-19991</c:v>
                </c:pt>
                <c:pt idx="27">
                  <c:v>-19904</c:v>
                </c:pt>
                <c:pt idx="28">
                  <c:v>-18154</c:v>
                </c:pt>
                <c:pt idx="29">
                  <c:v>-18154</c:v>
                </c:pt>
                <c:pt idx="30">
                  <c:v>-18154</c:v>
                </c:pt>
                <c:pt idx="31">
                  <c:v>-18154</c:v>
                </c:pt>
                <c:pt idx="32">
                  <c:v>-14409</c:v>
                </c:pt>
                <c:pt idx="33">
                  <c:v>-14409</c:v>
                </c:pt>
                <c:pt idx="34">
                  <c:v>-14123</c:v>
                </c:pt>
                <c:pt idx="35">
                  <c:v>-14123</c:v>
                </c:pt>
                <c:pt idx="36">
                  <c:v>-13695</c:v>
                </c:pt>
                <c:pt idx="37">
                  <c:v>-13619</c:v>
                </c:pt>
                <c:pt idx="38">
                  <c:v>-13189</c:v>
                </c:pt>
                <c:pt idx="39">
                  <c:v>-12989</c:v>
                </c:pt>
                <c:pt idx="40">
                  <c:v>-12550</c:v>
                </c:pt>
                <c:pt idx="41">
                  <c:v>-12550</c:v>
                </c:pt>
                <c:pt idx="42">
                  <c:v>-12548</c:v>
                </c:pt>
                <c:pt idx="43">
                  <c:v>-12548</c:v>
                </c:pt>
                <c:pt idx="44">
                  <c:v>-12486</c:v>
                </c:pt>
                <c:pt idx="45">
                  <c:v>-12204</c:v>
                </c:pt>
                <c:pt idx="46">
                  <c:v>-12192</c:v>
                </c:pt>
                <c:pt idx="47">
                  <c:v>-12192</c:v>
                </c:pt>
                <c:pt idx="48">
                  <c:v>-12192</c:v>
                </c:pt>
                <c:pt idx="49">
                  <c:v>-12190</c:v>
                </c:pt>
                <c:pt idx="50">
                  <c:v>-12190</c:v>
                </c:pt>
                <c:pt idx="51">
                  <c:v>-12190</c:v>
                </c:pt>
                <c:pt idx="52">
                  <c:v>-12190</c:v>
                </c:pt>
                <c:pt idx="53">
                  <c:v>-12190</c:v>
                </c:pt>
                <c:pt idx="54">
                  <c:v>-11481</c:v>
                </c:pt>
                <c:pt idx="55">
                  <c:v>-11481</c:v>
                </c:pt>
                <c:pt idx="56">
                  <c:v>-11481</c:v>
                </c:pt>
                <c:pt idx="57">
                  <c:v>-11481</c:v>
                </c:pt>
                <c:pt idx="58">
                  <c:v>-11481</c:v>
                </c:pt>
                <c:pt idx="59">
                  <c:v>-11475</c:v>
                </c:pt>
                <c:pt idx="60">
                  <c:v>-11475</c:v>
                </c:pt>
                <c:pt idx="61">
                  <c:v>-11475</c:v>
                </c:pt>
                <c:pt idx="62">
                  <c:v>-11475</c:v>
                </c:pt>
                <c:pt idx="63">
                  <c:v>-11475</c:v>
                </c:pt>
                <c:pt idx="64">
                  <c:v>-11415</c:v>
                </c:pt>
                <c:pt idx="65">
                  <c:v>-11060</c:v>
                </c:pt>
                <c:pt idx="66">
                  <c:v>-11060</c:v>
                </c:pt>
                <c:pt idx="67">
                  <c:v>-11060</c:v>
                </c:pt>
                <c:pt idx="68">
                  <c:v>-11060</c:v>
                </c:pt>
                <c:pt idx="69">
                  <c:v>-11052</c:v>
                </c:pt>
                <c:pt idx="70">
                  <c:v>-11052</c:v>
                </c:pt>
                <c:pt idx="71">
                  <c:v>-10975</c:v>
                </c:pt>
                <c:pt idx="72">
                  <c:v>-10974</c:v>
                </c:pt>
                <c:pt idx="73">
                  <c:v>-10974</c:v>
                </c:pt>
                <c:pt idx="74">
                  <c:v>-10768</c:v>
                </c:pt>
                <c:pt idx="75">
                  <c:v>-10765</c:v>
                </c:pt>
                <c:pt idx="76">
                  <c:v>-10765</c:v>
                </c:pt>
                <c:pt idx="77">
                  <c:v>-10765</c:v>
                </c:pt>
                <c:pt idx="78">
                  <c:v>-10492</c:v>
                </c:pt>
                <c:pt idx="79">
                  <c:v>-10342</c:v>
                </c:pt>
                <c:pt idx="80">
                  <c:v>-10255</c:v>
                </c:pt>
                <c:pt idx="81">
                  <c:v>-9916</c:v>
                </c:pt>
                <c:pt idx="82">
                  <c:v>-9557</c:v>
                </c:pt>
                <c:pt idx="83">
                  <c:v>-9500</c:v>
                </c:pt>
                <c:pt idx="84">
                  <c:v>-9355</c:v>
                </c:pt>
                <c:pt idx="85">
                  <c:v>-9120</c:v>
                </c:pt>
                <c:pt idx="86">
                  <c:v>-8851</c:v>
                </c:pt>
                <c:pt idx="87">
                  <c:v>-8850</c:v>
                </c:pt>
                <c:pt idx="88">
                  <c:v>-8847</c:v>
                </c:pt>
                <c:pt idx="89">
                  <c:v>-8846</c:v>
                </c:pt>
                <c:pt idx="90">
                  <c:v>-8844</c:v>
                </c:pt>
                <c:pt idx="91">
                  <c:v>-8776</c:v>
                </c:pt>
                <c:pt idx="92">
                  <c:v>-8697</c:v>
                </c:pt>
                <c:pt idx="93">
                  <c:v>-8492</c:v>
                </c:pt>
                <c:pt idx="94">
                  <c:v>-8410</c:v>
                </c:pt>
                <c:pt idx="95">
                  <c:v>-8342</c:v>
                </c:pt>
                <c:pt idx="96">
                  <c:v>-8215</c:v>
                </c:pt>
                <c:pt idx="97">
                  <c:v>-7727</c:v>
                </c:pt>
                <c:pt idx="98">
                  <c:v>-7701</c:v>
                </c:pt>
                <c:pt idx="99">
                  <c:v>-7435</c:v>
                </c:pt>
                <c:pt idx="100">
                  <c:v>-7433</c:v>
                </c:pt>
                <c:pt idx="101">
                  <c:v>-7432</c:v>
                </c:pt>
                <c:pt idx="102">
                  <c:v>-7077</c:v>
                </c:pt>
                <c:pt idx="103">
                  <c:v>-7077</c:v>
                </c:pt>
                <c:pt idx="104">
                  <c:v>-7075</c:v>
                </c:pt>
                <c:pt idx="105">
                  <c:v>-7075</c:v>
                </c:pt>
                <c:pt idx="106">
                  <c:v>-7074</c:v>
                </c:pt>
                <c:pt idx="107">
                  <c:v>-7074</c:v>
                </c:pt>
                <c:pt idx="108">
                  <c:v>-7004</c:v>
                </c:pt>
                <c:pt idx="109">
                  <c:v>-7000</c:v>
                </c:pt>
                <c:pt idx="110">
                  <c:v>-6947</c:v>
                </c:pt>
                <c:pt idx="111">
                  <c:v>-6927</c:v>
                </c:pt>
                <c:pt idx="112">
                  <c:v>-6748</c:v>
                </c:pt>
                <c:pt idx="113">
                  <c:v>-6651</c:v>
                </c:pt>
                <c:pt idx="114">
                  <c:v>-6651</c:v>
                </c:pt>
                <c:pt idx="115">
                  <c:v>-6651</c:v>
                </c:pt>
                <c:pt idx="116">
                  <c:v>-6651</c:v>
                </c:pt>
                <c:pt idx="117">
                  <c:v>-6651</c:v>
                </c:pt>
                <c:pt idx="118">
                  <c:v>-6648</c:v>
                </c:pt>
                <c:pt idx="119">
                  <c:v>-6571</c:v>
                </c:pt>
                <c:pt idx="120">
                  <c:v>-6244</c:v>
                </c:pt>
                <c:pt idx="121">
                  <c:v>-6237</c:v>
                </c:pt>
                <c:pt idx="122">
                  <c:v>-5876</c:v>
                </c:pt>
                <c:pt idx="123">
                  <c:v>-5868</c:v>
                </c:pt>
                <c:pt idx="124">
                  <c:v>-5606</c:v>
                </c:pt>
                <c:pt idx="125">
                  <c:v>-5528</c:v>
                </c:pt>
                <c:pt idx="126">
                  <c:v>-5526</c:v>
                </c:pt>
                <c:pt idx="127">
                  <c:v>-5460</c:v>
                </c:pt>
                <c:pt idx="128">
                  <c:v>-5227</c:v>
                </c:pt>
                <c:pt idx="129">
                  <c:v>-5161</c:v>
                </c:pt>
                <c:pt idx="130">
                  <c:v>-4825</c:v>
                </c:pt>
                <c:pt idx="131">
                  <c:v>-4809</c:v>
                </c:pt>
                <c:pt idx="132">
                  <c:v>-4798</c:v>
                </c:pt>
                <c:pt idx="133">
                  <c:v>-4739</c:v>
                </c:pt>
                <c:pt idx="134">
                  <c:v>-4673</c:v>
                </c:pt>
                <c:pt idx="135">
                  <c:v>-4673</c:v>
                </c:pt>
                <c:pt idx="136">
                  <c:v>-4390</c:v>
                </c:pt>
                <c:pt idx="137">
                  <c:v>-4388</c:v>
                </c:pt>
                <c:pt idx="138">
                  <c:v>-4300</c:v>
                </c:pt>
                <c:pt idx="139">
                  <c:v>-4174</c:v>
                </c:pt>
                <c:pt idx="140">
                  <c:v>-4101</c:v>
                </c:pt>
                <c:pt idx="141">
                  <c:v>-4015</c:v>
                </c:pt>
                <c:pt idx="142">
                  <c:v>-3820</c:v>
                </c:pt>
                <c:pt idx="143">
                  <c:v>-3689</c:v>
                </c:pt>
                <c:pt idx="144">
                  <c:v>-3678</c:v>
                </c:pt>
                <c:pt idx="145">
                  <c:v>-3341</c:v>
                </c:pt>
                <c:pt idx="146">
                  <c:v>-3279.5</c:v>
                </c:pt>
                <c:pt idx="147">
                  <c:v>-3270.5</c:v>
                </c:pt>
                <c:pt idx="148">
                  <c:v>-3057</c:v>
                </c:pt>
                <c:pt idx="149">
                  <c:v>-3027</c:v>
                </c:pt>
                <c:pt idx="150">
                  <c:v>-2836</c:v>
                </c:pt>
                <c:pt idx="151">
                  <c:v>-2631</c:v>
                </c:pt>
                <c:pt idx="152">
                  <c:v>-2627</c:v>
                </c:pt>
                <c:pt idx="153">
                  <c:v>-2544</c:v>
                </c:pt>
                <c:pt idx="154">
                  <c:v>-2333</c:v>
                </c:pt>
                <c:pt idx="155">
                  <c:v>-2270</c:v>
                </c:pt>
                <c:pt idx="156">
                  <c:v>-2194</c:v>
                </c:pt>
                <c:pt idx="157">
                  <c:v>-2117</c:v>
                </c:pt>
                <c:pt idx="158">
                  <c:v>-1865.5</c:v>
                </c:pt>
                <c:pt idx="159">
                  <c:v>-1842</c:v>
                </c:pt>
                <c:pt idx="160">
                  <c:v>-1774</c:v>
                </c:pt>
                <c:pt idx="161">
                  <c:v>-1471</c:v>
                </c:pt>
                <c:pt idx="162">
                  <c:v>-1409</c:v>
                </c:pt>
                <c:pt idx="163">
                  <c:v>-1409</c:v>
                </c:pt>
                <c:pt idx="164">
                  <c:v>-705</c:v>
                </c:pt>
                <c:pt idx="165">
                  <c:v>-273</c:v>
                </c:pt>
                <c:pt idx="166">
                  <c:v>-273</c:v>
                </c:pt>
                <c:pt idx="167">
                  <c:v>0</c:v>
                </c:pt>
                <c:pt idx="168">
                  <c:v>349</c:v>
                </c:pt>
                <c:pt idx="169">
                  <c:v>783</c:v>
                </c:pt>
                <c:pt idx="170">
                  <c:v>783</c:v>
                </c:pt>
                <c:pt idx="171">
                  <c:v>1147</c:v>
                </c:pt>
                <c:pt idx="172">
                  <c:v>1493</c:v>
                </c:pt>
                <c:pt idx="173">
                  <c:v>1513</c:v>
                </c:pt>
                <c:pt idx="174">
                  <c:v>1845</c:v>
                </c:pt>
                <c:pt idx="175">
                  <c:v>1936</c:v>
                </c:pt>
                <c:pt idx="176">
                  <c:v>2273</c:v>
                </c:pt>
                <c:pt idx="177">
                  <c:v>2280</c:v>
                </c:pt>
                <c:pt idx="178">
                  <c:v>2292</c:v>
                </c:pt>
                <c:pt idx="179">
                  <c:v>2293</c:v>
                </c:pt>
                <c:pt idx="180">
                  <c:v>2545</c:v>
                </c:pt>
                <c:pt idx="181">
                  <c:v>2722</c:v>
                </c:pt>
                <c:pt idx="182">
                  <c:v>2969</c:v>
                </c:pt>
                <c:pt idx="183">
                  <c:v>3339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0">
                  <c:v>-3.9166503158424786E-2</c:v>
                </c:pt>
                <c:pt idx="41">
                  <c:v>-3.9166503158424786E-2</c:v>
                </c:pt>
                <c:pt idx="42">
                  <c:v>-3.9159852213662867E-2</c:v>
                </c:pt>
                <c:pt idx="43">
                  <c:v>-3.9159852213662867E-2</c:v>
                </c:pt>
                <c:pt idx="46">
                  <c:v>-3.7975984046042223E-2</c:v>
                </c:pt>
                <c:pt idx="47">
                  <c:v>-3.7975984046042223E-2</c:v>
                </c:pt>
                <c:pt idx="48">
                  <c:v>-3.7975984046042223E-2</c:v>
                </c:pt>
                <c:pt idx="49">
                  <c:v>-3.7969333101280311E-2</c:v>
                </c:pt>
                <c:pt idx="50">
                  <c:v>-3.7969333101280311E-2</c:v>
                </c:pt>
                <c:pt idx="51">
                  <c:v>-3.7969333101280311E-2</c:v>
                </c:pt>
                <c:pt idx="52">
                  <c:v>-3.7969333101280311E-2</c:v>
                </c:pt>
                <c:pt idx="53">
                  <c:v>-3.7969333101280311E-2</c:v>
                </c:pt>
                <c:pt idx="54">
                  <c:v>-3.5611573183181894E-2</c:v>
                </c:pt>
                <c:pt idx="55">
                  <c:v>-3.5611573183181894E-2</c:v>
                </c:pt>
                <c:pt idx="56">
                  <c:v>-3.5611573183181894E-2</c:v>
                </c:pt>
                <c:pt idx="57">
                  <c:v>-3.5611573183181894E-2</c:v>
                </c:pt>
                <c:pt idx="58">
                  <c:v>-3.5611573183181894E-2</c:v>
                </c:pt>
                <c:pt idx="59">
                  <c:v>-3.5591620348896159E-2</c:v>
                </c:pt>
                <c:pt idx="60">
                  <c:v>-3.5591620348896159E-2</c:v>
                </c:pt>
                <c:pt idx="61">
                  <c:v>-3.5591620348896159E-2</c:v>
                </c:pt>
                <c:pt idx="62">
                  <c:v>-3.5591620348896159E-2</c:v>
                </c:pt>
                <c:pt idx="63">
                  <c:v>-3.5591620348896159E-2</c:v>
                </c:pt>
                <c:pt idx="65">
                  <c:v>-3.4211549310799061E-2</c:v>
                </c:pt>
                <c:pt idx="66">
                  <c:v>-3.4211549310799061E-2</c:v>
                </c:pt>
                <c:pt idx="67">
                  <c:v>-3.4211549310799061E-2</c:v>
                </c:pt>
                <c:pt idx="69">
                  <c:v>-3.4184945531751401E-2</c:v>
                </c:pt>
                <c:pt idx="70">
                  <c:v>-3.4184945531751401E-2</c:v>
                </c:pt>
                <c:pt idx="72">
                  <c:v>-3.3925558686036771E-2</c:v>
                </c:pt>
                <c:pt idx="73">
                  <c:v>-3.3925558686036771E-2</c:v>
                </c:pt>
                <c:pt idx="74">
                  <c:v>-3.3240511375559653E-2</c:v>
                </c:pt>
                <c:pt idx="75">
                  <c:v>-3.3230534958416783E-2</c:v>
                </c:pt>
                <c:pt idx="76">
                  <c:v>-3.3230534958416783E-2</c:v>
                </c:pt>
                <c:pt idx="77">
                  <c:v>-3.3230534958416783E-2</c:v>
                </c:pt>
                <c:pt idx="97">
                  <c:v>-2.3127749865069842E-2</c:v>
                </c:pt>
                <c:pt idx="98">
                  <c:v>-2.3041287583164965E-2</c:v>
                </c:pt>
                <c:pt idx="99">
                  <c:v>-2.2156711929830437E-2</c:v>
                </c:pt>
                <c:pt idx="100">
                  <c:v>-2.2150060985068526E-2</c:v>
                </c:pt>
                <c:pt idx="101">
                  <c:v>-2.2146735512687567E-2</c:v>
                </c:pt>
                <c:pt idx="102">
                  <c:v>-2.0966192817447882E-2</c:v>
                </c:pt>
                <c:pt idx="103">
                  <c:v>-2.0966192817447882E-2</c:v>
                </c:pt>
                <c:pt idx="104">
                  <c:v>-2.0959541872685967E-2</c:v>
                </c:pt>
                <c:pt idx="105">
                  <c:v>-2.0959541872685967E-2</c:v>
                </c:pt>
                <c:pt idx="106">
                  <c:v>-2.0956216400305011E-2</c:v>
                </c:pt>
                <c:pt idx="107">
                  <c:v>-2.0956216400305011E-2</c:v>
                </c:pt>
                <c:pt idx="108">
                  <c:v>-2.072343333363803E-2</c:v>
                </c:pt>
                <c:pt idx="109">
                  <c:v>-2.0710131444114203E-2</c:v>
                </c:pt>
                <c:pt idx="110">
                  <c:v>-2.053388140792349E-2</c:v>
                </c:pt>
                <c:pt idx="111">
                  <c:v>-2.0467371960304351E-2</c:v>
                </c:pt>
                <c:pt idx="112">
                  <c:v>-1.9872112404113074E-2</c:v>
                </c:pt>
                <c:pt idx="113">
                  <c:v>-1.954954158316026E-2</c:v>
                </c:pt>
                <c:pt idx="114">
                  <c:v>-1.954954158316026E-2</c:v>
                </c:pt>
                <c:pt idx="115">
                  <c:v>-1.954954158316026E-2</c:v>
                </c:pt>
                <c:pt idx="116">
                  <c:v>-1.954954158316026E-2</c:v>
                </c:pt>
                <c:pt idx="117">
                  <c:v>-1.954954158316026E-2</c:v>
                </c:pt>
                <c:pt idx="118">
                  <c:v>-1.9539565166017389E-2</c:v>
                </c:pt>
                <c:pt idx="119">
                  <c:v>-1.9283503792683711E-2</c:v>
                </c:pt>
                <c:pt idx="120">
                  <c:v>-1.8196074324110814E-2</c:v>
                </c:pt>
                <c:pt idx="121">
                  <c:v>-1.8172796017444117E-2</c:v>
                </c:pt>
                <c:pt idx="122">
                  <c:v>-1.6972300487918691E-2</c:v>
                </c:pt>
                <c:pt idx="123">
                  <c:v>-1.6945696708871034E-2</c:v>
                </c:pt>
                <c:pt idx="124">
                  <c:v>-1.6074422945060337E-2</c:v>
                </c:pt>
                <c:pt idx="125">
                  <c:v>-1.5815036099345703E-2</c:v>
                </c:pt>
                <c:pt idx="126">
                  <c:v>-1.5808385154583788E-2</c:v>
                </c:pt>
                <c:pt idx="127">
                  <c:v>-1.5588903977440637E-2</c:v>
                </c:pt>
                <c:pt idx="128">
                  <c:v>-1.4814068912677687E-2</c:v>
                </c:pt>
                <c:pt idx="129">
                  <c:v>-1.4594587735534535E-2</c:v>
                </c:pt>
                <c:pt idx="130">
                  <c:v>-1.347722901553303E-2</c:v>
                </c:pt>
                <c:pt idx="131">
                  <c:v>-1.3424021457437721E-2</c:v>
                </c:pt>
                <c:pt idx="132">
                  <c:v>-1.3387441261247194E-2</c:v>
                </c:pt>
                <c:pt idx="133">
                  <c:v>-1.319123839077074E-2</c:v>
                </c:pt>
                <c:pt idx="134">
                  <c:v>-1.2971757213627587E-2</c:v>
                </c:pt>
                <c:pt idx="135">
                  <c:v>-1.2971757213627587E-2</c:v>
                </c:pt>
                <c:pt idx="136">
                  <c:v>-1.2030648529816794E-2</c:v>
                </c:pt>
                <c:pt idx="137">
                  <c:v>-1.2023997585054881E-2</c:v>
                </c:pt>
                <c:pt idx="138">
                  <c:v>-1.1731356015530676E-2</c:v>
                </c:pt>
                <c:pt idx="139">
                  <c:v>-1.1312346495530113E-2</c:v>
                </c:pt>
                <c:pt idx="140">
                  <c:v>-1.1069587011720261E-2</c:v>
                </c:pt>
                <c:pt idx="141">
                  <c:v>-1.078359638695797E-2</c:v>
                </c:pt>
                <c:pt idx="142">
                  <c:v>-1.0135129272671383E-2</c:v>
                </c:pt>
                <c:pt idx="143">
                  <c:v>-9.6994923907660346E-3</c:v>
                </c:pt>
                <c:pt idx="144">
                  <c:v>-9.6629121945755094E-3</c:v>
                </c:pt>
                <c:pt idx="145">
                  <c:v>-8.5422280021930468E-3</c:v>
                </c:pt>
                <c:pt idx="146">
                  <c:v>-8.3377114507641997E-3</c:v>
                </c:pt>
                <c:pt idx="147">
                  <c:v>-8.3077821993355876E-3</c:v>
                </c:pt>
                <c:pt idx="148">
                  <c:v>-7.597793846001297E-3</c:v>
                </c:pt>
                <c:pt idx="149">
                  <c:v>-7.498029674572592E-3</c:v>
                </c:pt>
                <c:pt idx="150">
                  <c:v>-6.8628644498098315E-3</c:v>
                </c:pt>
                <c:pt idx="151">
                  <c:v>-6.1811426117136751E-3</c:v>
                </c:pt>
                <c:pt idx="152">
                  <c:v>-6.1678407221898469E-3</c:v>
                </c:pt>
                <c:pt idx="153">
                  <c:v>-5.8918265145704272E-3</c:v>
                </c:pt>
                <c:pt idx="154">
                  <c:v>-5.1901518421885295E-3</c:v>
                </c:pt>
                <c:pt idx="155">
                  <c:v>-4.980647082188247E-3</c:v>
                </c:pt>
                <c:pt idx="156">
                  <c:v>-4.7279111812355262E-3</c:v>
                </c:pt>
                <c:pt idx="157">
                  <c:v>-4.4718498079018478E-3</c:v>
                </c:pt>
                <c:pt idx="158">
                  <c:v>-3.6354935040911964E-3</c:v>
                </c:pt>
                <c:pt idx="159">
                  <c:v>-3.5573449031387097E-3</c:v>
                </c:pt>
                <c:pt idx="160">
                  <c:v>-3.3312127812336434E-3</c:v>
                </c:pt>
                <c:pt idx="161">
                  <c:v>-2.3235946498037147E-3</c:v>
                </c:pt>
                <c:pt idx="162">
                  <c:v>-2.1174153621843889E-3</c:v>
                </c:pt>
                <c:pt idx="163">
                  <c:v>-2.1174153621843889E-3</c:v>
                </c:pt>
                <c:pt idx="164">
                  <c:v>2.2371719400924184E-4</c:v>
                </c:pt>
                <c:pt idx="165">
                  <c:v>1.660321262582606E-3</c:v>
                </c:pt>
                <c:pt idx="166">
                  <c:v>1.660321262582606E-3</c:v>
                </c:pt>
                <c:pt idx="167">
                  <c:v>2.5681752225838292E-3</c:v>
                </c:pt>
                <c:pt idx="168">
                  <c:v>3.7287650835377741E-3</c:v>
                </c:pt>
                <c:pt idx="169">
                  <c:v>5.1720200968730524E-3</c:v>
                </c:pt>
                <c:pt idx="170">
                  <c:v>5.1720200968730524E-3</c:v>
                </c:pt>
                <c:pt idx="171">
                  <c:v>6.3824920435413494E-3</c:v>
                </c:pt>
                <c:pt idx="172">
                  <c:v>7.5331054873524241E-3</c:v>
                </c:pt>
                <c:pt idx="173">
                  <c:v>7.5996149349715613E-3</c:v>
                </c:pt>
                <c:pt idx="174">
                  <c:v>8.7036717654492383E-3</c:v>
                </c:pt>
                <c:pt idx="175">
                  <c:v>9.0062897521163143E-3</c:v>
                </c:pt>
                <c:pt idx="176">
                  <c:v>1.0126973944498775E-2</c:v>
                </c:pt>
                <c:pt idx="177">
                  <c:v>1.0150252251165474E-2</c:v>
                </c:pt>
                <c:pt idx="178">
                  <c:v>1.0190157919736957E-2</c:v>
                </c:pt>
                <c:pt idx="179">
                  <c:v>1.0193483392117913E-2</c:v>
                </c:pt>
                <c:pt idx="180">
                  <c:v>1.1031502432119042E-2</c:v>
                </c:pt>
                <c:pt idx="181">
                  <c:v>1.1620111043548407E-2</c:v>
                </c:pt>
                <c:pt idx="182">
                  <c:v>1.2441502721644751E-2</c:v>
                </c:pt>
                <c:pt idx="183">
                  <c:v>1.3671927502598789E-2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90-4783-BECE-08A97654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449400"/>
        <c:axId val="1"/>
      </c:scatterChart>
      <c:valAx>
        <c:axId val="835449400"/>
        <c:scaling>
          <c:orientation val="minMax"/>
          <c:max val="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16517055655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44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1472172351885"/>
          <c:y val="0.92024539877300615"/>
          <c:w val="0.7504488330341112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47624</xdr:colOff>
      <xdr:row>0</xdr:row>
      <xdr:rowOff>0</xdr:rowOff>
    </xdr:from>
    <xdr:to>
      <xdr:col>17</xdr:col>
      <xdr:colOff>19049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8F3B30D-B879-72CB-6928-1C940871C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57150</xdr:rowOff>
    </xdr:from>
    <xdr:to>
      <xdr:col>26</xdr:col>
      <xdr:colOff>647700</xdr:colOff>
      <xdr:row>18</xdr:row>
      <xdr:rowOff>85725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7C3B2452-0BF8-AD3F-075B-A4305C037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aavso.org/sites/default/files/jaavso/v36n2/171.pdf" TargetMode="External"/><Relationship Id="rId18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konkoly.hu/cgi-bin/IBVS?5364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209" TargetMode="External"/><Relationship Id="rId1" Type="http://schemas.openxmlformats.org/officeDocument/2006/relationships/hyperlink" Target="http://www.bav-astro.de/sfs/BAVM_link.php?BAVMnr=132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konkoly.hu/cgi-bin/IBVS?5676" TargetMode="External"/><Relationship Id="rId15" Type="http://schemas.openxmlformats.org/officeDocument/2006/relationships/hyperlink" Target="http://www.aavso.org/sites/default/files/jaavso/v36n2/186.pdf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399" TargetMode="External"/><Relationship Id="rId9" Type="http://schemas.openxmlformats.org/officeDocument/2006/relationships/hyperlink" Target="http://var.astro.cz/oejv/issues/oejv0003.pdf" TargetMode="External"/><Relationship Id="rId1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6"/>
  <sheetViews>
    <sheetView tabSelected="1" workbookViewId="0">
      <pane xSplit="14" ySplit="22" topLeftCell="O18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65</v>
      </c>
    </row>
    <row r="2" spans="1:6" x14ac:dyDescent="0.2">
      <c r="A2" t="s">
        <v>24</v>
      </c>
      <c r="B2" s="12" t="s">
        <v>68</v>
      </c>
      <c r="D2" s="24"/>
    </row>
    <row r="4" spans="1:6" ht="14.25" thickTop="1" thickBot="1" x14ac:dyDescent="0.25">
      <c r="A4" s="6" t="s">
        <v>0</v>
      </c>
      <c r="C4" s="3">
        <v>33590.563000000002</v>
      </c>
      <c r="D4" s="4">
        <v>0.98590639999999996</v>
      </c>
    </row>
    <row r="5" spans="1:6" ht="13.5" thickTop="1" x14ac:dyDescent="0.2">
      <c r="A5" s="13" t="s">
        <v>69</v>
      </c>
      <c r="B5" s="10"/>
      <c r="C5" s="14">
        <v>-9.5</v>
      </c>
      <c r="D5" s="10" t="s">
        <v>70</v>
      </c>
    </row>
    <row r="6" spans="1:6" x14ac:dyDescent="0.2">
      <c r="A6" s="6" t="s">
        <v>1</v>
      </c>
    </row>
    <row r="7" spans="1:6" x14ac:dyDescent="0.2">
      <c r="A7" t="s">
        <v>2</v>
      </c>
      <c r="C7">
        <v>57225.726999999999</v>
      </c>
      <c r="D7" s="83" t="s">
        <v>664</v>
      </c>
    </row>
    <row r="8" spans="1:6" x14ac:dyDescent="0.2">
      <c r="A8" t="s">
        <v>3</v>
      </c>
      <c r="C8">
        <v>0.98590100000000003</v>
      </c>
      <c r="D8" s="83" t="s">
        <v>664</v>
      </c>
    </row>
    <row r="9" spans="1:6" x14ac:dyDescent="0.2">
      <c r="A9" s="27" t="s">
        <v>76</v>
      </c>
      <c r="B9" s="28">
        <v>182</v>
      </c>
      <c r="C9" s="26" t="str">
        <f>"F"&amp;B9</f>
        <v>F182</v>
      </c>
      <c r="D9" s="9" t="str">
        <f>"G"&amp;B9</f>
        <v>G182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5">
        <f ca="1">INTERCEPT(INDIRECT($D$9):G986,INDIRECT($C$9):F986)</f>
        <v>2.5681752225838292E-3</v>
      </c>
      <c r="D11" s="11"/>
      <c r="E11" s="10"/>
    </row>
    <row r="12" spans="1:6" x14ac:dyDescent="0.2">
      <c r="A12" s="10" t="s">
        <v>17</v>
      </c>
      <c r="B12" s="10"/>
      <c r="C12" s="25">
        <f ca="1">SLOPE(INDIRECT($D$9):G986,INDIRECT($C$9):F986)</f>
        <v>3.3254723809568617E-6</v>
      </c>
      <c r="D12" s="11"/>
      <c r="E12" s="99" t="s">
        <v>663</v>
      </c>
      <c r="F12" s="98" t="s">
        <v>662</v>
      </c>
    </row>
    <row r="13" spans="1:6" x14ac:dyDescent="0.2">
      <c r="A13" s="10" t="s">
        <v>19</v>
      </c>
      <c r="B13" s="10"/>
      <c r="C13" s="11" t="s">
        <v>14</v>
      </c>
      <c r="E13" s="92" t="s">
        <v>77</v>
      </c>
      <c r="F13" s="94">
        <v>1</v>
      </c>
    </row>
    <row r="14" spans="1:6" x14ac:dyDescent="0.2">
      <c r="A14" s="10"/>
      <c r="B14" s="10"/>
      <c r="C14" s="10"/>
      <c r="E14" s="92" t="s">
        <v>71</v>
      </c>
      <c r="F14" s="95">
        <f ca="1">NOW()+15018.5+$C$5/24</f>
        <v>60679.75096863426</v>
      </c>
    </row>
    <row r="15" spans="1:6" x14ac:dyDescent="0.2">
      <c r="A15" s="15" t="s">
        <v>18</v>
      </c>
      <c r="B15" s="10"/>
      <c r="C15" s="16">
        <f ca="1">(C7+C11)+(C8+C12)*INT(MAX(F21:F3527))</f>
        <v>60517.664110927501</v>
      </c>
      <c r="E15" s="92" t="s">
        <v>78</v>
      </c>
      <c r="F15" s="95">
        <f ca="1">ROUND(2*($F$14-$C$7)/$C$8,0)/2+$F$13</f>
        <v>3504.5</v>
      </c>
    </row>
    <row r="16" spans="1:6" x14ac:dyDescent="0.2">
      <c r="A16" s="18" t="s">
        <v>4</v>
      </c>
      <c r="B16" s="10"/>
      <c r="C16" s="19">
        <f ca="1">+C8+C12</f>
        <v>0.98590432547238094</v>
      </c>
      <c r="E16" s="92" t="s">
        <v>72</v>
      </c>
      <c r="F16" s="95">
        <f ca="1">ROUND(2*($F$14-$C$15)/$C$16,0)/2+$F$13</f>
        <v>165.5</v>
      </c>
    </row>
    <row r="17" spans="1:17" ht="13.5" thickBot="1" x14ac:dyDescent="0.25">
      <c r="A17" s="17" t="s">
        <v>73</v>
      </c>
      <c r="B17" s="10"/>
      <c r="C17" s="10">
        <f>COUNT(C21:C2185)</f>
        <v>184</v>
      </c>
      <c r="E17" s="92" t="s">
        <v>660</v>
      </c>
      <c r="F17" s="96">
        <f ca="1">+$C$15+$C$16*$F$16-15018.5-$C$5/24</f>
        <v>45662.727110126514</v>
      </c>
    </row>
    <row r="18" spans="1:17" ht="14.25" thickTop="1" thickBot="1" x14ac:dyDescent="0.25">
      <c r="A18" s="18" t="s">
        <v>5</v>
      </c>
      <c r="B18" s="10"/>
      <c r="C18" s="21">
        <f ca="1">+C15</f>
        <v>60517.664110927501</v>
      </c>
      <c r="D18" s="91">
        <f ca="1">+C16</f>
        <v>0.98590432547238094</v>
      </c>
      <c r="E18" s="93" t="s">
        <v>661</v>
      </c>
      <c r="F18" s="97">
        <f ca="1">+($C$15+$C$16*$F$16)-($C$16/2)-15018.5-$C$5/24</f>
        <v>45662.23415796378</v>
      </c>
    </row>
    <row r="19" spans="1:17" ht="13.5" thickTop="1" x14ac:dyDescent="0.2">
      <c r="E19" s="17"/>
      <c r="F19" s="20"/>
    </row>
    <row r="20" spans="1:17" ht="13.5" thickBot="1" x14ac:dyDescent="0.25">
      <c r="A20" s="5" t="s">
        <v>6</v>
      </c>
      <c r="B20" s="5" t="s">
        <v>7</v>
      </c>
      <c r="C20" s="87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102</v>
      </c>
      <c r="I20" s="8" t="s">
        <v>81</v>
      </c>
      <c r="J20" s="8" t="s">
        <v>99</v>
      </c>
      <c r="K20" s="8" t="s">
        <v>97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s="57" t="s">
        <v>111</v>
      </c>
      <c r="B21" s="58" t="s">
        <v>61</v>
      </c>
      <c r="C21" s="57">
        <v>28363.287899999999</v>
      </c>
      <c r="D21" s="57" t="s">
        <v>81</v>
      </c>
      <c r="E21">
        <f t="shared" ref="E21:E52" si="0">+(C21-C$7)/C$8</f>
        <v>-29275.190003864485</v>
      </c>
      <c r="F21">
        <f t="shared" ref="F21:F52" si="1">ROUND(2*E21,0)/2</f>
        <v>-29275</v>
      </c>
      <c r="G21">
        <f>+C21-(C$7+F21*C$8)</f>
        <v>-0.1873249999989639</v>
      </c>
      <c r="I21">
        <f>G21</f>
        <v>-0.1873249999989639</v>
      </c>
      <c r="Q21" s="2">
        <f t="shared" ref="Q21:Q52" si="2">+C21-15018.5</f>
        <v>13344.787899999999</v>
      </c>
    </row>
    <row r="22" spans="1:17" x14ac:dyDescent="0.2">
      <c r="A22" s="57" t="s">
        <v>116</v>
      </c>
      <c r="B22" s="58" t="s">
        <v>61</v>
      </c>
      <c r="C22" s="57">
        <v>33590.534</v>
      </c>
      <c r="D22" s="57" t="s">
        <v>81</v>
      </c>
      <c r="E22">
        <f t="shared" si="0"/>
        <v>-23973.19102019371</v>
      </c>
      <c r="F22">
        <f t="shared" si="1"/>
        <v>-23973</v>
      </c>
      <c r="G22">
        <f>+C22-(C$7+F22*C$8)</f>
        <v>-0.18832699999620672</v>
      </c>
      <c r="I22">
        <f>G22</f>
        <v>-0.18832699999620672</v>
      </c>
      <c r="Q22" s="2">
        <f t="shared" si="2"/>
        <v>18572.034</v>
      </c>
    </row>
    <row r="23" spans="1:17" x14ac:dyDescent="0.2">
      <c r="A23" t="s">
        <v>12</v>
      </c>
      <c r="C23" s="23">
        <v>33590.563000000002</v>
      </c>
      <c r="D23" s="23" t="s">
        <v>14</v>
      </c>
      <c r="E23">
        <f t="shared" si="0"/>
        <v>-23973.161605475598</v>
      </c>
      <c r="F23">
        <f t="shared" si="1"/>
        <v>-23973</v>
      </c>
      <c r="H23" s="9">
        <v>0</v>
      </c>
      <c r="Q23" s="2">
        <f t="shared" si="2"/>
        <v>18572.063000000002</v>
      </c>
    </row>
    <row r="24" spans="1:17" x14ac:dyDescent="0.2">
      <c r="A24" s="57" t="s">
        <v>116</v>
      </c>
      <c r="B24" s="58" t="s">
        <v>61</v>
      </c>
      <c r="C24" s="57">
        <v>33675.341999999997</v>
      </c>
      <c r="D24" s="57" t="s">
        <v>81</v>
      </c>
      <c r="E24">
        <f t="shared" si="0"/>
        <v>-23887.170212830701</v>
      </c>
      <c r="F24">
        <f t="shared" si="1"/>
        <v>-23887</v>
      </c>
      <c r="G24">
        <f t="shared" ref="G24:G55" si="3">+C24-(C$7+F24*C$8)</f>
        <v>-0.16781300000002375</v>
      </c>
      <c r="I24">
        <f t="shared" ref="I24:I52" si="4">G24</f>
        <v>-0.16781300000002375</v>
      </c>
      <c r="Q24" s="2">
        <f t="shared" si="2"/>
        <v>18656.841999999997</v>
      </c>
    </row>
    <row r="25" spans="1:17" x14ac:dyDescent="0.2">
      <c r="A25" s="57" t="s">
        <v>116</v>
      </c>
      <c r="B25" s="58" t="s">
        <v>61</v>
      </c>
      <c r="C25" s="57">
        <v>33682.264000000003</v>
      </c>
      <c r="D25" s="57" t="s">
        <v>81</v>
      </c>
      <c r="E25">
        <f t="shared" si="0"/>
        <v>-23880.149223907873</v>
      </c>
      <c r="F25">
        <f t="shared" si="1"/>
        <v>-23880</v>
      </c>
      <c r="G25">
        <f t="shared" si="3"/>
        <v>-0.14711999999417458</v>
      </c>
      <c r="I25">
        <f t="shared" si="4"/>
        <v>-0.14711999999417458</v>
      </c>
      <c r="Q25" s="2">
        <f t="shared" si="2"/>
        <v>18663.764000000003</v>
      </c>
    </row>
    <row r="26" spans="1:17" x14ac:dyDescent="0.2">
      <c r="A26" s="57" t="s">
        <v>127</v>
      </c>
      <c r="B26" s="58" t="s">
        <v>61</v>
      </c>
      <c r="C26" s="57">
        <v>33812.385000000002</v>
      </c>
      <c r="D26" s="57" t="s">
        <v>81</v>
      </c>
      <c r="E26">
        <f t="shared" si="0"/>
        <v>-23748.167412346673</v>
      </c>
      <c r="F26">
        <f t="shared" si="1"/>
        <v>-23748</v>
      </c>
      <c r="G26">
        <f t="shared" si="3"/>
        <v>-0.1650519999966491</v>
      </c>
      <c r="I26">
        <f t="shared" si="4"/>
        <v>-0.1650519999966491</v>
      </c>
      <c r="Q26" s="2">
        <f t="shared" si="2"/>
        <v>18793.885000000002</v>
      </c>
    </row>
    <row r="27" spans="1:17" x14ac:dyDescent="0.2">
      <c r="A27" s="57" t="s">
        <v>116</v>
      </c>
      <c r="B27" s="58" t="s">
        <v>61</v>
      </c>
      <c r="C27" s="57">
        <v>33950.400999999998</v>
      </c>
      <c r="D27" s="57" t="s">
        <v>81</v>
      </c>
      <c r="E27">
        <f t="shared" si="0"/>
        <v>-23608.177697355008</v>
      </c>
      <c r="F27">
        <f t="shared" si="1"/>
        <v>-23608</v>
      </c>
      <c r="G27">
        <f t="shared" si="3"/>
        <v>-0.17519199999514967</v>
      </c>
      <c r="I27">
        <f t="shared" si="4"/>
        <v>-0.17519199999514967</v>
      </c>
      <c r="Q27" s="2">
        <f t="shared" si="2"/>
        <v>18931.900999999998</v>
      </c>
    </row>
    <row r="28" spans="1:17" x14ac:dyDescent="0.2">
      <c r="A28" s="57" t="s">
        <v>116</v>
      </c>
      <c r="B28" s="58" t="s">
        <v>61</v>
      </c>
      <c r="C28" s="57">
        <v>33957.334000000003</v>
      </c>
      <c r="D28" s="57" t="s">
        <v>81</v>
      </c>
      <c r="E28">
        <f t="shared" si="0"/>
        <v>-23601.145551125312</v>
      </c>
      <c r="F28">
        <f t="shared" si="1"/>
        <v>-23601</v>
      </c>
      <c r="G28">
        <f t="shared" si="3"/>
        <v>-0.14349899999797344</v>
      </c>
      <c r="I28">
        <f t="shared" si="4"/>
        <v>-0.14349899999797344</v>
      </c>
      <c r="Q28" s="2">
        <f t="shared" si="2"/>
        <v>18938.834000000003</v>
      </c>
    </row>
    <row r="29" spans="1:17" x14ac:dyDescent="0.2">
      <c r="A29" s="57" t="s">
        <v>116</v>
      </c>
      <c r="B29" s="58" t="s">
        <v>61</v>
      </c>
      <c r="C29" s="57">
        <v>34002.658000000003</v>
      </c>
      <c r="D29" s="57" t="s">
        <v>81</v>
      </c>
      <c r="E29">
        <f t="shared" si="0"/>
        <v>-23555.17338962025</v>
      </c>
      <c r="F29">
        <f t="shared" si="1"/>
        <v>-23555</v>
      </c>
      <c r="G29">
        <f t="shared" si="3"/>
        <v>-0.17094499999802792</v>
      </c>
      <c r="I29">
        <f t="shared" si="4"/>
        <v>-0.17094499999802792</v>
      </c>
      <c r="Q29" s="2">
        <f t="shared" si="2"/>
        <v>18984.158000000003</v>
      </c>
    </row>
    <row r="30" spans="1:17" x14ac:dyDescent="0.2">
      <c r="A30" s="57" t="s">
        <v>116</v>
      </c>
      <c r="B30" s="58" t="s">
        <v>61</v>
      </c>
      <c r="C30" s="57">
        <v>34076.616999999998</v>
      </c>
      <c r="D30" s="57" t="s">
        <v>81</v>
      </c>
      <c r="E30">
        <f t="shared" si="0"/>
        <v>-23480.156729732498</v>
      </c>
      <c r="F30">
        <f t="shared" si="1"/>
        <v>-23480</v>
      </c>
      <c r="G30">
        <f t="shared" si="3"/>
        <v>-0.15451999999640975</v>
      </c>
      <c r="I30">
        <f t="shared" si="4"/>
        <v>-0.15451999999640975</v>
      </c>
      <c r="Q30" s="2">
        <f t="shared" si="2"/>
        <v>19058.116999999998</v>
      </c>
    </row>
    <row r="31" spans="1:17" x14ac:dyDescent="0.2">
      <c r="A31" s="57" t="s">
        <v>116</v>
      </c>
      <c r="B31" s="58" t="s">
        <v>61</v>
      </c>
      <c r="C31" s="57">
        <v>34077.587</v>
      </c>
      <c r="D31" s="57" t="s">
        <v>81</v>
      </c>
      <c r="E31">
        <f t="shared" si="0"/>
        <v>-23479.172858126727</v>
      </c>
      <c r="F31">
        <f t="shared" si="1"/>
        <v>-23479</v>
      </c>
      <c r="G31">
        <f t="shared" si="3"/>
        <v>-0.17042100000253413</v>
      </c>
      <c r="I31">
        <f t="shared" si="4"/>
        <v>-0.17042100000253413</v>
      </c>
      <c r="Q31" s="2">
        <f t="shared" si="2"/>
        <v>19059.087</v>
      </c>
    </row>
    <row r="32" spans="1:17" x14ac:dyDescent="0.2">
      <c r="A32" s="57" t="s">
        <v>116</v>
      </c>
      <c r="B32" s="58" t="s">
        <v>61</v>
      </c>
      <c r="C32" s="57">
        <v>34078.563999999998</v>
      </c>
      <c r="D32" s="57" t="s">
        <v>81</v>
      </c>
      <c r="E32">
        <f t="shared" si="0"/>
        <v>-23478.181886416587</v>
      </c>
      <c r="F32">
        <f t="shared" si="1"/>
        <v>-23478</v>
      </c>
      <c r="G32">
        <f t="shared" si="3"/>
        <v>-0.17932199999631848</v>
      </c>
      <c r="I32">
        <f t="shared" si="4"/>
        <v>-0.17932199999631848</v>
      </c>
      <c r="Q32" s="2">
        <f t="shared" si="2"/>
        <v>19060.063999999998</v>
      </c>
    </row>
    <row r="33" spans="1:17" x14ac:dyDescent="0.2">
      <c r="A33" s="57" t="s">
        <v>116</v>
      </c>
      <c r="B33" s="58" t="s">
        <v>61</v>
      </c>
      <c r="C33" s="57">
        <v>34078.588000000003</v>
      </c>
      <c r="D33" s="57" t="s">
        <v>81</v>
      </c>
      <c r="E33">
        <f t="shared" si="0"/>
        <v>-23478.157543201592</v>
      </c>
      <c r="F33">
        <f t="shared" si="1"/>
        <v>-23478</v>
      </c>
      <c r="G33">
        <f t="shared" si="3"/>
        <v>-0.15532199999142904</v>
      </c>
      <c r="I33">
        <f t="shared" si="4"/>
        <v>-0.15532199999142904</v>
      </c>
      <c r="Q33" s="2">
        <f t="shared" si="2"/>
        <v>19060.088000000003</v>
      </c>
    </row>
    <row r="34" spans="1:17" x14ac:dyDescent="0.2">
      <c r="A34" s="57" t="s">
        <v>116</v>
      </c>
      <c r="B34" s="58" t="s">
        <v>61</v>
      </c>
      <c r="C34" s="57">
        <v>34078.616000000002</v>
      </c>
      <c r="D34" s="57" t="s">
        <v>81</v>
      </c>
      <c r="E34">
        <f t="shared" si="0"/>
        <v>-23478.12914278411</v>
      </c>
      <c r="F34">
        <f t="shared" si="1"/>
        <v>-23478</v>
      </c>
      <c r="G34">
        <f t="shared" si="3"/>
        <v>-0.12732199999300065</v>
      </c>
      <c r="I34">
        <f t="shared" si="4"/>
        <v>-0.12732199999300065</v>
      </c>
      <c r="Q34" s="2">
        <f t="shared" si="2"/>
        <v>19060.116000000002</v>
      </c>
    </row>
    <row r="35" spans="1:17" x14ac:dyDescent="0.2">
      <c r="A35" s="57" t="s">
        <v>116</v>
      </c>
      <c r="B35" s="58" t="s">
        <v>61</v>
      </c>
      <c r="C35" s="57">
        <v>34089.428</v>
      </c>
      <c r="D35" s="57" t="s">
        <v>81</v>
      </c>
      <c r="E35">
        <f t="shared" si="0"/>
        <v>-23467.162524431966</v>
      </c>
      <c r="F35">
        <f t="shared" si="1"/>
        <v>-23467</v>
      </c>
      <c r="G35">
        <f t="shared" si="3"/>
        <v>-0.16023300000233576</v>
      </c>
      <c r="I35">
        <f t="shared" si="4"/>
        <v>-0.16023300000233576</v>
      </c>
      <c r="Q35" s="2">
        <f t="shared" si="2"/>
        <v>19070.928</v>
      </c>
    </row>
    <row r="36" spans="1:17" x14ac:dyDescent="0.2">
      <c r="A36" s="57" t="s">
        <v>116</v>
      </c>
      <c r="B36" s="58" t="s">
        <v>61</v>
      </c>
      <c r="C36" s="57">
        <v>34098.302000000003</v>
      </c>
      <c r="D36" s="57" t="s">
        <v>81</v>
      </c>
      <c r="E36">
        <f t="shared" si="0"/>
        <v>-23458.161620690105</v>
      </c>
      <c r="F36">
        <f t="shared" si="1"/>
        <v>-23458</v>
      </c>
      <c r="G36">
        <f t="shared" si="3"/>
        <v>-0.1593419999917387</v>
      </c>
      <c r="I36">
        <f t="shared" si="4"/>
        <v>-0.1593419999917387</v>
      </c>
      <c r="Q36" s="2">
        <f t="shared" si="2"/>
        <v>19079.802000000003</v>
      </c>
    </row>
    <row r="37" spans="1:17" x14ac:dyDescent="0.2">
      <c r="A37" s="57" t="s">
        <v>116</v>
      </c>
      <c r="B37" s="58" t="s">
        <v>61</v>
      </c>
      <c r="C37" s="57">
        <v>34099.302000000003</v>
      </c>
      <c r="D37" s="57" t="s">
        <v>81</v>
      </c>
      <c r="E37">
        <f t="shared" si="0"/>
        <v>-23457.1473200656</v>
      </c>
      <c r="F37">
        <f t="shared" si="1"/>
        <v>-23457</v>
      </c>
      <c r="G37">
        <f t="shared" si="3"/>
        <v>-0.14524299999902723</v>
      </c>
      <c r="I37">
        <f t="shared" si="4"/>
        <v>-0.14524299999902723</v>
      </c>
      <c r="Q37" s="2">
        <f t="shared" si="2"/>
        <v>19080.802000000003</v>
      </c>
    </row>
    <row r="38" spans="1:17" x14ac:dyDescent="0.2">
      <c r="A38" s="57" t="s">
        <v>111</v>
      </c>
      <c r="B38" s="58" t="s">
        <v>61</v>
      </c>
      <c r="C38" s="57">
        <v>34448.300000000003</v>
      </c>
      <c r="D38" s="57" t="s">
        <v>81</v>
      </c>
      <c r="E38">
        <f t="shared" si="0"/>
        <v>-23103.15843071464</v>
      </c>
      <c r="F38">
        <f t="shared" si="1"/>
        <v>-23103</v>
      </c>
      <c r="G38">
        <f t="shared" si="3"/>
        <v>-0.15619699999660952</v>
      </c>
      <c r="I38">
        <f t="shared" si="4"/>
        <v>-0.15619699999660952</v>
      </c>
      <c r="Q38" s="2">
        <f t="shared" si="2"/>
        <v>19429.800000000003</v>
      </c>
    </row>
    <row r="39" spans="1:17" x14ac:dyDescent="0.2">
      <c r="A39" s="57" t="s">
        <v>111</v>
      </c>
      <c r="B39" s="58" t="s">
        <v>61</v>
      </c>
      <c r="C39" s="57">
        <v>34843.6515</v>
      </c>
      <c r="D39" s="57" t="s">
        <v>81</v>
      </c>
      <c r="E39">
        <f t="shared" si="0"/>
        <v>-22702.153157365698</v>
      </c>
      <c r="F39">
        <f t="shared" si="1"/>
        <v>-22702</v>
      </c>
      <c r="G39">
        <f t="shared" si="3"/>
        <v>-0.15099799999734387</v>
      </c>
      <c r="I39">
        <f t="shared" si="4"/>
        <v>-0.15099799999734387</v>
      </c>
      <c r="Q39" s="2">
        <f t="shared" si="2"/>
        <v>19825.1515</v>
      </c>
    </row>
    <row r="40" spans="1:17" x14ac:dyDescent="0.2">
      <c r="A40" s="57" t="s">
        <v>111</v>
      </c>
      <c r="B40" s="58" t="s">
        <v>61</v>
      </c>
      <c r="C40" s="57">
        <v>35016.183599999997</v>
      </c>
      <c r="D40" s="57" t="s">
        <v>81</v>
      </c>
      <c r="E40">
        <f t="shared" si="0"/>
        <v>-22527.153740588561</v>
      </c>
      <c r="F40">
        <f t="shared" si="1"/>
        <v>-22527</v>
      </c>
      <c r="G40">
        <f t="shared" si="3"/>
        <v>-0.15157300000282703</v>
      </c>
      <c r="I40">
        <f t="shared" si="4"/>
        <v>-0.15157300000282703</v>
      </c>
      <c r="Q40" s="2">
        <f t="shared" si="2"/>
        <v>19997.683599999997</v>
      </c>
    </row>
    <row r="41" spans="1:17" x14ac:dyDescent="0.2">
      <c r="A41" s="57" t="s">
        <v>111</v>
      </c>
      <c r="B41" s="58" t="s">
        <v>61</v>
      </c>
      <c r="C41" s="57">
        <v>35529.842600000004</v>
      </c>
      <c r="D41" s="57" t="s">
        <v>81</v>
      </c>
      <c r="E41">
        <f t="shared" si="0"/>
        <v>-22006.149096105994</v>
      </c>
      <c r="F41">
        <f t="shared" si="1"/>
        <v>-22006</v>
      </c>
      <c r="G41">
        <f t="shared" si="3"/>
        <v>-0.14699399999517482</v>
      </c>
      <c r="I41">
        <f t="shared" si="4"/>
        <v>-0.14699399999517482</v>
      </c>
      <c r="Q41" s="2">
        <f t="shared" si="2"/>
        <v>20511.342600000004</v>
      </c>
    </row>
    <row r="42" spans="1:17" x14ac:dyDescent="0.2">
      <c r="A42" s="57" t="s">
        <v>175</v>
      </c>
      <c r="B42" s="58" t="s">
        <v>61</v>
      </c>
      <c r="C42" s="57">
        <v>36819.4</v>
      </c>
      <c r="D42" s="57" t="s">
        <v>81</v>
      </c>
      <c r="E42">
        <f t="shared" si="0"/>
        <v>-20698.150219951087</v>
      </c>
      <c r="F42">
        <f t="shared" si="1"/>
        <v>-20698</v>
      </c>
      <c r="G42">
        <f t="shared" si="3"/>
        <v>-0.1481019999991986</v>
      </c>
      <c r="I42">
        <f t="shared" si="4"/>
        <v>-0.1481019999991986</v>
      </c>
      <c r="Q42" s="2">
        <f t="shared" si="2"/>
        <v>21800.9</v>
      </c>
    </row>
    <row r="43" spans="1:17" x14ac:dyDescent="0.2">
      <c r="A43" s="57" t="s">
        <v>175</v>
      </c>
      <c r="B43" s="58" t="s">
        <v>61</v>
      </c>
      <c r="C43" s="57">
        <v>36820.345000000001</v>
      </c>
      <c r="D43" s="57" t="s">
        <v>81</v>
      </c>
      <c r="E43">
        <f t="shared" si="0"/>
        <v>-20697.191705860929</v>
      </c>
      <c r="F43">
        <f t="shared" si="1"/>
        <v>-20697</v>
      </c>
      <c r="G43">
        <f t="shared" si="3"/>
        <v>-0.18900299999222625</v>
      </c>
      <c r="I43">
        <f t="shared" si="4"/>
        <v>-0.18900299999222625</v>
      </c>
      <c r="Q43" s="2">
        <f t="shared" si="2"/>
        <v>21801.845000000001</v>
      </c>
    </row>
    <row r="44" spans="1:17" x14ac:dyDescent="0.2">
      <c r="A44" s="57" t="s">
        <v>175</v>
      </c>
      <c r="B44" s="58" t="s">
        <v>61</v>
      </c>
      <c r="C44" s="57">
        <v>37167.451999999997</v>
      </c>
      <c r="D44" s="57" t="s">
        <v>81</v>
      </c>
      <c r="E44">
        <f t="shared" si="0"/>
        <v>-20345.120858990915</v>
      </c>
      <c r="F44">
        <f t="shared" si="1"/>
        <v>-20345</v>
      </c>
      <c r="G44">
        <f t="shared" si="3"/>
        <v>-0.11915500000031898</v>
      </c>
      <c r="I44">
        <f t="shared" si="4"/>
        <v>-0.11915500000031898</v>
      </c>
      <c r="Q44" s="2">
        <f t="shared" si="2"/>
        <v>22148.951999999997</v>
      </c>
    </row>
    <row r="45" spans="1:17" x14ac:dyDescent="0.2">
      <c r="A45" s="57" t="s">
        <v>175</v>
      </c>
      <c r="B45" s="58" t="s">
        <v>61</v>
      </c>
      <c r="C45" s="57">
        <v>37168.434000000001</v>
      </c>
      <c r="D45" s="57" t="s">
        <v>81</v>
      </c>
      <c r="E45">
        <f t="shared" si="0"/>
        <v>-20344.124815777646</v>
      </c>
      <c r="F45">
        <f t="shared" si="1"/>
        <v>-20344</v>
      </c>
      <c r="G45">
        <f t="shared" si="3"/>
        <v>-0.12305599999672268</v>
      </c>
      <c r="I45">
        <f t="shared" si="4"/>
        <v>-0.12305599999672268</v>
      </c>
      <c r="Q45" s="2">
        <f t="shared" si="2"/>
        <v>22149.934000000001</v>
      </c>
    </row>
    <row r="46" spans="1:17" x14ac:dyDescent="0.2">
      <c r="A46" s="57" t="s">
        <v>175</v>
      </c>
      <c r="B46" s="58" t="s">
        <v>61</v>
      </c>
      <c r="C46" s="57">
        <v>37173.356</v>
      </c>
      <c r="D46" s="57" t="s">
        <v>81</v>
      </c>
      <c r="E46">
        <f t="shared" si="0"/>
        <v>-20339.132428103836</v>
      </c>
      <c r="F46">
        <f t="shared" si="1"/>
        <v>-20339</v>
      </c>
      <c r="G46">
        <f t="shared" si="3"/>
        <v>-0.13056099999812432</v>
      </c>
      <c r="I46">
        <f t="shared" si="4"/>
        <v>-0.13056099999812432</v>
      </c>
      <c r="Q46" s="2">
        <f t="shared" si="2"/>
        <v>22154.856</v>
      </c>
    </row>
    <row r="47" spans="1:17" x14ac:dyDescent="0.2">
      <c r="A47" s="57" t="s">
        <v>175</v>
      </c>
      <c r="B47" s="58" t="s">
        <v>61</v>
      </c>
      <c r="C47" s="57">
        <v>37516.428</v>
      </c>
      <c r="D47" s="57" t="s">
        <v>81</v>
      </c>
      <c r="E47">
        <f t="shared" si="0"/>
        <v>-19991.154284253691</v>
      </c>
      <c r="F47">
        <f t="shared" si="1"/>
        <v>-19991</v>
      </c>
      <c r="G47">
        <f t="shared" si="3"/>
        <v>-0.15210900000238325</v>
      </c>
      <c r="I47">
        <f t="shared" si="4"/>
        <v>-0.15210900000238325</v>
      </c>
      <c r="Q47" s="2">
        <f t="shared" si="2"/>
        <v>22497.928</v>
      </c>
    </row>
    <row r="48" spans="1:17" x14ac:dyDescent="0.2">
      <c r="A48" s="57" t="s">
        <v>175</v>
      </c>
      <c r="B48" s="58" t="s">
        <v>61</v>
      </c>
      <c r="C48" s="57">
        <v>37602.230000000003</v>
      </c>
      <c r="D48" s="57" t="s">
        <v>81</v>
      </c>
      <c r="E48">
        <f t="shared" si="0"/>
        <v>-19904.12526206992</v>
      </c>
      <c r="F48">
        <f t="shared" si="1"/>
        <v>-19904</v>
      </c>
      <c r="G48">
        <f t="shared" si="3"/>
        <v>-0.1234959999928833</v>
      </c>
      <c r="I48">
        <f t="shared" si="4"/>
        <v>-0.1234959999928833</v>
      </c>
      <c r="Q48" s="2">
        <f t="shared" si="2"/>
        <v>22583.730000000003</v>
      </c>
    </row>
    <row r="49" spans="1:31" x14ac:dyDescent="0.2">
      <c r="A49" s="57" t="s">
        <v>197</v>
      </c>
      <c r="B49" s="58" t="s">
        <v>61</v>
      </c>
      <c r="C49" s="57">
        <v>39327.457000000002</v>
      </c>
      <c r="D49" s="57" t="s">
        <v>81</v>
      </c>
      <c r="E49">
        <f t="shared" si="0"/>
        <v>-18154.226438557216</v>
      </c>
      <c r="F49">
        <f t="shared" si="1"/>
        <v>-18154</v>
      </c>
      <c r="G49">
        <f t="shared" si="3"/>
        <v>-0.22324600000138162</v>
      </c>
      <c r="I49">
        <f t="shared" si="4"/>
        <v>-0.22324600000138162</v>
      </c>
      <c r="Q49" s="2">
        <f t="shared" si="2"/>
        <v>24308.957000000002</v>
      </c>
    </row>
    <row r="50" spans="1:31" x14ac:dyDescent="0.2">
      <c r="A50" s="57" t="s">
        <v>197</v>
      </c>
      <c r="B50" s="58" t="s">
        <v>61</v>
      </c>
      <c r="C50" s="57">
        <v>39327.457999999999</v>
      </c>
      <c r="D50" s="57" t="s">
        <v>81</v>
      </c>
      <c r="E50">
        <f t="shared" si="0"/>
        <v>-18154.225424256594</v>
      </c>
      <c r="F50">
        <f t="shared" si="1"/>
        <v>-18154</v>
      </c>
      <c r="G50">
        <f t="shared" si="3"/>
        <v>-0.22224600000481587</v>
      </c>
      <c r="I50">
        <f t="shared" si="4"/>
        <v>-0.22224600000481587</v>
      </c>
      <c r="Q50" s="2">
        <f t="shared" si="2"/>
        <v>24308.957999999999</v>
      </c>
    </row>
    <row r="51" spans="1:31" x14ac:dyDescent="0.2">
      <c r="A51" s="57" t="s">
        <v>197</v>
      </c>
      <c r="B51" s="58" t="s">
        <v>61</v>
      </c>
      <c r="C51" s="57">
        <v>39327.462</v>
      </c>
      <c r="D51" s="57" t="s">
        <v>81</v>
      </c>
      <c r="E51">
        <f t="shared" si="0"/>
        <v>-18154.221367054095</v>
      </c>
      <c r="F51">
        <f t="shared" si="1"/>
        <v>-18154</v>
      </c>
      <c r="G51">
        <f t="shared" si="3"/>
        <v>-0.21824600000400096</v>
      </c>
      <c r="I51">
        <f t="shared" si="4"/>
        <v>-0.21824600000400096</v>
      </c>
      <c r="Q51" s="2">
        <f t="shared" si="2"/>
        <v>24308.962</v>
      </c>
    </row>
    <row r="52" spans="1:31" x14ac:dyDescent="0.2">
      <c r="A52" s="57" t="s">
        <v>197</v>
      </c>
      <c r="B52" s="58" t="s">
        <v>61</v>
      </c>
      <c r="C52" s="57">
        <v>39327.468000000001</v>
      </c>
      <c r="D52" s="57" t="s">
        <v>81</v>
      </c>
      <c r="E52">
        <f t="shared" si="0"/>
        <v>-18154.215281250345</v>
      </c>
      <c r="F52">
        <f t="shared" si="1"/>
        <v>-18154</v>
      </c>
      <c r="G52">
        <f t="shared" si="3"/>
        <v>-0.2122460000027786</v>
      </c>
      <c r="I52">
        <f t="shared" si="4"/>
        <v>-0.2122460000027786</v>
      </c>
      <c r="Q52" s="2">
        <f t="shared" si="2"/>
        <v>24308.968000000001</v>
      </c>
    </row>
    <row r="53" spans="1:31" x14ac:dyDescent="0.2">
      <c r="A53" t="s">
        <v>29</v>
      </c>
      <c r="C53" s="22">
        <v>43019.77</v>
      </c>
      <c r="D53" s="23"/>
      <c r="E53">
        <f t="shared" ref="E53:E84" si="5">+(C53-C$7)/C$8</f>
        <v>-14409.111056789679</v>
      </c>
      <c r="F53">
        <f t="shared" ref="F53:F84" si="6">ROUND(2*E53,0)/2</f>
        <v>-14409</v>
      </c>
      <c r="G53">
        <f t="shared" si="3"/>
        <v>-0.10949100000289036</v>
      </c>
      <c r="I53">
        <f t="shared" ref="I53:I60" si="7">+G53</f>
        <v>-0.10949100000289036</v>
      </c>
      <c r="Q53" s="2">
        <f t="shared" ref="Q53:Q84" si="8">+C53-15018.5</f>
        <v>28001.269999999997</v>
      </c>
      <c r="AA53">
        <v>10</v>
      </c>
      <c r="AC53" t="s">
        <v>28</v>
      </c>
      <c r="AE53" t="s">
        <v>30</v>
      </c>
    </row>
    <row r="54" spans="1:31" x14ac:dyDescent="0.2">
      <c r="A54" t="s">
        <v>29</v>
      </c>
      <c r="C54" s="22">
        <v>43019.773999999998</v>
      </c>
      <c r="D54" s="23"/>
      <c r="E54">
        <f t="shared" si="5"/>
        <v>-14409.10699958718</v>
      </c>
      <c r="F54">
        <f t="shared" si="6"/>
        <v>-14409</v>
      </c>
      <c r="G54">
        <f t="shared" si="3"/>
        <v>-0.10549100000207545</v>
      </c>
      <c r="I54">
        <f t="shared" si="7"/>
        <v>-0.10549100000207545</v>
      </c>
      <c r="Q54" s="2">
        <f t="shared" si="8"/>
        <v>28001.273999999998</v>
      </c>
      <c r="AA54">
        <v>9</v>
      </c>
      <c r="AC54" t="s">
        <v>31</v>
      </c>
      <c r="AE54" t="s">
        <v>30</v>
      </c>
    </row>
    <row r="55" spans="1:31" x14ac:dyDescent="0.2">
      <c r="A55" t="s">
        <v>29</v>
      </c>
      <c r="C55" s="22">
        <v>43301.74</v>
      </c>
      <c r="D55" s="23"/>
      <c r="E55">
        <f t="shared" si="5"/>
        <v>-14123.108709698034</v>
      </c>
      <c r="F55">
        <f t="shared" si="6"/>
        <v>-14123</v>
      </c>
      <c r="G55">
        <f t="shared" si="3"/>
        <v>-0.10717699999804609</v>
      </c>
      <c r="I55">
        <f t="shared" si="7"/>
        <v>-0.10717699999804609</v>
      </c>
      <c r="Q55" s="2">
        <f t="shared" si="8"/>
        <v>28283.239999999998</v>
      </c>
      <c r="AA55">
        <v>11</v>
      </c>
      <c r="AC55" t="s">
        <v>28</v>
      </c>
      <c r="AE55" t="s">
        <v>30</v>
      </c>
    </row>
    <row r="56" spans="1:31" x14ac:dyDescent="0.2">
      <c r="A56" t="s">
        <v>29</v>
      </c>
      <c r="C56" s="22">
        <v>43301.74</v>
      </c>
      <c r="D56" s="23"/>
      <c r="E56">
        <f t="shared" si="5"/>
        <v>-14123.108709698034</v>
      </c>
      <c r="F56">
        <f t="shared" si="6"/>
        <v>-14123</v>
      </c>
      <c r="G56">
        <f t="shared" ref="G56:G87" si="9">+C56-(C$7+F56*C$8)</f>
        <v>-0.10717699999804609</v>
      </c>
      <c r="I56">
        <f t="shared" si="7"/>
        <v>-0.10717699999804609</v>
      </c>
      <c r="Q56" s="2">
        <f t="shared" si="8"/>
        <v>28283.239999999998</v>
      </c>
      <c r="AA56">
        <v>13</v>
      </c>
      <c r="AC56" t="s">
        <v>32</v>
      </c>
      <c r="AE56" t="s">
        <v>30</v>
      </c>
    </row>
    <row r="57" spans="1:31" x14ac:dyDescent="0.2">
      <c r="A57" t="s">
        <v>29</v>
      </c>
      <c r="C57" s="22">
        <v>43723.709000000003</v>
      </c>
      <c r="D57" s="23"/>
      <c r="E57">
        <f t="shared" si="5"/>
        <v>-13695.105289476323</v>
      </c>
      <c r="F57">
        <f t="shared" si="6"/>
        <v>-13695</v>
      </c>
      <c r="G57">
        <f t="shared" si="9"/>
        <v>-0.1038049999915529</v>
      </c>
      <c r="I57">
        <f t="shared" si="7"/>
        <v>-0.1038049999915529</v>
      </c>
      <c r="Q57" s="2">
        <f t="shared" si="8"/>
        <v>28705.209000000003</v>
      </c>
      <c r="AA57">
        <v>14</v>
      </c>
      <c r="AC57" t="s">
        <v>28</v>
      </c>
      <c r="AE57" t="s">
        <v>30</v>
      </c>
    </row>
    <row r="58" spans="1:31" x14ac:dyDescent="0.2">
      <c r="A58" t="s">
        <v>29</v>
      </c>
      <c r="C58" s="22">
        <v>43798.642999999996</v>
      </c>
      <c r="D58" s="23"/>
      <c r="E58">
        <f t="shared" si="5"/>
        <v>-13619.09968647968</v>
      </c>
      <c r="F58">
        <f t="shared" si="6"/>
        <v>-13619</v>
      </c>
      <c r="G58">
        <f t="shared" si="9"/>
        <v>-9.8280999998678453E-2</v>
      </c>
      <c r="I58">
        <f t="shared" si="7"/>
        <v>-9.8280999998678453E-2</v>
      </c>
      <c r="Q58" s="2">
        <f t="shared" si="8"/>
        <v>28780.142999999996</v>
      </c>
      <c r="AA58">
        <v>12</v>
      </c>
      <c r="AC58" t="s">
        <v>32</v>
      </c>
      <c r="AE58" t="s">
        <v>30</v>
      </c>
    </row>
    <row r="59" spans="1:31" x14ac:dyDescent="0.2">
      <c r="A59" t="s">
        <v>29</v>
      </c>
      <c r="C59" s="22">
        <v>44222.591999999997</v>
      </c>
      <c r="D59" s="23"/>
      <c r="E59">
        <f t="shared" si="5"/>
        <v>-13189.087951021453</v>
      </c>
      <c r="F59">
        <f t="shared" si="6"/>
        <v>-13189</v>
      </c>
      <c r="G59">
        <f t="shared" si="9"/>
        <v>-8.6711000003560912E-2</v>
      </c>
      <c r="I59">
        <f t="shared" si="7"/>
        <v>-8.6711000003560912E-2</v>
      </c>
      <c r="Q59" s="2">
        <f t="shared" si="8"/>
        <v>29204.091999999997</v>
      </c>
      <c r="AA59">
        <v>11</v>
      </c>
      <c r="AC59" t="s">
        <v>32</v>
      </c>
      <c r="AE59" t="s">
        <v>30</v>
      </c>
    </row>
    <row r="60" spans="1:31" x14ac:dyDescent="0.2">
      <c r="A60" t="s">
        <v>29</v>
      </c>
      <c r="C60" s="22">
        <v>44419.767999999996</v>
      </c>
      <c r="D60" s="23"/>
      <c r="E60">
        <f t="shared" si="5"/>
        <v>-12989.092211084077</v>
      </c>
      <c r="F60">
        <f t="shared" si="6"/>
        <v>-12989</v>
      </c>
      <c r="G60">
        <f t="shared" si="9"/>
        <v>-9.0911000006599352E-2</v>
      </c>
      <c r="I60">
        <f t="shared" si="7"/>
        <v>-9.0911000006599352E-2</v>
      </c>
      <c r="Q60" s="2">
        <f t="shared" si="8"/>
        <v>29401.267999999996</v>
      </c>
      <c r="AA60">
        <v>18</v>
      </c>
      <c r="AC60" t="s">
        <v>32</v>
      </c>
      <c r="AE60" t="s">
        <v>30</v>
      </c>
    </row>
    <row r="61" spans="1:31" x14ac:dyDescent="0.2">
      <c r="A61" s="57" t="s">
        <v>236</v>
      </c>
      <c r="B61" s="58" t="s">
        <v>61</v>
      </c>
      <c r="C61" s="57">
        <v>44852.59</v>
      </c>
      <c r="D61" s="57" t="s">
        <v>81</v>
      </c>
      <c r="E61">
        <f t="shared" si="5"/>
        <v>-12550.080586184618</v>
      </c>
      <c r="F61">
        <f t="shared" si="6"/>
        <v>-12550</v>
      </c>
      <c r="G61">
        <f t="shared" si="9"/>
        <v>-7.9450000004726462E-2</v>
      </c>
      <c r="I61">
        <f>G61</f>
        <v>-7.9450000004726462E-2</v>
      </c>
      <c r="O61">
        <f ca="1">+C$11+C$12*F61</f>
        <v>-3.9166503158424786E-2</v>
      </c>
      <c r="Q61" s="2">
        <f t="shared" si="8"/>
        <v>29834.089999999997</v>
      </c>
    </row>
    <row r="62" spans="1:31" x14ac:dyDescent="0.2">
      <c r="A62" s="57" t="s">
        <v>236</v>
      </c>
      <c r="B62" s="58" t="s">
        <v>61</v>
      </c>
      <c r="C62" s="57">
        <v>44852.593999999997</v>
      </c>
      <c r="D62" s="57" t="s">
        <v>81</v>
      </c>
      <c r="E62">
        <f t="shared" si="5"/>
        <v>-12550.076528982121</v>
      </c>
      <c r="F62">
        <f t="shared" si="6"/>
        <v>-12550</v>
      </c>
      <c r="G62">
        <f t="shared" si="9"/>
        <v>-7.5450000003911555E-2</v>
      </c>
      <c r="I62">
        <f>G62</f>
        <v>-7.5450000003911555E-2</v>
      </c>
      <c r="O62">
        <f ca="1">+C$11+C$12*F62</f>
        <v>-3.9166503158424786E-2</v>
      </c>
      <c r="Q62" s="2">
        <f t="shared" si="8"/>
        <v>29834.093999999997</v>
      </c>
    </row>
    <row r="63" spans="1:31" x14ac:dyDescent="0.2">
      <c r="A63" s="57" t="s">
        <v>236</v>
      </c>
      <c r="B63" s="58" t="s">
        <v>61</v>
      </c>
      <c r="C63" s="57">
        <v>44854.559000000001</v>
      </c>
      <c r="D63" s="57" t="s">
        <v>81</v>
      </c>
      <c r="E63">
        <f t="shared" si="5"/>
        <v>-12548.083428254964</v>
      </c>
      <c r="F63">
        <f t="shared" si="6"/>
        <v>-12548</v>
      </c>
      <c r="G63">
        <f t="shared" si="9"/>
        <v>-8.2252000000153203E-2</v>
      </c>
      <c r="I63">
        <f>G63</f>
        <v>-8.2252000000153203E-2</v>
      </c>
      <c r="O63">
        <f ca="1">+C$11+C$12*F63</f>
        <v>-3.9159852213662867E-2</v>
      </c>
      <c r="Q63" s="2">
        <f t="shared" si="8"/>
        <v>29836.059000000001</v>
      </c>
    </row>
    <row r="64" spans="1:31" x14ac:dyDescent="0.2">
      <c r="A64" s="57" t="s">
        <v>236</v>
      </c>
      <c r="B64" s="58" t="s">
        <v>61</v>
      </c>
      <c r="C64" s="57">
        <v>44854.563000000002</v>
      </c>
      <c r="D64" s="57" t="s">
        <v>81</v>
      </c>
      <c r="E64">
        <f t="shared" si="5"/>
        <v>-12548.079371052465</v>
      </c>
      <c r="F64">
        <f t="shared" si="6"/>
        <v>-12548</v>
      </c>
      <c r="G64">
        <f t="shared" si="9"/>
        <v>-7.8251999999338295E-2</v>
      </c>
      <c r="I64">
        <f>G64</f>
        <v>-7.8251999999338295E-2</v>
      </c>
      <c r="O64">
        <f ca="1">+C$11+C$12*F64</f>
        <v>-3.9159852213662867E-2</v>
      </c>
      <c r="Q64" s="2">
        <f t="shared" si="8"/>
        <v>29836.063000000002</v>
      </c>
    </row>
    <row r="65" spans="1:31" x14ac:dyDescent="0.2">
      <c r="A65" t="s">
        <v>29</v>
      </c>
      <c r="C65" s="22">
        <v>44915.686000000002</v>
      </c>
      <c r="D65" s="23"/>
      <c r="E65">
        <f t="shared" si="5"/>
        <v>-12486.082273980854</v>
      </c>
      <c r="F65">
        <f t="shared" si="6"/>
        <v>-12486</v>
      </c>
      <c r="G65">
        <f t="shared" si="9"/>
        <v>-8.1114000000525266E-2</v>
      </c>
      <c r="I65">
        <f>+G65</f>
        <v>-8.1114000000525266E-2</v>
      </c>
      <c r="Q65" s="2">
        <f t="shared" si="8"/>
        <v>29897.186000000002</v>
      </c>
      <c r="AA65">
        <v>12</v>
      </c>
      <c r="AC65" t="s">
        <v>32</v>
      </c>
      <c r="AE65" t="s">
        <v>30</v>
      </c>
    </row>
    <row r="66" spans="1:31" x14ac:dyDescent="0.2">
      <c r="A66" t="s">
        <v>29</v>
      </c>
      <c r="C66" s="22">
        <v>45193.714</v>
      </c>
      <c r="D66" s="23"/>
      <c r="E66">
        <f t="shared" si="5"/>
        <v>-12204.078299951008</v>
      </c>
      <c r="F66">
        <f t="shared" si="6"/>
        <v>-12204</v>
      </c>
      <c r="G66">
        <f t="shared" si="9"/>
        <v>-7.719599999836646E-2</v>
      </c>
      <c r="I66">
        <f>+G66</f>
        <v>-7.719599999836646E-2</v>
      </c>
      <c r="Q66" s="2">
        <f t="shared" si="8"/>
        <v>30175.214</v>
      </c>
      <c r="AA66">
        <v>20</v>
      </c>
      <c r="AC66" t="s">
        <v>32</v>
      </c>
      <c r="AE66" t="s">
        <v>30</v>
      </c>
    </row>
    <row r="67" spans="1:31" x14ac:dyDescent="0.2">
      <c r="A67" s="57" t="s">
        <v>236</v>
      </c>
      <c r="B67" s="58" t="s">
        <v>61</v>
      </c>
      <c r="C67" s="57">
        <v>45205.536999999997</v>
      </c>
      <c r="D67" s="57" t="s">
        <v>81</v>
      </c>
      <c r="E67">
        <f t="shared" si="5"/>
        <v>-12192.086223667489</v>
      </c>
      <c r="F67">
        <f t="shared" si="6"/>
        <v>-12192</v>
      </c>
      <c r="G67">
        <f t="shared" si="9"/>
        <v>-8.5008000001835171E-2</v>
      </c>
      <c r="I67">
        <f t="shared" ref="I67:I84" si="10">G67</f>
        <v>-8.5008000001835171E-2</v>
      </c>
      <c r="O67">
        <f t="shared" ref="O67:O84" ca="1" si="11">+C$11+C$12*F67</f>
        <v>-3.7975984046042223E-2</v>
      </c>
      <c r="Q67" s="2">
        <f t="shared" si="8"/>
        <v>30187.036999999997</v>
      </c>
    </row>
    <row r="68" spans="1:31" x14ac:dyDescent="0.2">
      <c r="A68" s="57" t="s">
        <v>236</v>
      </c>
      <c r="B68" s="58" t="s">
        <v>61</v>
      </c>
      <c r="C68" s="57">
        <v>45205.538999999997</v>
      </c>
      <c r="D68" s="57" t="s">
        <v>81</v>
      </c>
      <c r="E68">
        <f t="shared" si="5"/>
        <v>-12192.08419506624</v>
      </c>
      <c r="F68">
        <f t="shared" si="6"/>
        <v>-12192</v>
      </c>
      <c r="G68">
        <f t="shared" si="9"/>
        <v>-8.3008000001427718E-2</v>
      </c>
      <c r="I68">
        <f t="shared" si="10"/>
        <v>-8.3008000001427718E-2</v>
      </c>
      <c r="O68">
        <f t="shared" ca="1" si="11"/>
        <v>-3.7975984046042223E-2</v>
      </c>
      <c r="Q68" s="2">
        <f t="shared" si="8"/>
        <v>30187.038999999997</v>
      </c>
    </row>
    <row r="69" spans="1:31" x14ac:dyDescent="0.2">
      <c r="A69" s="57" t="s">
        <v>236</v>
      </c>
      <c r="B69" s="58" t="s">
        <v>61</v>
      </c>
      <c r="C69" s="57">
        <v>45205.548999999999</v>
      </c>
      <c r="D69" s="57" t="s">
        <v>81</v>
      </c>
      <c r="E69">
        <f t="shared" si="5"/>
        <v>-12192.074052059994</v>
      </c>
      <c r="F69">
        <f t="shared" si="6"/>
        <v>-12192</v>
      </c>
      <c r="G69">
        <f t="shared" si="9"/>
        <v>-7.3007999999390449E-2</v>
      </c>
      <c r="I69">
        <f t="shared" si="10"/>
        <v>-7.3007999999390449E-2</v>
      </c>
      <c r="O69">
        <f t="shared" ca="1" si="11"/>
        <v>-3.7975984046042223E-2</v>
      </c>
      <c r="Q69" s="2">
        <f t="shared" si="8"/>
        <v>30187.048999999999</v>
      </c>
    </row>
    <row r="70" spans="1:31" x14ac:dyDescent="0.2">
      <c r="A70" s="57" t="s">
        <v>236</v>
      </c>
      <c r="B70" s="58" t="s">
        <v>61</v>
      </c>
      <c r="C70" s="57">
        <v>45207.512000000002</v>
      </c>
      <c r="D70" s="57" t="s">
        <v>81</v>
      </c>
      <c r="E70">
        <f t="shared" si="5"/>
        <v>-12190.082979934086</v>
      </c>
      <c r="F70">
        <f t="shared" si="6"/>
        <v>-12190</v>
      </c>
      <c r="G70">
        <f t="shared" si="9"/>
        <v>-8.1809999996039551E-2</v>
      </c>
      <c r="I70">
        <f t="shared" si="10"/>
        <v>-8.1809999996039551E-2</v>
      </c>
      <c r="O70">
        <f t="shared" ca="1" si="11"/>
        <v>-3.7969333101280311E-2</v>
      </c>
      <c r="Q70" s="2">
        <f t="shared" si="8"/>
        <v>30189.012000000002</v>
      </c>
    </row>
    <row r="71" spans="1:31" x14ac:dyDescent="0.2">
      <c r="A71" s="57" t="s">
        <v>236</v>
      </c>
      <c r="B71" s="58" t="s">
        <v>61</v>
      </c>
      <c r="C71" s="57">
        <v>45207.512000000002</v>
      </c>
      <c r="D71" s="57" t="s">
        <v>81</v>
      </c>
      <c r="E71">
        <f t="shared" si="5"/>
        <v>-12190.082979934086</v>
      </c>
      <c r="F71">
        <f t="shared" si="6"/>
        <v>-12190</v>
      </c>
      <c r="G71">
        <f t="shared" si="9"/>
        <v>-8.1809999996039551E-2</v>
      </c>
      <c r="I71">
        <f t="shared" si="10"/>
        <v>-8.1809999996039551E-2</v>
      </c>
      <c r="O71">
        <f t="shared" ca="1" si="11"/>
        <v>-3.7969333101280311E-2</v>
      </c>
      <c r="Q71" s="2">
        <f t="shared" si="8"/>
        <v>30189.012000000002</v>
      </c>
    </row>
    <row r="72" spans="1:31" x14ac:dyDescent="0.2">
      <c r="A72" s="57" t="s">
        <v>236</v>
      </c>
      <c r="B72" s="58" t="s">
        <v>61</v>
      </c>
      <c r="C72" s="57">
        <v>45207.514000000003</v>
      </c>
      <c r="D72" s="57" t="s">
        <v>81</v>
      </c>
      <c r="E72">
        <f t="shared" si="5"/>
        <v>-12190.080951332837</v>
      </c>
      <c r="F72">
        <f t="shared" si="6"/>
        <v>-12190</v>
      </c>
      <c r="G72">
        <f t="shared" si="9"/>
        <v>-7.9809999995632097E-2</v>
      </c>
      <c r="I72">
        <f t="shared" si="10"/>
        <v>-7.9809999995632097E-2</v>
      </c>
      <c r="O72">
        <f t="shared" ca="1" si="11"/>
        <v>-3.7969333101280311E-2</v>
      </c>
      <c r="Q72" s="2">
        <f t="shared" si="8"/>
        <v>30189.014000000003</v>
      </c>
    </row>
    <row r="73" spans="1:31" x14ac:dyDescent="0.2">
      <c r="A73" s="57" t="s">
        <v>236</v>
      </c>
      <c r="B73" s="58" t="s">
        <v>61</v>
      </c>
      <c r="C73" s="57">
        <v>45207.516000000003</v>
      </c>
      <c r="D73" s="57" t="s">
        <v>81</v>
      </c>
      <c r="E73">
        <f t="shared" si="5"/>
        <v>-12190.078922731587</v>
      </c>
      <c r="F73">
        <f t="shared" si="6"/>
        <v>-12190</v>
      </c>
      <c r="G73">
        <f t="shared" si="9"/>
        <v>-7.7809999995224643E-2</v>
      </c>
      <c r="I73">
        <f t="shared" si="10"/>
        <v>-7.7809999995224643E-2</v>
      </c>
      <c r="O73">
        <f t="shared" ca="1" si="11"/>
        <v>-3.7969333101280311E-2</v>
      </c>
      <c r="Q73" s="2">
        <f t="shared" si="8"/>
        <v>30189.016000000003</v>
      </c>
    </row>
    <row r="74" spans="1:31" x14ac:dyDescent="0.2">
      <c r="A74" s="57" t="s">
        <v>236</v>
      </c>
      <c r="B74" s="58" t="s">
        <v>61</v>
      </c>
      <c r="C74" s="57">
        <v>45207.523000000001</v>
      </c>
      <c r="D74" s="57" t="s">
        <v>81</v>
      </c>
      <c r="E74">
        <f t="shared" si="5"/>
        <v>-12190.071822627218</v>
      </c>
      <c r="F74">
        <f t="shared" si="6"/>
        <v>-12190</v>
      </c>
      <c r="G74">
        <f t="shared" si="9"/>
        <v>-7.0809999997436535E-2</v>
      </c>
      <c r="I74">
        <f t="shared" si="10"/>
        <v>-7.0809999997436535E-2</v>
      </c>
      <c r="O74">
        <f t="shared" ca="1" si="11"/>
        <v>-3.7969333101280311E-2</v>
      </c>
      <c r="Q74" s="2">
        <f t="shared" si="8"/>
        <v>30189.023000000001</v>
      </c>
    </row>
    <row r="75" spans="1:31" x14ac:dyDescent="0.2">
      <c r="A75" s="57" t="s">
        <v>278</v>
      </c>
      <c r="B75" s="58" t="s">
        <v>61</v>
      </c>
      <c r="C75" s="57">
        <v>45906.527999999998</v>
      </c>
      <c r="D75" s="57" t="s">
        <v>81</v>
      </c>
      <c r="E75">
        <f t="shared" si="5"/>
        <v>-11481.070614595177</v>
      </c>
      <c r="F75">
        <f t="shared" si="6"/>
        <v>-11481</v>
      </c>
      <c r="G75">
        <f t="shared" si="9"/>
        <v>-6.9619000001694076E-2</v>
      </c>
      <c r="I75">
        <f t="shared" si="10"/>
        <v>-6.9619000001694076E-2</v>
      </c>
      <c r="O75">
        <f t="shared" ca="1" si="11"/>
        <v>-3.5611573183181894E-2</v>
      </c>
      <c r="Q75" s="2">
        <f t="shared" si="8"/>
        <v>30888.027999999998</v>
      </c>
    </row>
    <row r="76" spans="1:31" x14ac:dyDescent="0.2">
      <c r="A76" s="57" t="s">
        <v>278</v>
      </c>
      <c r="B76" s="58" t="s">
        <v>61</v>
      </c>
      <c r="C76" s="57">
        <v>45906.531000000003</v>
      </c>
      <c r="D76" s="57" t="s">
        <v>81</v>
      </c>
      <c r="E76">
        <f t="shared" si="5"/>
        <v>-11481.0675716933</v>
      </c>
      <c r="F76">
        <f t="shared" si="6"/>
        <v>-11481</v>
      </c>
      <c r="G76">
        <f t="shared" si="9"/>
        <v>-6.6618999997444917E-2</v>
      </c>
      <c r="I76">
        <f t="shared" si="10"/>
        <v>-6.6618999997444917E-2</v>
      </c>
      <c r="O76">
        <f t="shared" ca="1" si="11"/>
        <v>-3.5611573183181894E-2</v>
      </c>
      <c r="Q76" s="2">
        <f t="shared" si="8"/>
        <v>30888.031000000003</v>
      </c>
    </row>
    <row r="77" spans="1:31" x14ac:dyDescent="0.2">
      <c r="A77" s="57" t="s">
        <v>278</v>
      </c>
      <c r="B77" s="58" t="s">
        <v>61</v>
      </c>
      <c r="C77" s="57">
        <v>45906.531000000003</v>
      </c>
      <c r="D77" s="57" t="s">
        <v>81</v>
      </c>
      <c r="E77">
        <f t="shared" si="5"/>
        <v>-11481.0675716933</v>
      </c>
      <c r="F77">
        <f t="shared" si="6"/>
        <v>-11481</v>
      </c>
      <c r="G77">
        <f t="shared" si="9"/>
        <v>-6.6618999997444917E-2</v>
      </c>
      <c r="I77">
        <f t="shared" si="10"/>
        <v>-6.6618999997444917E-2</v>
      </c>
      <c r="O77">
        <f t="shared" ca="1" si="11"/>
        <v>-3.5611573183181894E-2</v>
      </c>
      <c r="Q77" s="2">
        <f t="shared" si="8"/>
        <v>30888.031000000003</v>
      </c>
    </row>
    <row r="78" spans="1:31" x14ac:dyDescent="0.2">
      <c r="A78" s="57" t="s">
        <v>278</v>
      </c>
      <c r="B78" s="58" t="s">
        <v>61</v>
      </c>
      <c r="C78" s="57">
        <v>45906.531000000003</v>
      </c>
      <c r="D78" s="57" t="s">
        <v>81</v>
      </c>
      <c r="E78">
        <f t="shared" si="5"/>
        <v>-11481.0675716933</v>
      </c>
      <c r="F78">
        <f t="shared" si="6"/>
        <v>-11481</v>
      </c>
      <c r="G78">
        <f t="shared" si="9"/>
        <v>-6.6618999997444917E-2</v>
      </c>
      <c r="I78">
        <f t="shared" si="10"/>
        <v>-6.6618999997444917E-2</v>
      </c>
      <c r="O78">
        <f t="shared" ca="1" si="11"/>
        <v>-3.5611573183181894E-2</v>
      </c>
      <c r="Q78" s="2">
        <f t="shared" si="8"/>
        <v>30888.031000000003</v>
      </c>
    </row>
    <row r="79" spans="1:31" x14ac:dyDescent="0.2">
      <c r="A79" s="57" t="s">
        <v>278</v>
      </c>
      <c r="B79" s="58" t="s">
        <v>61</v>
      </c>
      <c r="C79" s="57">
        <v>45906.533000000003</v>
      </c>
      <c r="D79" s="57" t="s">
        <v>81</v>
      </c>
      <c r="E79">
        <f t="shared" si="5"/>
        <v>-11481.065543092051</v>
      </c>
      <c r="F79">
        <f t="shared" si="6"/>
        <v>-11481</v>
      </c>
      <c r="G79">
        <f t="shared" si="9"/>
        <v>-6.4618999997037463E-2</v>
      </c>
      <c r="I79">
        <f t="shared" si="10"/>
        <v>-6.4618999997037463E-2</v>
      </c>
      <c r="O79">
        <f t="shared" ca="1" si="11"/>
        <v>-3.5611573183181894E-2</v>
      </c>
      <c r="Q79" s="2">
        <f t="shared" si="8"/>
        <v>30888.033000000003</v>
      </c>
    </row>
    <row r="80" spans="1:31" x14ac:dyDescent="0.2">
      <c r="A80" s="57" t="s">
        <v>278</v>
      </c>
      <c r="B80" s="58" t="s">
        <v>61</v>
      </c>
      <c r="C80" s="57">
        <v>45912.442999999999</v>
      </c>
      <c r="D80" s="57" t="s">
        <v>81</v>
      </c>
      <c r="E80">
        <f t="shared" si="5"/>
        <v>-11475.07102640123</v>
      </c>
      <c r="F80">
        <f t="shared" si="6"/>
        <v>-11475</v>
      </c>
      <c r="G80">
        <f t="shared" si="9"/>
        <v>-7.0025000000896398E-2</v>
      </c>
      <c r="I80">
        <f t="shared" si="10"/>
        <v>-7.0025000000896398E-2</v>
      </c>
      <c r="O80">
        <f t="shared" ca="1" si="11"/>
        <v>-3.5591620348896159E-2</v>
      </c>
      <c r="Q80" s="2">
        <f t="shared" si="8"/>
        <v>30893.942999999999</v>
      </c>
    </row>
    <row r="81" spans="1:31" x14ac:dyDescent="0.2">
      <c r="A81" s="57" t="s">
        <v>278</v>
      </c>
      <c r="B81" s="58" t="s">
        <v>61</v>
      </c>
      <c r="C81" s="57">
        <v>45912.447</v>
      </c>
      <c r="D81" s="57" t="s">
        <v>81</v>
      </c>
      <c r="E81">
        <f t="shared" si="5"/>
        <v>-11475.066969198731</v>
      </c>
      <c r="F81">
        <f t="shared" si="6"/>
        <v>-11475</v>
      </c>
      <c r="G81">
        <f t="shared" si="9"/>
        <v>-6.6025000000081491E-2</v>
      </c>
      <c r="I81">
        <f t="shared" si="10"/>
        <v>-6.6025000000081491E-2</v>
      </c>
      <c r="O81">
        <f t="shared" ca="1" si="11"/>
        <v>-3.5591620348896159E-2</v>
      </c>
      <c r="Q81" s="2">
        <f t="shared" si="8"/>
        <v>30893.947</v>
      </c>
    </row>
    <row r="82" spans="1:31" x14ac:dyDescent="0.2">
      <c r="A82" s="57" t="s">
        <v>278</v>
      </c>
      <c r="B82" s="58" t="s">
        <v>61</v>
      </c>
      <c r="C82" s="57">
        <v>45912.447</v>
      </c>
      <c r="D82" s="57" t="s">
        <v>81</v>
      </c>
      <c r="E82">
        <f t="shared" si="5"/>
        <v>-11475.066969198731</v>
      </c>
      <c r="F82">
        <f t="shared" si="6"/>
        <v>-11475</v>
      </c>
      <c r="G82">
        <f t="shared" si="9"/>
        <v>-6.6025000000081491E-2</v>
      </c>
      <c r="I82">
        <f t="shared" si="10"/>
        <v>-6.6025000000081491E-2</v>
      </c>
      <c r="O82">
        <f t="shared" ca="1" si="11"/>
        <v>-3.5591620348896159E-2</v>
      </c>
      <c r="Q82" s="2">
        <f t="shared" si="8"/>
        <v>30893.947</v>
      </c>
    </row>
    <row r="83" spans="1:31" x14ac:dyDescent="0.2">
      <c r="A83" s="57" t="s">
        <v>278</v>
      </c>
      <c r="B83" s="58" t="s">
        <v>61</v>
      </c>
      <c r="C83" s="57">
        <v>45912.447999999997</v>
      </c>
      <c r="D83" s="57" t="s">
        <v>81</v>
      </c>
      <c r="E83">
        <f t="shared" si="5"/>
        <v>-11475.065954898111</v>
      </c>
      <c r="F83">
        <f t="shared" si="6"/>
        <v>-11475</v>
      </c>
      <c r="G83">
        <f t="shared" si="9"/>
        <v>-6.5025000003515743E-2</v>
      </c>
      <c r="I83">
        <f t="shared" si="10"/>
        <v>-6.5025000003515743E-2</v>
      </c>
      <c r="O83">
        <f t="shared" ca="1" si="11"/>
        <v>-3.5591620348896159E-2</v>
      </c>
      <c r="Q83" s="2">
        <f t="shared" si="8"/>
        <v>30893.947999999997</v>
      </c>
    </row>
    <row r="84" spans="1:31" x14ac:dyDescent="0.2">
      <c r="A84" s="57" t="s">
        <v>278</v>
      </c>
      <c r="B84" s="58" t="s">
        <v>61</v>
      </c>
      <c r="C84" s="57">
        <v>45912.451000000001</v>
      </c>
      <c r="D84" s="57" t="s">
        <v>81</v>
      </c>
      <c r="E84">
        <f t="shared" si="5"/>
        <v>-11475.062911996232</v>
      </c>
      <c r="F84">
        <f t="shared" si="6"/>
        <v>-11475</v>
      </c>
      <c r="G84">
        <f t="shared" si="9"/>
        <v>-6.2024999999266583E-2</v>
      </c>
      <c r="I84">
        <f t="shared" si="10"/>
        <v>-6.2024999999266583E-2</v>
      </c>
      <c r="O84">
        <f t="shared" ca="1" si="11"/>
        <v>-3.5591620348896159E-2</v>
      </c>
      <c r="Q84" s="2">
        <f t="shared" si="8"/>
        <v>30893.951000000001</v>
      </c>
    </row>
    <row r="85" spans="1:31" x14ac:dyDescent="0.2">
      <c r="A85" t="s">
        <v>34</v>
      </c>
      <c r="C85" s="22">
        <v>45971.6</v>
      </c>
      <c r="D85" s="23"/>
      <c r="E85">
        <f t="shared" ref="E85:E116" si="12">+(C85-C$7)/C$8</f>
        <v>-11415.068044357395</v>
      </c>
      <c r="F85">
        <f t="shared" ref="F85:F116" si="13">ROUND(2*E85,0)/2</f>
        <v>-11415</v>
      </c>
      <c r="G85">
        <f t="shared" si="9"/>
        <v>-6.7085000002407469E-2</v>
      </c>
      <c r="I85">
        <f>+G85</f>
        <v>-6.7085000002407469E-2</v>
      </c>
      <c r="Q85" s="2">
        <f t="shared" ref="Q85:Q116" si="14">+C85-15018.5</f>
        <v>30953.1</v>
      </c>
      <c r="AA85">
        <v>6</v>
      </c>
      <c r="AC85" t="s">
        <v>33</v>
      </c>
      <c r="AE85" t="s">
        <v>35</v>
      </c>
    </row>
    <row r="86" spans="1:31" x14ac:dyDescent="0.2">
      <c r="A86" s="57" t="s">
        <v>278</v>
      </c>
      <c r="B86" s="58" t="s">
        <v>61</v>
      </c>
      <c r="C86" s="57">
        <v>46321.593999999997</v>
      </c>
      <c r="D86" s="57" t="s">
        <v>81</v>
      </c>
      <c r="E86">
        <f t="shared" si="12"/>
        <v>-11060.068911584431</v>
      </c>
      <c r="F86">
        <f t="shared" si="13"/>
        <v>-11060</v>
      </c>
      <c r="G86">
        <f t="shared" si="9"/>
        <v>-6.7940000000817236E-2</v>
      </c>
      <c r="I86">
        <f>G86</f>
        <v>-6.7940000000817236E-2</v>
      </c>
      <c r="O86">
        <f ca="1">+C$11+C$12*F86</f>
        <v>-3.4211549310799061E-2</v>
      </c>
      <c r="Q86" s="2">
        <f t="shared" si="14"/>
        <v>31303.093999999997</v>
      </c>
    </row>
    <row r="87" spans="1:31" x14ac:dyDescent="0.2">
      <c r="A87" s="57" t="s">
        <v>278</v>
      </c>
      <c r="B87" s="58" t="s">
        <v>61</v>
      </c>
      <c r="C87" s="57">
        <v>46321.595999999998</v>
      </c>
      <c r="D87" s="57" t="s">
        <v>81</v>
      </c>
      <c r="E87">
        <f t="shared" si="12"/>
        <v>-11060.066882983181</v>
      </c>
      <c r="F87">
        <f t="shared" si="13"/>
        <v>-11060</v>
      </c>
      <c r="G87">
        <f t="shared" si="9"/>
        <v>-6.5940000000409782E-2</v>
      </c>
      <c r="I87">
        <f>G87</f>
        <v>-6.5940000000409782E-2</v>
      </c>
      <c r="O87">
        <f ca="1">+C$11+C$12*F87</f>
        <v>-3.4211549310799061E-2</v>
      </c>
      <c r="Q87" s="2">
        <f t="shared" si="14"/>
        <v>31303.095999999998</v>
      </c>
    </row>
    <row r="88" spans="1:31" x14ac:dyDescent="0.2">
      <c r="A88" s="57" t="s">
        <v>278</v>
      </c>
      <c r="B88" s="58" t="s">
        <v>61</v>
      </c>
      <c r="C88" s="57">
        <v>46321.599000000002</v>
      </c>
      <c r="D88" s="57" t="s">
        <v>81</v>
      </c>
      <c r="E88">
        <f t="shared" si="12"/>
        <v>-11060.063840081302</v>
      </c>
      <c r="F88">
        <f t="shared" si="13"/>
        <v>-11060</v>
      </c>
      <c r="G88">
        <f t="shared" ref="G88:G119" si="15">+C88-(C$7+F88*C$8)</f>
        <v>-6.2939999996160623E-2</v>
      </c>
      <c r="I88">
        <f>G88</f>
        <v>-6.2939999996160623E-2</v>
      </c>
      <c r="O88">
        <f ca="1">+C$11+C$12*F88</f>
        <v>-3.4211549310799061E-2</v>
      </c>
      <c r="Q88" s="2">
        <f t="shared" si="14"/>
        <v>31303.099000000002</v>
      </c>
    </row>
    <row r="89" spans="1:31" x14ac:dyDescent="0.2">
      <c r="A89" t="s">
        <v>36</v>
      </c>
      <c r="C89" s="22">
        <v>46321.601999999999</v>
      </c>
      <c r="D89" s="23"/>
      <c r="E89">
        <f t="shared" si="12"/>
        <v>-11060.060797179432</v>
      </c>
      <c r="F89">
        <f t="shared" si="13"/>
        <v>-11060</v>
      </c>
      <c r="G89">
        <f t="shared" si="15"/>
        <v>-5.9939999999187421E-2</v>
      </c>
      <c r="I89">
        <f>+G89</f>
        <v>-5.9939999999187421E-2</v>
      </c>
      <c r="Q89" s="2">
        <f t="shared" si="14"/>
        <v>31303.101999999999</v>
      </c>
      <c r="AA89">
        <v>8</v>
      </c>
      <c r="AC89" t="s">
        <v>33</v>
      </c>
      <c r="AE89" t="s">
        <v>35</v>
      </c>
    </row>
    <row r="90" spans="1:31" x14ac:dyDescent="0.2">
      <c r="A90" s="57" t="s">
        <v>278</v>
      </c>
      <c r="B90" s="58" t="s">
        <v>61</v>
      </c>
      <c r="C90" s="57">
        <v>46329.472999999998</v>
      </c>
      <c r="D90" s="57" t="s">
        <v>81</v>
      </c>
      <c r="E90">
        <f t="shared" si="12"/>
        <v>-11052.077236963954</v>
      </c>
      <c r="F90">
        <f t="shared" si="13"/>
        <v>-11052</v>
      </c>
      <c r="G90">
        <f t="shared" si="15"/>
        <v>-7.6148000000102911E-2</v>
      </c>
      <c r="I90">
        <f>G90</f>
        <v>-7.6148000000102911E-2</v>
      </c>
      <c r="O90">
        <f ca="1">+C$11+C$12*F90</f>
        <v>-3.4184945531751401E-2</v>
      </c>
      <c r="Q90" s="2">
        <f t="shared" si="14"/>
        <v>31310.972999999998</v>
      </c>
    </row>
    <row r="91" spans="1:31" x14ac:dyDescent="0.2">
      <c r="A91" s="57" t="s">
        <v>278</v>
      </c>
      <c r="B91" s="58" t="s">
        <v>61</v>
      </c>
      <c r="C91" s="57">
        <v>46329.489000000001</v>
      </c>
      <c r="D91" s="57" t="s">
        <v>81</v>
      </c>
      <c r="E91">
        <f t="shared" si="12"/>
        <v>-11052.06100815396</v>
      </c>
      <c r="F91">
        <f t="shared" si="13"/>
        <v>-11052</v>
      </c>
      <c r="G91">
        <f t="shared" si="15"/>
        <v>-6.0147999996843282E-2</v>
      </c>
      <c r="I91">
        <f>G91</f>
        <v>-6.0147999996843282E-2</v>
      </c>
      <c r="O91">
        <f ca="1">+C$11+C$12*F91</f>
        <v>-3.4184945531751401E-2</v>
      </c>
      <c r="Q91" s="2">
        <f t="shared" si="14"/>
        <v>31310.989000000001</v>
      </c>
    </row>
    <row r="92" spans="1:31" x14ac:dyDescent="0.2">
      <c r="A92" t="s">
        <v>37</v>
      </c>
      <c r="C92" s="22">
        <v>46405.4</v>
      </c>
      <c r="D92" s="23"/>
      <c r="E92">
        <f t="shared" si="12"/>
        <v>-10975.064433447169</v>
      </c>
      <c r="F92">
        <f t="shared" si="13"/>
        <v>-10975</v>
      </c>
      <c r="G92">
        <f t="shared" si="15"/>
        <v>-6.3524999997753184E-2</v>
      </c>
      <c r="I92">
        <f>+G92</f>
        <v>-6.3524999997753184E-2</v>
      </c>
      <c r="Q92" s="2">
        <f t="shared" si="14"/>
        <v>31386.9</v>
      </c>
      <c r="AA92">
        <v>6</v>
      </c>
      <c r="AC92" t="s">
        <v>33</v>
      </c>
      <c r="AE92" t="s">
        <v>35</v>
      </c>
    </row>
    <row r="93" spans="1:31" x14ac:dyDescent="0.2">
      <c r="A93" s="57" t="s">
        <v>278</v>
      </c>
      <c r="B93" s="58" t="s">
        <v>61</v>
      </c>
      <c r="C93" s="57">
        <v>46406.385000000002</v>
      </c>
      <c r="D93" s="57" t="s">
        <v>81</v>
      </c>
      <c r="E93">
        <f t="shared" si="12"/>
        <v>-10974.065347332031</v>
      </c>
      <c r="F93">
        <f t="shared" si="13"/>
        <v>-10974</v>
      </c>
      <c r="G93">
        <f t="shared" si="15"/>
        <v>-6.4425999997183681E-2</v>
      </c>
      <c r="I93">
        <f t="shared" ref="I93:I98" si="16">G93</f>
        <v>-6.4425999997183681E-2</v>
      </c>
      <c r="O93">
        <f t="shared" ref="O93:O98" ca="1" si="17">+C$11+C$12*F93</f>
        <v>-3.3925558686036771E-2</v>
      </c>
      <c r="Q93" s="2">
        <f t="shared" si="14"/>
        <v>31387.885000000002</v>
      </c>
    </row>
    <row r="94" spans="1:31" x14ac:dyDescent="0.2">
      <c r="A94" s="57" t="s">
        <v>278</v>
      </c>
      <c r="B94" s="58" t="s">
        <v>61</v>
      </c>
      <c r="C94" s="57">
        <v>46406.387000000002</v>
      </c>
      <c r="D94" s="57" t="s">
        <v>81</v>
      </c>
      <c r="E94">
        <f t="shared" si="12"/>
        <v>-10974.063318730781</v>
      </c>
      <c r="F94">
        <f t="shared" si="13"/>
        <v>-10974</v>
      </c>
      <c r="G94">
        <f t="shared" si="15"/>
        <v>-6.2425999996776227E-2</v>
      </c>
      <c r="I94">
        <f t="shared" si="16"/>
        <v>-6.2425999996776227E-2</v>
      </c>
      <c r="O94">
        <f t="shared" ca="1" si="17"/>
        <v>-3.3925558686036771E-2</v>
      </c>
      <c r="Q94" s="2">
        <f t="shared" si="14"/>
        <v>31387.887000000002</v>
      </c>
    </row>
    <row r="95" spans="1:31" x14ac:dyDescent="0.2">
      <c r="A95" s="57" t="s">
        <v>330</v>
      </c>
      <c r="B95" s="58" t="s">
        <v>61</v>
      </c>
      <c r="C95" s="57">
        <v>46609.470999999998</v>
      </c>
      <c r="D95" s="57" t="s">
        <v>81</v>
      </c>
      <c r="E95">
        <f t="shared" si="12"/>
        <v>-10768.075090703835</v>
      </c>
      <c r="F95">
        <f t="shared" si="13"/>
        <v>-10768</v>
      </c>
      <c r="G95">
        <f t="shared" si="15"/>
        <v>-7.4031999996805098E-2</v>
      </c>
      <c r="I95">
        <f t="shared" si="16"/>
        <v>-7.4031999996805098E-2</v>
      </c>
      <c r="O95">
        <f t="shared" ca="1" si="17"/>
        <v>-3.3240511375559653E-2</v>
      </c>
      <c r="Q95" s="2">
        <f t="shared" si="14"/>
        <v>31590.970999999998</v>
      </c>
    </row>
    <row r="96" spans="1:31" x14ac:dyDescent="0.2">
      <c r="A96" s="57" t="s">
        <v>330</v>
      </c>
      <c r="B96" s="58" t="s">
        <v>61</v>
      </c>
      <c r="C96" s="57">
        <v>46612.425000000003</v>
      </c>
      <c r="D96" s="57" t="s">
        <v>81</v>
      </c>
      <c r="E96">
        <f t="shared" si="12"/>
        <v>-10765.078846659042</v>
      </c>
      <c r="F96">
        <f t="shared" si="13"/>
        <v>-10765</v>
      </c>
      <c r="G96">
        <f t="shared" si="15"/>
        <v>-7.7734999998938292E-2</v>
      </c>
      <c r="I96">
        <f t="shared" si="16"/>
        <v>-7.7734999998938292E-2</v>
      </c>
      <c r="O96">
        <f t="shared" ca="1" si="17"/>
        <v>-3.3230534958416783E-2</v>
      </c>
      <c r="Q96" s="2">
        <f t="shared" si="14"/>
        <v>31593.925000000003</v>
      </c>
    </row>
    <row r="97" spans="1:31" x14ac:dyDescent="0.2">
      <c r="A97" s="57" t="s">
        <v>330</v>
      </c>
      <c r="B97" s="58" t="s">
        <v>61</v>
      </c>
      <c r="C97" s="57">
        <v>46612.440999999999</v>
      </c>
      <c r="D97" s="57" t="s">
        <v>81</v>
      </c>
      <c r="E97">
        <f t="shared" si="12"/>
        <v>-10765.062617849053</v>
      </c>
      <c r="F97">
        <f t="shared" si="13"/>
        <v>-10765</v>
      </c>
      <c r="G97">
        <f t="shared" si="15"/>
        <v>-6.1735000002954621E-2</v>
      </c>
      <c r="I97">
        <f t="shared" si="16"/>
        <v>-6.1735000002954621E-2</v>
      </c>
      <c r="O97">
        <f t="shared" ca="1" si="17"/>
        <v>-3.3230534958416783E-2</v>
      </c>
      <c r="Q97" s="2">
        <f t="shared" si="14"/>
        <v>31593.940999999999</v>
      </c>
    </row>
    <row r="98" spans="1:31" x14ac:dyDescent="0.2">
      <c r="A98" s="57" t="s">
        <v>330</v>
      </c>
      <c r="B98" s="58" t="s">
        <v>61</v>
      </c>
      <c r="C98" s="57">
        <v>46612.447999999997</v>
      </c>
      <c r="D98" s="57" t="s">
        <v>81</v>
      </c>
      <c r="E98">
        <f t="shared" si="12"/>
        <v>-10765.055517744684</v>
      </c>
      <c r="F98">
        <f t="shared" si="13"/>
        <v>-10765</v>
      </c>
      <c r="G98">
        <f t="shared" si="15"/>
        <v>-5.4735000005166512E-2</v>
      </c>
      <c r="I98">
        <f t="shared" si="16"/>
        <v>-5.4735000005166512E-2</v>
      </c>
      <c r="O98">
        <f t="shared" ca="1" si="17"/>
        <v>-3.3230534958416783E-2</v>
      </c>
      <c r="Q98" s="2">
        <f t="shared" si="14"/>
        <v>31593.947999999997</v>
      </c>
    </row>
    <row r="99" spans="1:31" x14ac:dyDescent="0.2">
      <c r="A99" t="s">
        <v>38</v>
      </c>
      <c r="C99" s="22">
        <v>46881.582000000002</v>
      </c>
      <c r="D99" s="23"/>
      <c r="E99">
        <f t="shared" si="12"/>
        <v>-10492.072733469178</v>
      </c>
      <c r="F99">
        <f t="shared" si="13"/>
        <v>-10492</v>
      </c>
      <c r="G99">
        <f t="shared" si="15"/>
        <v>-7.1707999995851424E-2</v>
      </c>
      <c r="I99">
        <f t="shared" ref="I99:I133" si="18">+G99</f>
        <v>-7.1707999995851424E-2</v>
      </c>
      <c r="Q99" s="2">
        <f t="shared" si="14"/>
        <v>31863.082000000002</v>
      </c>
      <c r="AA99">
        <v>6</v>
      </c>
      <c r="AC99" t="s">
        <v>33</v>
      </c>
      <c r="AE99" t="s">
        <v>35</v>
      </c>
    </row>
    <row r="100" spans="1:31" x14ac:dyDescent="0.2">
      <c r="A100" t="s">
        <v>39</v>
      </c>
      <c r="C100" s="22">
        <v>47029.487999999998</v>
      </c>
      <c r="D100" s="23"/>
      <c r="E100">
        <f t="shared" si="12"/>
        <v>-10342.051585301162</v>
      </c>
      <c r="F100">
        <f t="shared" si="13"/>
        <v>-10342</v>
      </c>
      <c r="G100">
        <f t="shared" si="15"/>
        <v>-5.0858000002335757E-2</v>
      </c>
      <c r="I100">
        <f t="shared" si="18"/>
        <v>-5.0858000002335757E-2</v>
      </c>
      <c r="Q100" s="2">
        <f t="shared" si="14"/>
        <v>32010.987999999998</v>
      </c>
      <c r="AA100">
        <v>6</v>
      </c>
      <c r="AC100" t="s">
        <v>33</v>
      </c>
      <c r="AE100" t="s">
        <v>35</v>
      </c>
    </row>
    <row r="101" spans="1:31" x14ac:dyDescent="0.2">
      <c r="A101" t="s">
        <v>40</v>
      </c>
      <c r="C101" s="22">
        <v>47115.264000000003</v>
      </c>
      <c r="D101" s="23"/>
      <c r="E101">
        <f t="shared" si="12"/>
        <v>-10255.048934933626</v>
      </c>
      <c r="F101">
        <f t="shared" si="13"/>
        <v>-10255</v>
      </c>
      <c r="G101">
        <f t="shared" si="15"/>
        <v>-4.8244999998132698E-2</v>
      </c>
      <c r="I101">
        <f t="shared" si="18"/>
        <v>-4.8244999998132698E-2</v>
      </c>
      <c r="Q101" s="2">
        <f t="shared" si="14"/>
        <v>32096.764000000003</v>
      </c>
      <c r="AA101">
        <v>5</v>
      </c>
      <c r="AC101" t="s">
        <v>33</v>
      </c>
      <c r="AE101" t="s">
        <v>35</v>
      </c>
    </row>
    <row r="102" spans="1:31" x14ac:dyDescent="0.2">
      <c r="A102" t="s">
        <v>41</v>
      </c>
      <c r="C102" s="22">
        <v>47449.47</v>
      </c>
      <c r="D102" s="23"/>
      <c r="E102">
        <f t="shared" si="12"/>
        <v>-9916.0635804203448</v>
      </c>
      <c r="F102">
        <f t="shared" si="13"/>
        <v>-9916</v>
      </c>
      <c r="G102">
        <f t="shared" si="15"/>
        <v>-6.2683999996806961E-2</v>
      </c>
      <c r="I102">
        <f t="shared" si="18"/>
        <v>-6.2683999996806961E-2</v>
      </c>
      <c r="Q102" s="2">
        <f t="shared" si="14"/>
        <v>32430.97</v>
      </c>
      <c r="AA102">
        <v>6</v>
      </c>
      <c r="AC102" t="s">
        <v>33</v>
      </c>
      <c r="AE102" t="s">
        <v>35</v>
      </c>
    </row>
    <row r="103" spans="1:31" x14ac:dyDescent="0.2">
      <c r="A103" t="s">
        <v>42</v>
      </c>
      <c r="C103" s="22">
        <v>47803.43</v>
      </c>
      <c r="D103" s="23"/>
      <c r="E103">
        <f t="shared" si="12"/>
        <v>-9557.041731370593</v>
      </c>
      <c r="F103">
        <f t="shared" si="13"/>
        <v>-9557</v>
      </c>
      <c r="G103">
        <f t="shared" si="15"/>
        <v>-4.114300000219373E-2</v>
      </c>
      <c r="I103">
        <f t="shared" si="18"/>
        <v>-4.114300000219373E-2</v>
      </c>
      <c r="Q103" s="2">
        <f t="shared" si="14"/>
        <v>32784.93</v>
      </c>
      <c r="AA103">
        <v>6</v>
      </c>
      <c r="AC103" t="s">
        <v>33</v>
      </c>
      <c r="AE103" t="s">
        <v>35</v>
      </c>
    </row>
    <row r="104" spans="1:31" x14ac:dyDescent="0.2">
      <c r="A104" t="s">
        <v>29</v>
      </c>
      <c r="C104" s="22">
        <v>47859.622000000003</v>
      </c>
      <c r="D104" s="23"/>
      <c r="E104">
        <f t="shared" si="12"/>
        <v>-9500.0461506784104</v>
      </c>
      <c r="F104">
        <f t="shared" si="13"/>
        <v>-9500</v>
      </c>
      <c r="G104">
        <f t="shared" si="15"/>
        <v>-4.5499999992898665E-2</v>
      </c>
      <c r="I104">
        <f t="shared" si="18"/>
        <v>-4.5499999992898665E-2</v>
      </c>
      <c r="Q104" s="2">
        <f t="shared" si="14"/>
        <v>32841.122000000003</v>
      </c>
      <c r="AA104">
        <v>21</v>
      </c>
      <c r="AC104" t="s">
        <v>32</v>
      </c>
      <c r="AE104" t="s">
        <v>30</v>
      </c>
    </row>
    <row r="105" spans="1:31" x14ac:dyDescent="0.2">
      <c r="A105" t="s">
        <v>43</v>
      </c>
      <c r="C105" s="22">
        <v>48002.559999999998</v>
      </c>
      <c r="D105" s="23"/>
      <c r="E105">
        <f t="shared" si="12"/>
        <v>-9355.064048012935</v>
      </c>
      <c r="F105">
        <f t="shared" si="13"/>
        <v>-9355</v>
      </c>
      <c r="G105">
        <f t="shared" si="15"/>
        <v>-6.3145000000076834E-2</v>
      </c>
      <c r="I105">
        <f t="shared" si="18"/>
        <v>-6.3145000000076834E-2</v>
      </c>
      <c r="Q105" s="2">
        <f t="shared" si="14"/>
        <v>32984.06</v>
      </c>
      <c r="AA105">
        <v>5</v>
      </c>
      <c r="AC105" t="s">
        <v>33</v>
      </c>
      <c r="AE105" t="s">
        <v>35</v>
      </c>
    </row>
    <row r="106" spans="1:31" x14ac:dyDescent="0.2">
      <c r="A106" t="s">
        <v>44</v>
      </c>
      <c r="C106" s="22">
        <v>48234.271000000001</v>
      </c>
      <c r="D106" s="23">
        <v>5.0000000000000001E-3</v>
      </c>
      <c r="E106">
        <f t="shared" si="12"/>
        <v>-9120.0394360082792</v>
      </c>
      <c r="F106">
        <f t="shared" si="13"/>
        <v>-9120</v>
      </c>
      <c r="G106">
        <f t="shared" si="15"/>
        <v>-3.8880000000062864E-2</v>
      </c>
      <c r="I106">
        <f t="shared" si="18"/>
        <v>-3.8880000000062864E-2</v>
      </c>
      <c r="Q106" s="2">
        <f t="shared" si="14"/>
        <v>33215.771000000001</v>
      </c>
      <c r="AA106">
        <v>5</v>
      </c>
      <c r="AC106" t="s">
        <v>33</v>
      </c>
      <c r="AE106" t="s">
        <v>35</v>
      </c>
    </row>
    <row r="107" spans="1:31" x14ac:dyDescent="0.2">
      <c r="A107" t="s">
        <v>46</v>
      </c>
      <c r="C107" s="22">
        <v>48499.451000000001</v>
      </c>
      <c r="D107" s="23">
        <v>6.0000000000000001E-3</v>
      </c>
      <c r="E107">
        <f t="shared" si="12"/>
        <v>-8851.0671964020712</v>
      </c>
      <c r="F107">
        <f t="shared" si="13"/>
        <v>-8851</v>
      </c>
      <c r="G107">
        <f t="shared" si="15"/>
        <v>-6.6248999995877966E-2</v>
      </c>
      <c r="I107">
        <f t="shared" si="18"/>
        <v>-6.6248999995877966E-2</v>
      </c>
      <c r="Q107" s="2">
        <f t="shared" si="14"/>
        <v>33480.951000000001</v>
      </c>
      <c r="AA107">
        <v>8</v>
      </c>
      <c r="AC107" t="s">
        <v>45</v>
      </c>
      <c r="AE107" t="s">
        <v>35</v>
      </c>
    </row>
    <row r="108" spans="1:31" x14ac:dyDescent="0.2">
      <c r="A108" t="s">
        <v>46</v>
      </c>
      <c r="C108" s="22">
        <v>48500.461000000003</v>
      </c>
      <c r="D108" s="23">
        <v>6.0000000000000001E-3</v>
      </c>
      <c r="E108">
        <f t="shared" si="12"/>
        <v>-8850.0427527713182</v>
      </c>
      <c r="F108">
        <f t="shared" si="13"/>
        <v>-8850</v>
      </c>
      <c r="G108">
        <f t="shared" si="15"/>
        <v>-4.2149999993853271E-2</v>
      </c>
      <c r="I108">
        <f t="shared" si="18"/>
        <v>-4.2149999993853271E-2</v>
      </c>
      <c r="Q108" s="2">
        <f t="shared" si="14"/>
        <v>33481.961000000003</v>
      </c>
      <c r="AA108">
        <v>7</v>
      </c>
      <c r="AC108" t="s">
        <v>45</v>
      </c>
      <c r="AE108" t="s">
        <v>35</v>
      </c>
    </row>
    <row r="109" spans="1:31" x14ac:dyDescent="0.2">
      <c r="A109" t="s">
        <v>47</v>
      </c>
      <c r="C109" s="22">
        <v>48503.428</v>
      </c>
      <c r="D109" s="23">
        <v>6.0000000000000001E-3</v>
      </c>
      <c r="E109">
        <f t="shared" si="12"/>
        <v>-8847.0333228184154</v>
      </c>
      <c r="F109">
        <f t="shared" si="13"/>
        <v>-8847</v>
      </c>
      <c r="G109">
        <f t="shared" si="15"/>
        <v>-3.2852999996975996E-2</v>
      </c>
      <c r="I109">
        <f t="shared" si="18"/>
        <v>-3.2852999996975996E-2</v>
      </c>
      <c r="Q109" s="2">
        <f t="shared" si="14"/>
        <v>33484.928</v>
      </c>
      <c r="AA109">
        <v>8</v>
      </c>
      <c r="AC109" t="s">
        <v>45</v>
      </c>
      <c r="AE109" t="s">
        <v>35</v>
      </c>
    </row>
    <row r="110" spans="1:31" x14ac:dyDescent="0.2">
      <c r="A110" t="s">
        <v>47</v>
      </c>
      <c r="C110" s="22">
        <v>48504.4</v>
      </c>
      <c r="D110" s="23">
        <v>8.0000000000000002E-3</v>
      </c>
      <c r="E110">
        <f t="shared" si="12"/>
        <v>-8846.0474226113947</v>
      </c>
      <c r="F110">
        <f t="shared" si="13"/>
        <v>-8846</v>
      </c>
      <c r="G110">
        <f t="shared" si="15"/>
        <v>-4.6753999995416962E-2</v>
      </c>
      <c r="I110">
        <f t="shared" si="18"/>
        <v>-4.6753999995416962E-2</v>
      </c>
      <c r="Q110" s="2">
        <f t="shared" si="14"/>
        <v>33485.9</v>
      </c>
      <c r="AA110">
        <v>9</v>
      </c>
      <c r="AC110" t="s">
        <v>45</v>
      </c>
      <c r="AE110" t="s">
        <v>35</v>
      </c>
    </row>
    <row r="111" spans="1:31" x14ac:dyDescent="0.2">
      <c r="A111" t="s">
        <v>47</v>
      </c>
      <c r="C111" s="22">
        <v>48506.377</v>
      </c>
      <c r="D111" s="23">
        <v>7.0000000000000001E-3</v>
      </c>
      <c r="E111">
        <f t="shared" si="12"/>
        <v>-8844.0421502767495</v>
      </c>
      <c r="F111">
        <f t="shared" si="13"/>
        <v>-8844</v>
      </c>
      <c r="G111">
        <f t="shared" si="15"/>
        <v>-4.1555999996489845E-2</v>
      </c>
      <c r="I111">
        <f t="shared" si="18"/>
        <v>-4.1555999996489845E-2</v>
      </c>
      <c r="Q111" s="2">
        <f t="shared" si="14"/>
        <v>33487.877</v>
      </c>
      <c r="AA111">
        <v>6</v>
      </c>
      <c r="AC111" t="s">
        <v>45</v>
      </c>
      <c r="AE111" t="s">
        <v>35</v>
      </c>
    </row>
    <row r="112" spans="1:31" x14ac:dyDescent="0.2">
      <c r="A112" t="s">
        <v>47</v>
      </c>
      <c r="C112" s="22">
        <v>48573.415000000001</v>
      </c>
      <c r="D112" s="23">
        <v>6.0000000000000001E-3</v>
      </c>
      <c r="E112">
        <f t="shared" si="12"/>
        <v>-8776.0454650111915</v>
      </c>
      <c r="F112">
        <f t="shared" si="13"/>
        <v>-8776</v>
      </c>
      <c r="G112">
        <f t="shared" si="15"/>
        <v>-4.4823999996879138E-2</v>
      </c>
      <c r="I112">
        <f t="shared" si="18"/>
        <v>-4.4823999996879138E-2</v>
      </c>
      <c r="Q112" s="2">
        <f t="shared" si="14"/>
        <v>33554.915000000001</v>
      </c>
      <c r="AA112">
        <v>8</v>
      </c>
      <c r="AC112" t="s">
        <v>45</v>
      </c>
      <c r="AE112" t="s">
        <v>35</v>
      </c>
    </row>
    <row r="113" spans="1:31" x14ac:dyDescent="0.2">
      <c r="A113" t="s">
        <v>48</v>
      </c>
      <c r="C113" s="22">
        <v>48651.3</v>
      </c>
      <c r="D113" s="23">
        <v>7.0000000000000001E-3</v>
      </c>
      <c r="E113">
        <f t="shared" si="12"/>
        <v>-8697.0466608716251</v>
      </c>
      <c r="F113">
        <f t="shared" si="13"/>
        <v>-8697</v>
      </c>
      <c r="G113">
        <f t="shared" si="15"/>
        <v>-4.6002999995835125E-2</v>
      </c>
      <c r="I113">
        <f t="shared" si="18"/>
        <v>-4.6002999995835125E-2</v>
      </c>
      <c r="Q113" s="2">
        <f t="shared" si="14"/>
        <v>33632.800000000003</v>
      </c>
      <c r="AA113">
        <v>7</v>
      </c>
      <c r="AC113" t="s">
        <v>45</v>
      </c>
      <c r="AE113" t="s">
        <v>35</v>
      </c>
    </row>
    <row r="114" spans="1:31" x14ac:dyDescent="0.2">
      <c r="A114" t="s">
        <v>49</v>
      </c>
      <c r="C114" s="22">
        <v>48853.423999999999</v>
      </c>
      <c r="D114" s="23">
        <v>5.0000000000000001E-3</v>
      </c>
      <c r="E114">
        <f t="shared" si="12"/>
        <v>-8492.0321614442018</v>
      </c>
      <c r="F114">
        <f t="shared" si="13"/>
        <v>-8492</v>
      </c>
      <c r="G114">
        <f t="shared" si="15"/>
        <v>-3.1708000002254266E-2</v>
      </c>
      <c r="I114">
        <f t="shared" si="18"/>
        <v>-3.1708000002254266E-2</v>
      </c>
      <c r="Q114" s="2">
        <f t="shared" si="14"/>
        <v>33834.923999999999</v>
      </c>
      <c r="AA114">
        <v>7</v>
      </c>
      <c r="AC114" t="s">
        <v>45</v>
      </c>
      <c r="AE114" t="s">
        <v>35</v>
      </c>
    </row>
    <row r="115" spans="1:31" x14ac:dyDescent="0.2">
      <c r="A115" t="s">
        <v>49</v>
      </c>
      <c r="C115" s="22">
        <v>48934.262999999999</v>
      </c>
      <c r="D115" s="23">
        <v>7.0000000000000001E-3</v>
      </c>
      <c r="E115">
        <f t="shared" si="12"/>
        <v>-8410.0371132598502</v>
      </c>
      <c r="F115">
        <f t="shared" si="13"/>
        <v>-8410</v>
      </c>
      <c r="G115">
        <f t="shared" si="15"/>
        <v>-3.658999999606749E-2</v>
      </c>
      <c r="I115">
        <f t="shared" si="18"/>
        <v>-3.658999999606749E-2</v>
      </c>
      <c r="Q115" s="2">
        <f t="shared" si="14"/>
        <v>33915.762999999999</v>
      </c>
      <c r="AA115">
        <v>7</v>
      </c>
      <c r="AC115" t="s">
        <v>45</v>
      </c>
      <c r="AE115" t="s">
        <v>35</v>
      </c>
    </row>
    <row r="116" spans="1:31" x14ac:dyDescent="0.2">
      <c r="A116" t="s">
        <v>50</v>
      </c>
      <c r="C116" s="22">
        <v>49001.303999999996</v>
      </c>
      <c r="D116" s="23">
        <v>7.0000000000000001E-3</v>
      </c>
      <c r="E116">
        <f t="shared" si="12"/>
        <v>-8342.0373850924207</v>
      </c>
      <c r="F116">
        <f t="shared" si="13"/>
        <v>-8342</v>
      </c>
      <c r="G116">
        <f t="shared" si="15"/>
        <v>-3.6857999999483582E-2</v>
      </c>
      <c r="I116">
        <f t="shared" si="18"/>
        <v>-3.6857999999483582E-2</v>
      </c>
      <c r="Q116" s="2">
        <f t="shared" si="14"/>
        <v>33982.803999999996</v>
      </c>
      <c r="AA116">
        <v>6</v>
      </c>
      <c r="AC116" t="s">
        <v>45</v>
      </c>
      <c r="AE116" t="s">
        <v>35</v>
      </c>
    </row>
    <row r="117" spans="1:31" x14ac:dyDescent="0.2">
      <c r="A117" t="s">
        <v>51</v>
      </c>
      <c r="C117" s="22">
        <v>49126.521999999997</v>
      </c>
      <c r="D117" s="23">
        <v>8.0000000000000002E-3</v>
      </c>
      <c r="E117">
        <f t="shared" ref="E117:E148" si="19">+(C117-C$7)/C$8</f>
        <v>-8215.0286894931651</v>
      </c>
      <c r="F117">
        <f t="shared" ref="F117:F148" si="20">ROUND(2*E117,0)/2</f>
        <v>-8215</v>
      </c>
      <c r="G117">
        <f t="shared" si="15"/>
        <v>-2.8285000000323635E-2</v>
      </c>
      <c r="I117">
        <f t="shared" si="18"/>
        <v>-2.8285000000323635E-2</v>
      </c>
      <c r="Q117" s="2">
        <f t="shared" ref="Q117:Q148" si="21">+C117-15018.5</f>
        <v>34108.021999999997</v>
      </c>
      <c r="AA117">
        <v>4</v>
      </c>
      <c r="AC117" t="s">
        <v>33</v>
      </c>
      <c r="AE117" t="s">
        <v>35</v>
      </c>
    </row>
    <row r="118" spans="1:31" x14ac:dyDescent="0.2">
      <c r="A118" t="s">
        <v>52</v>
      </c>
      <c r="C118" s="22">
        <v>49607.633999999998</v>
      </c>
      <c r="D118" s="23">
        <v>4.0000000000000001E-3</v>
      </c>
      <c r="E118">
        <f t="shared" si="19"/>
        <v>-7727.0364874363659</v>
      </c>
      <c r="F118">
        <f t="shared" si="20"/>
        <v>-7727</v>
      </c>
      <c r="G118">
        <f t="shared" si="15"/>
        <v>-3.59729999981937E-2</v>
      </c>
      <c r="I118">
        <f t="shared" si="18"/>
        <v>-3.59729999981937E-2</v>
      </c>
      <c r="O118">
        <f t="shared" ref="O118:O149" ca="1" si="22">+C$11+C$12*F118</f>
        <v>-2.3127749865069842E-2</v>
      </c>
      <c r="Q118" s="2">
        <f t="shared" si="21"/>
        <v>34589.133999999998</v>
      </c>
      <c r="AA118">
        <v>7</v>
      </c>
      <c r="AC118" t="s">
        <v>33</v>
      </c>
      <c r="AE118" t="s">
        <v>35</v>
      </c>
    </row>
    <row r="119" spans="1:31" x14ac:dyDescent="0.2">
      <c r="A119" t="s">
        <v>53</v>
      </c>
      <c r="C119" s="22">
        <v>49633.271000000001</v>
      </c>
      <c r="D119" s="23">
        <v>4.0000000000000001E-3</v>
      </c>
      <c r="E119">
        <f t="shared" si="19"/>
        <v>-7701.0328623259311</v>
      </c>
      <c r="F119">
        <f t="shared" si="20"/>
        <v>-7701</v>
      </c>
      <c r="G119">
        <f t="shared" si="15"/>
        <v>-3.2398999996075872E-2</v>
      </c>
      <c r="I119">
        <f t="shared" si="18"/>
        <v>-3.2398999996075872E-2</v>
      </c>
      <c r="O119">
        <f t="shared" ca="1" si="22"/>
        <v>-2.3041287583164965E-2</v>
      </c>
      <c r="Q119" s="2">
        <f t="shared" si="21"/>
        <v>34614.771000000001</v>
      </c>
      <c r="AA119">
        <v>6</v>
      </c>
      <c r="AC119" t="s">
        <v>33</v>
      </c>
      <c r="AE119" t="s">
        <v>35</v>
      </c>
    </row>
    <row r="120" spans="1:31" x14ac:dyDescent="0.2">
      <c r="A120" t="s">
        <v>54</v>
      </c>
      <c r="C120" s="22">
        <v>49895.523000000001</v>
      </c>
      <c r="D120" s="23">
        <v>6.0000000000000001E-3</v>
      </c>
      <c r="E120">
        <f t="shared" si="19"/>
        <v>-7435.0304949482734</v>
      </c>
      <c r="F120">
        <f t="shared" si="20"/>
        <v>-7435</v>
      </c>
      <c r="G120">
        <f t="shared" ref="G120:G151" si="23">+C120-(C$7+F120*C$8)</f>
        <v>-3.0064999999012798E-2</v>
      </c>
      <c r="I120">
        <f t="shared" si="18"/>
        <v>-3.0064999999012798E-2</v>
      </c>
      <c r="O120">
        <f t="shared" ca="1" si="22"/>
        <v>-2.2156711929830437E-2</v>
      </c>
      <c r="Q120" s="2">
        <f t="shared" si="21"/>
        <v>34877.023000000001</v>
      </c>
      <c r="AA120">
        <v>7</v>
      </c>
      <c r="AC120" t="s">
        <v>45</v>
      </c>
      <c r="AE120" t="s">
        <v>35</v>
      </c>
    </row>
    <row r="121" spans="1:31" x14ac:dyDescent="0.2">
      <c r="A121" t="s">
        <v>54</v>
      </c>
      <c r="C121" s="22">
        <v>49897.487999999998</v>
      </c>
      <c r="D121" s="23">
        <v>5.0000000000000001E-3</v>
      </c>
      <c r="E121">
        <f t="shared" si="19"/>
        <v>-7433.0373942211245</v>
      </c>
      <c r="F121">
        <f t="shared" si="20"/>
        <v>-7433</v>
      </c>
      <c r="G121">
        <f t="shared" si="23"/>
        <v>-3.6867000002530403E-2</v>
      </c>
      <c r="I121">
        <f t="shared" si="18"/>
        <v>-3.6867000002530403E-2</v>
      </c>
      <c r="O121">
        <f t="shared" ca="1" si="22"/>
        <v>-2.2150060985068526E-2</v>
      </c>
      <c r="Q121" s="2">
        <f t="shared" si="21"/>
        <v>34878.987999999998</v>
      </c>
      <c r="AA121">
        <v>7</v>
      </c>
      <c r="AC121" t="s">
        <v>45</v>
      </c>
      <c r="AE121" t="s">
        <v>35</v>
      </c>
    </row>
    <row r="122" spans="1:31" x14ac:dyDescent="0.2">
      <c r="A122" t="s">
        <v>54</v>
      </c>
      <c r="C122" s="22">
        <v>49898.476999999999</v>
      </c>
      <c r="D122" s="23">
        <v>3.0000000000000001E-3</v>
      </c>
      <c r="E122">
        <f t="shared" si="19"/>
        <v>-7432.0342509034881</v>
      </c>
      <c r="F122">
        <f t="shared" si="20"/>
        <v>-7432</v>
      </c>
      <c r="G122">
        <f t="shared" si="23"/>
        <v>-3.3768000001145992E-2</v>
      </c>
      <c r="I122">
        <f t="shared" si="18"/>
        <v>-3.3768000001145992E-2</v>
      </c>
      <c r="O122">
        <f t="shared" ca="1" si="22"/>
        <v>-2.2146735512687567E-2</v>
      </c>
      <c r="Q122" s="2">
        <f t="shared" si="21"/>
        <v>34879.976999999999</v>
      </c>
      <c r="AA122">
        <v>6</v>
      </c>
      <c r="AC122" t="s">
        <v>33</v>
      </c>
      <c r="AE122" t="s">
        <v>35</v>
      </c>
    </row>
    <row r="123" spans="1:31" x14ac:dyDescent="0.2">
      <c r="A123" t="s">
        <v>55</v>
      </c>
      <c r="C123" s="22">
        <v>50248.474999999999</v>
      </c>
      <c r="D123" s="23">
        <v>4.0000000000000001E-3</v>
      </c>
      <c r="E123">
        <f t="shared" si="19"/>
        <v>-7077.0310609280241</v>
      </c>
      <c r="F123">
        <f t="shared" si="20"/>
        <v>-7077</v>
      </c>
      <c r="G123">
        <f t="shared" si="23"/>
        <v>-3.0622999998740852E-2</v>
      </c>
      <c r="I123">
        <f t="shared" si="18"/>
        <v>-3.0622999998740852E-2</v>
      </c>
      <c r="O123">
        <f t="shared" ca="1" si="22"/>
        <v>-2.0966192817447882E-2</v>
      </c>
      <c r="Q123" s="2">
        <f t="shared" si="21"/>
        <v>35229.974999999999</v>
      </c>
      <c r="AA123">
        <v>5</v>
      </c>
      <c r="AC123" t="s">
        <v>33</v>
      </c>
      <c r="AE123" t="s">
        <v>35</v>
      </c>
    </row>
    <row r="124" spans="1:31" x14ac:dyDescent="0.2">
      <c r="A124" t="s">
        <v>55</v>
      </c>
      <c r="C124" s="22">
        <v>50248.474999999999</v>
      </c>
      <c r="D124" s="23">
        <v>4.0000000000000001E-3</v>
      </c>
      <c r="E124">
        <f t="shared" si="19"/>
        <v>-7077.0310609280241</v>
      </c>
      <c r="F124">
        <f t="shared" si="20"/>
        <v>-7077</v>
      </c>
      <c r="G124">
        <f t="shared" si="23"/>
        <v>-3.0622999998740852E-2</v>
      </c>
      <c r="I124">
        <f t="shared" si="18"/>
        <v>-3.0622999998740852E-2</v>
      </c>
      <c r="O124">
        <f t="shared" ca="1" si="22"/>
        <v>-2.0966192817447882E-2</v>
      </c>
      <c r="Q124" s="2">
        <f t="shared" si="21"/>
        <v>35229.974999999999</v>
      </c>
      <c r="AA124">
        <v>5</v>
      </c>
      <c r="AC124" t="s">
        <v>33</v>
      </c>
      <c r="AE124" t="s">
        <v>35</v>
      </c>
    </row>
    <row r="125" spans="1:31" x14ac:dyDescent="0.2">
      <c r="A125" t="s">
        <v>55</v>
      </c>
      <c r="C125" s="22">
        <v>50250.447999999997</v>
      </c>
      <c r="D125" s="23">
        <v>5.0000000000000001E-3</v>
      </c>
      <c r="E125">
        <f t="shared" si="19"/>
        <v>-7075.0298457958779</v>
      </c>
      <c r="F125">
        <f t="shared" si="20"/>
        <v>-7075</v>
      </c>
      <c r="G125">
        <f t="shared" si="23"/>
        <v>-2.9425000000628643E-2</v>
      </c>
      <c r="I125">
        <f t="shared" si="18"/>
        <v>-2.9425000000628643E-2</v>
      </c>
      <c r="O125">
        <f t="shared" ca="1" si="22"/>
        <v>-2.0959541872685967E-2</v>
      </c>
      <c r="Q125" s="2">
        <f t="shared" si="21"/>
        <v>35231.947999999997</v>
      </c>
      <c r="AA125">
        <v>8</v>
      </c>
      <c r="AC125" t="s">
        <v>45</v>
      </c>
      <c r="AE125" t="s">
        <v>35</v>
      </c>
    </row>
    <row r="126" spans="1:31" x14ac:dyDescent="0.2">
      <c r="A126" t="s">
        <v>55</v>
      </c>
      <c r="C126" s="22">
        <v>50250.447999999997</v>
      </c>
      <c r="D126" s="23">
        <v>5.0000000000000001E-3</v>
      </c>
      <c r="E126">
        <f t="shared" si="19"/>
        <v>-7075.0298457958779</v>
      </c>
      <c r="F126">
        <f t="shared" si="20"/>
        <v>-7075</v>
      </c>
      <c r="G126">
        <f t="shared" si="23"/>
        <v>-2.9425000000628643E-2</v>
      </c>
      <c r="I126">
        <f t="shared" si="18"/>
        <v>-2.9425000000628643E-2</v>
      </c>
      <c r="O126">
        <f t="shared" ca="1" si="22"/>
        <v>-2.0959541872685967E-2</v>
      </c>
      <c r="Q126" s="2">
        <f t="shared" si="21"/>
        <v>35231.947999999997</v>
      </c>
      <c r="AA126">
        <v>8</v>
      </c>
      <c r="AC126" t="s">
        <v>45</v>
      </c>
      <c r="AE126" t="s">
        <v>35</v>
      </c>
    </row>
    <row r="127" spans="1:31" x14ac:dyDescent="0.2">
      <c r="A127" t="s">
        <v>55</v>
      </c>
      <c r="C127" s="22">
        <v>50251.428</v>
      </c>
      <c r="D127" s="23">
        <v>5.0000000000000001E-3</v>
      </c>
      <c r="E127">
        <f t="shared" si="19"/>
        <v>-7074.03583118386</v>
      </c>
      <c r="F127">
        <f t="shared" si="20"/>
        <v>-7074</v>
      </c>
      <c r="G127">
        <f t="shared" si="23"/>
        <v>-3.5325999997439794E-2</v>
      </c>
      <c r="I127">
        <f t="shared" si="18"/>
        <v>-3.5325999997439794E-2</v>
      </c>
      <c r="O127">
        <f t="shared" ca="1" si="22"/>
        <v>-2.0956216400305011E-2</v>
      </c>
      <c r="Q127" s="2">
        <f t="shared" si="21"/>
        <v>35232.928</v>
      </c>
      <c r="AA127">
        <v>7</v>
      </c>
      <c r="AC127" t="s">
        <v>45</v>
      </c>
      <c r="AE127" t="s">
        <v>35</v>
      </c>
    </row>
    <row r="128" spans="1:31" x14ac:dyDescent="0.2">
      <c r="A128" t="s">
        <v>55</v>
      </c>
      <c r="C128" s="22">
        <v>50251.428</v>
      </c>
      <c r="D128" s="23">
        <v>5.0000000000000001E-3</v>
      </c>
      <c r="E128">
        <f t="shared" si="19"/>
        <v>-7074.03583118386</v>
      </c>
      <c r="F128">
        <f t="shared" si="20"/>
        <v>-7074</v>
      </c>
      <c r="G128">
        <f t="shared" si="23"/>
        <v>-3.5325999997439794E-2</v>
      </c>
      <c r="I128">
        <f t="shared" si="18"/>
        <v>-3.5325999997439794E-2</v>
      </c>
      <c r="O128">
        <f t="shared" ca="1" si="22"/>
        <v>-2.0956216400305011E-2</v>
      </c>
      <c r="Q128" s="2">
        <f t="shared" si="21"/>
        <v>35232.928</v>
      </c>
      <c r="AA128">
        <v>7</v>
      </c>
      <c r="AC128" t="s">
        <v>45</v>
      </c>
      <c r="AE128" t="s">
        <v>35</v>
      </c>
    </row>
    <row r="129" spans="1:31" x14ac:dyDescent="0.2">
      <c r="A129" t="s">
        <v>56</v>
      </c>
      <c r="C129" s="22">
        <v>50320.444000000003</v>
      </c>
      <c r="D129" s="23">
        <v>5.0000000000000001E-3</v>
      </c>
      <c r="E129">
        <f t="shared" si="19"/>
        <v>-7004.0328592830274</v>
      </c>
      <c r="F129">
        <f t="shared" si="20"/>
        <v>-7004</v>
      </c>
      <c r="G129">
        <f t="shared" si="23"/>
        <v>-3.2395999995060265E-2</v>
      </c>
      <c r="I129">
        <f t="shared" si="18"/>
        <v>-3.2395999995060265E-2</v>
      </c>
      <c r="O129">
        <f t="shared" ca="1" si="22"/>
        <v>-2.072343333363803E-2</v>
      </c>
      <c r="Q129" s="2">
        <f t="shared" si="21"/>
        <v>35301.944000000003</v>
      </c>
      <c r="AA129">
        <v>8</v>
      </c>
      <c r="AC129" t="s">
        <v>45</v>
      </c>
      <c r="AE129" t="s">
        <v>35</v>
      </c>
    </row>
    <row r="130" spans="1:31" x14ac:dyDescent="0.2">
      <c r="A130" t="s">
        <v>56</v>
      </c>
      <c r="C130" s="22">
        <v>50324.389000000003</v>
      </c>
      <c r="D130" s="23">
        <v>6.0000000000000001E-3</v>
      </c>
      <c r="E130">
        <f t="shared" si="19"/>
        <v>-7000.0314433193553</v>
      </c>
      <c r="F130">
        <f t="shared" si="20"/>
        <v>-7000</v>
      </c>
      <c r="G130">
        <f t="shared" si="23"/>
        <v>-3.0999999995401595E-2</v>
      </c>
      <c r="I130">
        <f t="shared" si="18"/>
        <v>-3.0999999995401595E-2</v>
      </c>
      <c r="O130">
        <f t="shared" ca="1" si="22"/>
        <v>-2.0710131444114203E-2</v>
      </c>
      <c r="Q130" s="2">
        <f t="shared" si="21"/>
        <v>35305.889000000003</v>
      </c>
      <c r="AA130">
        <v>6</v>
      </c>
      <c r="AC130" t="s">
        <v>45</v>
      </c>
      <c r="AE130" t="s">
        <v>35</v>
      </c>
    </row>
    <row r="131" spans="1:31" x14ac:dyDescent="0.2">
      <c r="A131" t="s">
        <v>29</v>
      </c>
      <c r="C131" s="22">
        <v>50376.644</v>
      </c>
      <c r="D131" s="23"/>
      <c r="E131">
        <f t="shared" si="19"/>
        <v>-6947.0291641858548</v>
      </c>
      <c r="F131">
        <f t="shared" si="20"/>
        <v>-6947</v>
      </c>
      <c r="G131">
        <f t="shared" si="23"/>
        <v>-2.8752999998687301E-2</v>
      </c>
      <c r="I131">
        <f t="shared" si="18"/>
        <v>-2.8752999998687301E-2</v>
      </c>
      <c r="O131">
        <f t="shared" ca="1" si="22"/>
        <v>-2.053388140792349E-2</v>
      </c>
      <c r="Q131" s="2">
        <f t="shared" si="21"/>
        <v>35358.144</v>
      </c>
      <c r="AA131">
        <v>18</v>
      </c>
      <c r="AC131" t="s">
        <v>32</v>
      </c>
      <c r="AE131" t="s">
        <v>30</v>
      </c>
    </row>
    <row r="132" spans="1:31" x14ac:dyDescent="0.2">
      <c r="A132" t="s">
        <v>57</v>
      </c>
      <c r="C132" s="22">
        <v>50396.364000000001</v>
      </c>
      <c r="D132" s="23">
        <v>5.0000000000000001E-3</v>
      </c>
      <c r="E132">
        <f t="shared" si="19"/>
        <v>-6927.0271558706172</v>
      </c>
      <c r="F132">
        <f t="shared" si="20"/>
        <v>-6927</v>
      </c>
      <c r="G132">
        <f t="shared" si="23"/>
        <v>-2.6772999997774605E-2</v>
      </c>
      <c r="I132">
        <f t="shared" si="18"/>
        <v>-2.6772999997774605E-2</v>
      </c>
      <c r="O132">
        <f t="shared" ca="1" si="22"/>
        <v>-2.0467371960304351E-2</v>
      </c>
      <c r="Q132" s="2">
        <f t="shared" si="21"/>
        <v>35377.864000000001</v>
      </c>
      <c r="AA132">
        <v>7</v>
      </c>
      <c r="AC132" t="s">
        <v>45</v>
      </c>
      <c r="AE132" t="s">
        <v>35</v>
      </c>
    </row>
    <row r="133" spans="1:31" x14ac:dyDescent="0.2">
      <c r="A133" t="s">
        <v>29</v>
      </c>
      <c r="C133" s="22">
        <v>50572.838000000003</v>
      </c>
      <c r="D133" s="23"/>
      <c r="E133">
        <f t="shared" si="19"/>
        <v>-6748.029467461738</v>
      </c>
      <c r="F133">
        <f t="shared" si="20"/>
        <v>-6748</v>
      </c>
      <c r="G133">
        <f t="shared" si="23"/>
        <v>-2.9051999998046085E-2</v>
      </c>
      <c r="I133">
        <f t="shared" si="18"/>
        <v>-2.9051999998046085E-2</v>
      </c>
      <c r="O133">
        <f t="shared" ca="1" si="22"/>
        <v>-1.9872112404113074E-2</v>
      </c>
      <c r="Q133" s="2">
        <f t="shared" si="21"/>
        <v>35554.338000000003</v>
      </c>
      <c r="AA133">
        <v>20</v>
      </c>
      <c r="AC133" t="s">
        <v>32</v>
      </c>
      <c r="AE133" t="s">
        <v>30</v>
      </c>
    </row>
    <row r="134" spans="1:31" x14ac:dyDescent="0.2">
      <c r="A134" s="57" t="s">
        <v>441</v>
      </c>
      <c r="B134" s="58" t="s">
        <v>61</v>
      </c>
      <c r="C134" s="57">
        <v>50668.4637</v>
      </c>
      <c r="D134" s="57" t="s">
        <v>81</v>
      </c>
      <c r="E134">
        <f t="shared" si="19"/>
        <v>-6651.0362602330242</v>
      </c>
      <c r="F134">
        <f t="shared" si="20"/>
        <v>-6651</v>
      </c>
      <c r="G134">
        <f t="shared" si="23"/>
        <v>-3.5748999995121267E-2</v>
      </c>
      <c r="I134">
        <f>G134</f>
        <v>-3.5748999995121267E-2</v>
      </c>
      <c r="O134">
        <f t="shared" ca="1" si="22"/>
        <v>-1.954954158316026E-2</v>
      </c>
      <c r="Q134" s="2">
        <f t="shared" si="21"/>
        <v>35649.9637</v>
      </c>
    </row>
    <row r="135" spans="1:31" x14ac:dyDescent="0.2">
      <c r="A135" s="57" t="s">
        <v>441</v>
      </c>
      <c r="B135" s="58" t="s">
        <v>61</v>
      </c>
      <c r="C135" s="57">
        <v>50668.4692</v>
      </c>
      <c r="D135" s="57" t="s">
        <v>81</v>
      </c>
      <c r="E135">
        <f t="shared" si="19"/>
        <v>-6651.0306815795902</v>
      </c>
      <c r="F135">
        <f t="shared" si="20"/>
        <v>-6651</v>
      </c>
      <c r="G135">
        <f t="shared" si="23"/>
        <v>-3.0248999995819759E-2</v>
      </c>
      <c r="I135">
        <f>G135</f>
        <v>-3.0248999995819759E-2</v>
      </c>
      <c r="O135">
        <f t="shared" ca="1" si="22"/>
        <v>-1.954954158316026E-2</v>
      </c>
      <c r="Q135" s="2">
        <f t="shared" si="21"/>
        <v>35649.9692</v>
      </c>
    </row>
    <row r="136" spans="1:31" x14ac:dyDescent="0.2">
      <c r="A136" s="57" t="s">
        <v>441</v>
      </c>
      <c r="B136" s="58" t="s">
        <v>61</v>
      </c>
      <c r="C136" s="57">
        <v>50668.469899999996</v>
      </c>
      <c r="D136" s="57" t="s">
        <v>81</v>
      </c>
      <c r="E136">
        <f t="shared" si="19"/>
        <v>-6651.0299715691563</v>
      </c>
      <c r="F136">
        <f t="shared" si="20"/>
        <v>-6651</v>
      </c>
      <c r="G136">
        <f t="shared" si="23"/>
        <v>-2.9548999998951331E-2</v>
      </c>
      <c r="I136">
        <f>G136</f>
        <v>-2.9548999998951331E-2</v>
      </c>
      <c r="O136">
        <f t="shared" ca="1" si="22"/>
        <v>-1.954954158316026E-2</v>
      </c>
      <c r="Q136" s="2">
        <f t="shared" si="21"/>
        <v>35649.969899999996</v>
      </c>
    </row>
    <row r="137" spans="1:31" x14ac:dyDescent="0.2">
      <c r="A137" s="57" t="s">
        <v>441</v>
      </c>
      <c r="B137" s="58" t="s">
        <v>61</v>
      </c>
      <c r="C137" s="57">
        <v>50668.474099999999</v>
      </c>
      <c r="D137" s="57" t="s">
        <v>81</v>
      </c>
      <c r="E137">
        <f t="shared" si="19"/>
        <v>-6651.0257115065297</v>
      </c>
      <c r="F137">
        <f t="shared" si="20"/>
        <v>-6651</v>
      </c>
      <c r="G137">
        <f t="shared" si="23"/>
        <v>-2.5348999995912891E-2</v>
      </c>
      <c r="I137">
        <f>G137</f>
        <v>-2.5348999995912891E-2</v>
      </c>
      <c r="O137">
        <f t="shared" ca="1" si="22"/>
        <v>-1.954954158316026E-2</v>
      </c>
      <c r="Q137" s="2">
        <f t="shared" si="21"/>
        <v>35649.974099999999</v>
      </c>
    </row>
    <row r="138" spans="1:31" x14ac:dyDescent="0.2">
      <c r="A138" s="57" t="s">
        <v>441</v>
      </c>
      <c r="B138" s="58" t="s">
        <v>61</v>
      </c>
      <c r="C138" s="57">
        <v>50668.474099999999</v>
      </c>
      <c r="D138" s="57" t="s">
        <v>81</v>
      </c>
      <c r="E138">
        <f t="shared" si="19"/>
        <v>-6651.0257115065297</v>
      </c>
      <c r="F138">
        <f t="shared" si="20"/>
        <v>-6651</v>
      </c>
      <c r="G138">
        <f t="shared" si="23"/>
        <v>-2.5348999995912891E-2</v>
      </c>
      <c r="I138">
        <f>G138</f>
        <v>-2.5348999995912891E-2</v>
      </c>
      <c r="O138">
        <f t="shared" ca="1" si="22"/>
        <v>-1.954954158316026E-2</v>
      </c>
      <c r="Q138" s="2">
        <f t="shared" si="21"/>
        <v>35649.974099999999</v>
      </c>
    </row>
    <row r="139" spans="1:31" x14ac:dyDescent="0.2">
      <c r="A139" t="s">
        <v>58</v>
      </c>
      <c r="C139" s="22">
        <v>50671.428999999996</v>
      </c>
      <c r="D139" s="23">
        <v>6.0000000000000001E-3</v>
      </c>
      <c r="E139">
        <f t="shared" si="19"/>
        <v>-6648.0285545911838</v>
      </c>
      <c r="F139">
        <f t="shared" si="20"/>
        <v>-6648</v>
      </c>
      <c r="G139">
        <f t="shared" si="23"/>
        <v>-2.8152000006230082E-2</v>
      </c>
      <c r="I139">
        <f>+G139</f>
        <v>-2.8152000006230082E-2</v>
      </c>
      <c r="O139">
        <f t="shared" ca="1" si="22"/>
        <v>-1.9539565166017389E-2</v>
      </c>
      <c r="Q139" s="2">
        <f t="shared" si="21"/>
        <v>35652.928999999996</v>
      </c>
      <c r="AA139">
        <v>10</v>
      </c>
      <c r="AC139" t="s">
        <v>45</v>
      </c>
      <c r="AE139" t="s">
        <v>35</v>
      </c>
    </row>
    <row r="140" spans="1:31" x14ac:dyDescent="0.2">
      <c r="A140" t="s">
        <v>59</v>
      </c>
      <c r="C140" s="22">
        <v>50747.347000000002</v>
      </c>
      <c r="D140" s="23">
        <v>7.0000000000000001E-3</v>
      </c>
      <c r="E140">
        <f t="shared" si="19"/>
        <v>-6571.0248797800159</v>
      </c>
      <c r="F140">
        <f t="shared" si="20"/>
        <v>-6571</v>
      </c>
      <c r="G140">
        <f t="shared" si="23"/>
        <v>-2.452899999479996E-2</v>
      </c>
      <c r="I140">
        <f>+G140</f>
        <v>-2.452899999479996E-2</v>
      </c>
      <c r="O140">
        <f t="shared" ca="1" si="22"/>
        <v>-1.9283503792683711E-2</v>
      </c>
      <c r="Q140" s="2">
        <f t="shared" si="21"/>
        <v>35728.847000000002</v>
      </c>
      <c r="AA140">
        <v>11</v>
      </c>
      <c r="AC140" t="s">
        <v>45</v>
      </c>
      <c r="AE140" t="s">
        <v>35</v>
      </c>
    </row>
    <row r="141" spans="1:31" x14ac:dyDescent="0.2">
      <c r="A141" s="29" t="s">
        <v>29</v>
      </c>
      <c r="B141" s="29"/>
      <c r="C141" s="30">
        <v>51069.732000000004</v>
      </c>
      <c r="D141" s="30"/>
      <c r="E141">
        <f t="shared" si="19"/>
        <v>-6244.0295729490035</v>
      </c>
      <c r="F141">
        <f t="shared" si="20"/>
        <v>-6244</v>
      </c>
      <c r="G141">
        <f t="shared" si="23"/>
        <v>-2.9155999996874016E-2</v>
      </c>
      <c r="I141">
        <f>+G141</f>
        <v>-2.9155999996874016E-2</v>
      </c>
      <c r="O141">
        <f t="shared" ca="1" si="22"/>
        <v>-1.8196074324110814E-2</v>
      </c>
      <c r="Q141" s="2">
        <f t="shared" si="21"/>
        <v>36051.232000000004</v>
      </c>
      <c r="AA141">
        <v>25</v>
      </c>
      <c r="AC141" t="s">
        <v>32</v>
      </c>
      <c r="AE141" t="s">
        <v>30</v>
      </c>
    </row>
    <row r="142" spans="1:31" x14ac:dyDescent="0.2">
      <c r="A142" s="29" t="s">
        <v>29</v>
      </c>
      <c r="B142" s="29"/>
      <c r="C142" s="30">
        <v>51076.641000000003</v>
      </c>
      <c r="D142" s="30"/>
      <c r="E142">
        <f t="shared" si="19"/>
        <v>-6237.0217699342993</v>
      </c>
      <c r="F142">
        <f t="shared" si="20"/>
        <v>-6237</v>
      </c>
      <c r="G142">
        <f t="shared" si="23"/>
        <v>-2.1462999997311272E-2</v>
      </c>
      <c r="I142">
        <f>+G142</f>
        <v>-2.1462999997311272E-2</v>
      </c>
      <c r="O142">
        <f t="shared" ca="1" si="22"/>
        <v>-1.8172796017444117E-2</v>
      </c>
      <c r="Q142" s="2">
        <f t="shared" si="21"/>
        <v>36058.141000000003</v>
      </c>
      <c r="AA142">
        <v>15</v>
      </c>
      <c r="AC142" t="s">
        <v>32</v>
      </c>
      <c r="AE142" t="s">
        <v>30</v>
      </c>
    </row>
    <row r="143" spans="1:31" x14ac:dyDescent="0.2">
      <c r="A143" s="29" t="s">
        <v>63</v>
      </c>
      <c r="B143" s="29"/>
      <c r="C143" s="30">
        <v>51432.544699999999</v>
      </c>
      <c r="D143" s="30">
        <v>1E-4</v>
      </c>
      <c r="E143">
        <f t="shared" si="19"/>
        <v>-5876.0284247607015</v>
      </c>
      <c r="F143">
        <f t="shared" si="20"/>
        <v>-5876</v>
      </c>
      <c r="G143">
        <f t="shared" si="23"/>
        <v>-2.8023999999277294E-2</v>
      </c>
      <c r="J143">
        <f>G143</f>
        <v>-2.8023999999277294E-2</v>
      </c>
      <c r="O143">
        <f t="shared" ca="1" si="22"/>
        <v>-1.6972300487918691E-2</v>
      </c>
      <c r="Q143" s="2">
        <f t="shared" si="21"/>
        <v>36414.044699999999</v>
      </c>
    </row>
    <row r="144" spans="1:31" x14ac:dyDescent="0.2">
      <c r="A144" s="57" t="s">
        <v>476</v>
      </c>
      <c r="B144" s="58" t="s">
        <v>61</v>
      </c>
      <c r="C144" s="57">
        <v>51440.434000000001</v>
      </c>
      <c r="D144" s="57" t="s">
        <v>81</v>
      </c>
      <c r="E144">
        <f t="shared" si="19"/>
        <v>-5868.0263028437921</v>
      </c>
      <c r="F144">
        <f t="shared" si="20"/>
        <v>-5868</v>
      </c>
      <c r="G144">
        <f t="shared" si="23"/>
        <v>-2.5931999996828381E-2</v>
      </c>
      <c r="I144">
        <f t="shared" ref="I144:I149" si="24">G144</f>
        <v>-2.5931999996828381E-2</v>
      </c>
      <c r="O144">
        <f t="shared" ca="1" si="22"/>
        <v>-1.6945696708871034E-2</v>
      </c>
      <c r="Q144" s="2">
        <f t="shared" si="21"/>
        <v>36421.934000000001</v>
      </c>
    </row>
    <row r="145" spans="1:17" x14ac:dyDescent="0.2">
      <c r="A145" s="57" t="s">
        <v>479</v>
      </c>
      <c r="B145" s="58" t="s">
        <v>61</v>
      </c>
      <c r="C145" s="57">
        <v>51698.743999999999</v>
      </c>
      <c r="D145" s="57" t="s">
        <v>81</v>
      </c>
      <c r="E145">
        <f t="shared" si="19"/>
        <v>-5606.0223085279358</v>
      </c>
      <c r="F145">
        <f t="shared" si="20"/>
        <v>-5606</v>
      </c>
      <c r="G145">
        <f t="shared" si="23"/>
        <v>-2.1994000002450775E-2</v>
      </c>
      <c r="I145">
        <f t="shared" si="24"/>
        <v>-2.1994000002450775E-2</v>
      </c>
      <c r="O145">
        <f t="shared" ca="1" si="22"/>
        <v>-1.6074422945060337E-2</v>
      </c>
      <c r="Q145" s="2">
        <f t="shared" si="21"/>
        <v>36680.243999999999</v>
      </c>
    </row>
    <row r="146" spans="1:17" x14ac:dyDescent="0.2">
      <c r="A146" s="57" t="s">
        <v>479</v>
      </c>
      <c r="B146" s="58" t="s">
        <v>61</v>
      </c>
      <c r="C146" s="57">
        <v>51775.648000000001</v>
      </c>
      <c r="D146" s="57" t="s">
        <v>81</v>
      </c>
      <c r="E146">
        <f t="shared" si="19"/>
        <v>-5528.0185333010086</v>
      </c>
      <c r="F146">
        <f t="shared" si="20"/>
        <v>-5528</v>
      </c>
      <c r="G146">
        <f t="shared" si="23"/>
        <v>-1.8272000001161359E-2</v>
      </c>
      <c r="I146">
        <f t="shared" si="24"/>
        <v>-1.8272000001161359E-2</v>
      </c>
      <c r="O146">
        <f t="shared" ca="1" si="22"/>
        <v>-1.5815036099345703E-2</v>
      </c>
      <c r="Q146" s="2">
        <f t="shared" si="21"/>
        <v>36757.148000000001</v>
      </c>
    </row>
    <row r="147" spans="1:17" x14ac:dyDescent="0.2">
      <c r="A147" s="57" t="s">
        <v>479</v>
      </c>
      <c r="B147" s="58" t="s">
        <v>61</v>
      </c>
      <c r="C147" s="57">
        <v>51777.618000000002</v>
      </c>
      <c r="D147" s="57" t="s">
        <v>81</v>
      </c>
      <c r="E147">
        <f t="shared" si="19"/>
        <v>-5526.0203610707331</v>
      </c>
      <c r="F147">
        <f t="shared" si="20"/>
        <v>-5526</v>
      </c>
      <c r="G147">
        <f t="shared" si="23"/>
        <v>-2.0074000000022352E-2</v>
      </c>
      <c r="I147">
        <f t="shared" si="24"/>
        <v>-2.0074000000022352E-2</v>
      </c>
      <c r="O147">
        <f t="shared" ca="1" si="22"/>
        <v>-1.5808385154583788E-2</v>
      </c>
      <c r="Q147" s="2">
        <f t="shared" si="21"/>
        <v>36759.118000000002</v>
      </c>
    </row>
    <row r="148" spans="1:17" x14ac:dyDescent="0.2">
      <c r="A148" s="57" t="s">
        <v>479</v>
      </c>
      <c r="B148" s="58" t="s">
        <v>61</v>
      </c>
      <c r="C148" s="57">
        <v>51842.682000000001</v>
      </c>
      <c r="D148" s="57" t="s">
        <v>81</v>
      </c>
      <c r="E148">
        <f t="shared" si="19"/>
        <v>-5460.0259052379479</v>
      </c>
      <c r="F148">
        <f t="shared" si="20"/>
        <v>-5460</v>
      </c>
      <c r="G148">
        <f t="shared" si="23"/>
        <v>-2.5539999995089602E-2</v>
      </c>
      <c r="I148">
        <f t="shared" si="24"/>
        <v>-2.5539999995089602E-2</v>
      </c>
      <c r="O148">
        <f t="shared" ca="1" si="22"/>
        <v>-1.5588903977440637E-2</v>
      </c>
      <c r="Q148" s="2">
        <f t="shared" si="21"/>
        <v>36824.182000000001</v>
      </c>
    </row>
    <row r="149" spans="1:17" x14ac:dyDescent="0.2">
      <c r="A149" s="57" t="s">
        <v>489</v>
      </c>
      <c r="B149" s="58" t="s">
        <v>61</v>
      </c>
      <c r="C149" s="57">
        <v>52072.402000000002</v>
      </c>
      <c r="D149" s="57" t="s">
        <v>81</v>
      </c>
      <c r="E149">
        <f t="shared" ref="E149:E180" si="25">+(C149-C$7)/C$8</f>
        <v>-5227.0207657766823</v>
      </c>
      <c r="F149">
        <f t="shared" ref="F149:F180" si="26">ROUND(2*E149,0)/2</f>
        <v>-5227</v>
      </c>
      <c r="G149">
        <f t="shared" si="23"/>
        <v>-2.0472999996854924E-2</v>
      </c>
      <c r="I149">
        <f t="shared" si="24"/>
        <v>-2.0472999996854924E-2</v>
      </c>
      <c r="O149">
        <f t="shared" ca="1" si="22"/>
        <v>-1.4814068912677687E-2</v>
      </c>
      <c r="Q149" s="2">
        <f t="shared" ref="Q149:Q180" si="27">+C149-15018.5</f>
        <v>37053.902000000002</v>
      </c>
    </row>
    <row r="150" spans="1:17" x14ac:dyDescent="0.2">
      <c r="A150" s="31" t="s">
        <v>80</v>
      </c>
      <c r="B150" s="32" t="s">
        <v>61</v>
      </c>
      <c r="C150" s="31">
        <v>52137.468099999998</v>
      </c>
      <c r="D150" s="31" t="s">
        <v>81</v>
      </c>
      <c r="E150">
        <f t="shared" si="25"/>
        <v>-5161.0241799125879</v>
      </c>
      <c r="F150">
        <f t="shared" si="26"/>
        <v>-5161</v>
      </c>
      <c r="G150">
        <f t="shared" si="23"/>
        <v>-2.383900000131689E-2</v>
      </c>
      <c r="K150">
        <f>G150</f>
        <v>-2.383900000131689E-2</v>
      </c>
      <c r="O150">
        <f t="shared" ref="O150:O181" ca="1" si="28">+C$11+C$12*F150</f>
        <v>-1.4594587735534535E-2</v>
      </c>
      <c r="Q150" s="2">
        <f t="shared" si="27"/>
        <v>37118.968099999998</v>
      </c>
    </row>
    <row r="151" spans="1:17" x14ac:dyDescent="0.2">
      <c r="A151" s="57" t="s">
        <v>479</v>
      </c>
      <c r="B151" s="58" t="s">
        <v>61</v>
      </c>
      <c r="C151" s="57">
        <v>52468.733999999997</v>
      </c>
      <c r="D151" s="57" t="s">
        <v>81</v>
      </c>
      <c r="E151">
        <f t="shared" si="25"/>
        <v>-4825.0209706654141</v>
      </c>
      <c r="F151">
        <f t="shared" si="26"/>
        <v>-4825</v>
      </c>
      <c r="G151">
        <f t="shared" si="23"/>
        <v>-2.0674999999755528E-2</v>
      </c>
      <c r="I151">
        <f>G151</f>
        <v>-2.0674999999755528E-2</v>
      </c>
      <c r="O151">
        <f t="shared" ca="1" si="28"/>
        <v>-1.347722901553303E-2</v>
      </c>
      <c r="Q151" s="2">
        <f t="shared" si="27"/>
        <v>37450.233999999997</v>
      </c>
    </row>
    <row r="152" spans="1:17" x14ac:dyDescent="0.2">
      <c r="A152" s="57" t="s">
        <v>503</v>
      </c>
      <c r="B152" s="58" t="s">
        <v>61</v>
      </c>
      <c r="C152" s="57">
        <v>52484.508699999998</v>
      </c>
      <c r="D152" s="57" t="s">
        <v>81</v>
      </c>
      <c r="E152">
        <f t="shared" si="25"/>
        <v>-4809.0206826040348</v>
      </c>
      <c r="F152">
        <f t="shared" si="26"/>
        <v>-4809</v>
      </c>
      <c r="G152">
        <f t="shared" ref="G152:G183" si="29">+C152-(C$7+F152*C$8)</f>
        <v>-2.0390999998198822E-2</v>
      </c>
      <c r="K152">
        <f>G152</f>
        <v>-2.0390999998198822E-2</v>
      </c>
      <c r="O152">
        <f t="shared" ca="1" si="28"/>
        <v>-1.3424021457437721E-2</v>
      </c>
      <c r="Q152" s="2">
        <f t="shared" si="27"/>
        <v>37466.008699999998</v>
      </c>
    </row>
    <row r="153" spans="1:17" x14ac:dyDescent="0.2">
      <c r="A153" s="29" t="s">
        <v>60</v>
      </c>
      <c r="B153" s="33" t="s">
        <v>61</v>
      </c>
      <c r="C153" s="30">
        <v>52495.357000000004</v>
      </c>
      <c r="D153" s="30">
        <v>1E-3</v>
      </c>
      <c r="E153">
        <f t="shared" si="25"/>
        <v>-4798.0172451392127</v>
      </c>
      <c r="F153">
        <f t="shared" si="26"/>
        <v>-4798</v>
      </c>
      <c r="G153">
        <f t="shared" si="29"/>
        <v>-1.7001999993226491E-2</v>
      </c>
      <c r="J153">
        <f>G153</f>
        <v>-1.7001999993226491E-2</v>
      </c>
      <c r="O153">
        <f t="shared" ca="1" si="28"/>
        <v>-1.3387441261247194E-2</v>
      </c>
      <c r="Q153" s="2">
        <f t="shared" si="27"/>
        <v>37476.857000000004</v>
      </c>
    </row>
    <row r="154" spans="1:17" x14ac:dyDescent="0.2">
      <c r="A154" s="29" t="s">
        <v>62</v>
      </c>
      <c r="B154" s="29"/>
      <c r="C154" s="30">
        <v>52553.525600000001</v>
      </c>
      <c r="D154" s="30">
        <v>1E-4</v>
      </c>
      <c r="E154">
        <f t="shared" si="25"/>
        <v>-4739.0167978326408</v>
      </c>
      <c r="F154">
        <f t="shared" si="26"/>
        <v>-4739</v>
      </c>
      <c r="G154">
        <f t="shared" si="29"/>
        <v>-1.6560999996727332E-2</v>
      </c>
      <c r="K154">
        <f t="shared" ref="K154:K159" si="30">G154</f>
        <v>-1.6560999996727332E-2</v>
      </c>
      <c r="O154">
        <f t="shared" ca="1" si="28"/>
        <v>-1.319123839077074E-2</v>
      </c>
      <c r="Q154" s="2">
        <f t="shared" si="27"/>
        <v>37535.025600000001</v>
      </c>
    </row>
    <row r="155" spans="1:17" x14ac:dyDescent="0.2">
      <c r="A155" s="57" t="s">
        <v>479</v>
      </c>
      <c r="B155" s="58" t="s">
        <v>61</v>
      </c>
      <c r="C155" s="57">
        <v>52618.591899999999</v>
      </c>
      <c r="D155" s="57" t="s">
        <v>81</v>
      </c>
      <c r="E155">
        <f t="shared" si="25"/>
        <v>-4673.0200091084189</v>
      </c>
      <c r="F155">
        <f t="shared" si="26"/>
        <v>-4673</v>
      </c>
      <c r="G155">
        <f t="shared" si="29"/>
        <v>-1.9726999998965766E-2</v>
      </c>
      <c r="K155">
        <f t="shared" si="30"/>
        <v>-1.9726999998965766E-2</v>
      </c>
      <c r="O155">
        <f t="shared" ca="1" si="28"/>
        <v>-1.2971757213627587E-2</v>
      </c>
      <c r="Q155" s="2">
        <f t="shared" si="27"/>
        <v>37600.091899999999</v>
      </c>
    </row>
    <row r="156" spans="1:17" x14ac:dyDescent="0.2">
      <c r="A156" s="57" t="s">
        <v>479</v>
      </c>
      <c r="B156" s="58" t="s">
        <v>61</v>
      </c>
      <c r="C156" s="57">
        <v>52618.592100000002</v>
      </c>
      <c r="D156" s="57" t="s">
        <v>81</v>
      </c>
      <c r="E156">
        <f t="shared" si="25"/>
        <v>-4673.0198062482914</v>
      </c>
      <c r="F156">
        <f t="shared" si="26"/>
        <v>-4673</v>
      </c>
      <c r="G156">
        <f t="shared" si="29"/>
        <v>-1.9526999996742234E-2</v>
      </c>
      <c r="K156">
        <f t="shared" si="30"/>
        <v>-1.9526999996742234E-2</v>
      </c>
      <c r="O156">
        <f t="shared" ca="1" si="28"/>
        <v>-1.2971757213627587E-2</v>
      </c>
      <c r="Q156" s="2">
        <f t="shared" si="27"/>
        <v>37600.092100000002</v>
      </c>
    </row>
    <row r="157" spans="1:17" x14ac:dyDescent="0.2">
      <c r="A157" s="34" t="s">
        <v>67</v>
      </c>
      <c r="B157" s="35" t="s">
        <v>61</v>
      </c>
      <c r="C157" s="36">
        <v>52897.6037</v>
      </c>
      <c r="D157" s="36">
        <v>1E-4</v>
      </c>
      <c r="E157">
        <f t="shared" si="25"/>
        <v>-4390.0181661241841</v>
      </c>
      <c r="F157">
        <f t="shared" si="26"/>
        <v>-4390</v>
      </c>
      <c r="G157">
        <f t="shared" si="29"/>
        <v>-1.7910000002302695E-2</v>
      </c>
      <c r="K157">
        <f t="shared" si="30"/>
        <v>-1.7910000002302695E-2</v>
      </c>
      <c r="O157">
        <f t="shared" ca="1" si="28"/>
        <v>-1.2030648529816794E-2</v>
      </c>
      <c r="Q157" s="2">
        <f t="shared" si="27"/>
        <v>37879.1037</v>
      </c>
    </row>
    <row r="158" spans="1:17" x14ac:dyDescent="0.2">
      <c r="A158" s="57" t="s">
        <v>479</v>
      </c>
      <c r="B158" s="58" t="s">
        <v>61</v>
      </c>
      <c r="C158" s="57">
        <v>52899.575499999999</v>
      </c>
      <c r="D158" s="57" t="s">
        <v>81</v>
      </c>
      <c r="E158">
        <f t="shared" si="25"/>
        <v>-4388.0181681527856</v>
      </c>
      <c r="F158">
        <f t="shared" si="26"/>
        <v>-4388</v>
      </c>
      <c r="G158">
        <f t="shared" si="29"/>
        <v>-1.7912000002979767E-2</v>
      </c>
      <c r="K158">
        <f t="shared" si="30"/>
        <v>-1.7912000002979767E-2</v>
      </c>
      <c r="O158">
        <f t="shared" ca="1" si="28"/>
        <v>-1.2023997585054881E-2</v>
      </c>
      <c r="Q158" s="2">
        <f t="shared" si="27"/>
        <v>37881.075499999999</v>
      </c>
    </row>
    <row r="159" spans="1:17" x14ac:dyDescent="0.2">
      <c r="A159" s="37" t="s">
        <v>64</v>
      </c>
      <c r="B159" s="33" t="s">
        <v>61</v>
      </c>
      <c r="C159" s="30">
        <v>52986.334999999999</v>
      </c>
      <c r="D159" s="30">
        <v>5.0000000000000001E-4</v>
      </c>
      <c r="E159">
        <f t="shared" si="25"/>
        <v>-4300.0179531210533</v>
      </c>
      <c r="F159">
        <f t="shared" si="26"/>
        <v>-4300</v>
      </c>
      <c r="G159">
        <f t="shared" si="29"/>
        <v>-1.7699999996693805E-2</v>
      </c>
      <c r="K159">
        <f t="shared" si="30"/>
        <v>-1.7699999996693805E-2</v>
      </c>
      <c r="O159">
        <f t="shared" ca="1" si="28"/>
        <v>-1.1731356015530676E-2</v>
      </c>
      <c r="Q159" s="2">
        <f t="shared" si="27"/>
        <v>37967.834999999999</v>
      </c>
    </row>
    <row r="160" spans="1:17" x14ac:dyDescent="0.2">
      <c r="A160" s="34" t="s">
        <v>66</v>
      </c>
      <c r="B160" s="35"/>
      <c r="C160" s="30">
        <v>53110.559099999999</v>
      </c>
      <c r="D160" s="30">
        <v>1E-4</v>
      </c>
      <c r="E160">
        <f t="shared" si="25"/>
        <v>-4174.0173709124956</v>
      </c>
      <c r="F160">
        <f t="shared" si="26"/>
        <v>-4174</v>
      </c>
      <c r="G160">
        <f t="shared" si="29"/>
        <v>-1.7125999998825137E-2</v>
      </c>
      <c r="J160">
        <f>G160</f>
        <v>-1.7125999998825137E-2</v>
      </c>
      <c r="O160">
        <f t="shared" ca="1" si="28"/>
        <v>-1.1312346495530113E-2</v>
      </c>
      <c r="Q160" s="2">
        <f t="shared" si="27"/>
        <v>38092.059099999999</v>
      </c>
    </row>
    <row r="161" spans="1:17" x14ac:dyDescent="0.2">
      <c r="A161" s="37" t="s">
        <v>64</v>
      </c>
      <c r="B161" s="33" t="s">
        <v>61</v>
      </c>
      <c r="C161" s="30">
        <v>53182.529000000002</v>
      </c>
      <c r="D161" s="30">
        <v>2E-3</v>
      </c>
      <c r="E161">
        <f t="shared" si="25"/>
        <v>-4101.0182563969374</v>
      </c>
      <c r="F161">
        <f t="shared" si="26"/>
        <v>-4101</v>
      </c>
      <c r="G161">
        <f t="shared" si="29"/>
        <v>-1.7998999996052589E-2</v>
      </c>
      <c r="K161">
        <f t="shared" ref="K161:K166" si="31">G161</f>
        <v>-1.7998999996052589E-2</v>
      </c>
      <c r="O161">
        <f t="shared" ca="1" si="28"/>
        <v>-1.1069587011720261E-2</v>
      </c>
      <c r="Q161" s="2">
        <f t="shared" si="27"/>
        <v>38164.029000000002</v>
      </c>
    </row>
    <row r="162" spans="1:17" x14ac:dyDescent="0.2">
      <c r="A162" s="31" t="s">
        <v>82</v>
      </c>
      <c r="B162" s="32" t="s">
        <v>61</v>
      </c>
      <c r="C162" s="31">
        <v>53267.32</v>
      </c>
      <c r="D162" s="31">
        <v>2E-3</v>
      </c>
      <c r="E162">
        <f t="shared" si="25"/>
        <v>-4015.0146921445453</v>
      </c>
      <c r="F162">
        <f t="shared" si="26"/>
        <v>-4015</v>
      </c>
      <c r="G162">
        <f t="shared" si="29"/>
        <v>-1.4484999999694992E-2</v>
      </c>
      <c r="K162">
        <f t="shared" si="31"/>
        <v>-1.4484999999694992E-2</v>
      </c>
      <c r="O162">
        <f t="shared" ca="1" si="28"/>
        <v>-1.078359638695797E-2</v>
      </c>
      <c r="Q162" s="2">
        <f t="shared" si="27"/>
        <v>38248.82</v>
      </c>
    </row>
    <row r="163" spans="1:17" x14ac:dyDescent="0.2">
      <c r="A163" s="31" t="s">
        <v>80</v>
      </c>
      <c r="B163" s="32" t="s">
        <v>61</v>
      </c>
      <c r="C163" s="31">
        <v>53459.569020000003</v>
      </c>
      <c r="D163" s="31">
        <v>4.0000000000000002E-4</v>
      </c>
      <c r="E163">
        <f t="shared" si="25"/>
        <v>-3820.0163910980882</v>
      </c>
      <c r="F163">
        <f t="shared" si="26"/>
        <v>-3820</v>
      </c>
      <c r="G163">
        <f t="shared" si="29"/>
        <v>-1.6159999999217689E-2</v>
      </c>
      <c r="K163">
        <f t="shared" si="31"/>
        <v>-1.6159999999217689E-2</v>
      </c>
      <c r="O163">
        <f t="shared" ca="1" si="28"/>
        <v>-1.0135129272671383E-2</v>
      </c>
      <c r="Q163" s="2">
        <f t="shared" si="27"/>
        <v>38441.069020000003</v>
      </c>
    </row>
    <row r="164" spans="1:17" x14ac:dyDescent="0.2">
      <c r="A164" s="57" t="s">
        <v>479</v>
      </c>
      <c r="B164" s="58" t="s">
        <v>61</v>
      </c>
      <c r="C164" s="57">
        <v>53588.721299999997</v>
      </c>
      <c r="D164" s="57" t="s">
        <v>81</v>
      </c>
      <c r="E164">
        <f t="shared" si="25"/>
        <v>-3689.0171528378623</v>
      </c>
      <c r="F164">
        <f t="shared" si="26"/>
        <v>-3689</v>
      </c>
      <c r="G164">
        <f t="shared" si="29"/>
        <v>-1.6910999998799525E-2</v>
      </c>
      <c r="K164">
        <f t="shared" si="31"/>
        <v>-1.6910999998799525E-2</v>
      </c>
      <c r="O164">
        <f t="shared" ca="1" si="28"/>
        <v>-9.6994923907660346E-3</v>
      </c>
      <c r="Q164" s="2">
        <f t="shared" si="27"/>
        <v>38570.221299999997</v>
      </c>
    </row>
    <row r="165" spans="1:17" x14ac:dyDescent="0.2">
      <c r="A165" s="38" t="s">
        <v>82</v>
      </c>
      <c r="B165" s="39" t="s">
        <v>61</v>
      </c>
      <c r="C165" s="38">
        <v>53599.565999999999</v>
      </c>
      <c r="D165" s="38">
        <v>3.0000000000000001E-3</v>
      </c>
      <c r="E165">
        <f t="shared" si="25"/>
        <v>-3678.0173668552929</v>
      </c>
      <c r="F165">
        <f t="shared" si="26"/>
        <v>-3678</v>
      </c>
      <c r="G165">
        <f t="shared" si="29"/>
        <v>-1.7121999997470994E-2</v>
      </c>
      <c r="K165">
        <f t="shared" si="31"/>
        <v>-1.7121999997470994E-2</v>
      </c>
      <c r="O165">
        <f t="shared" ca="1" si="28"/>
        <v>-9.6629121945755094E-3</v>
      </c>
      <c r="Q165" s="2">
        <f t="shared" si="27"/>
        <v>38581.065999999999</v>
      </c>
    </row>
    <row r="166" spans="1:17" x14ac:dyDescent="0.2">
      <c r="A166" s="57" t="s">
        <v>479</v>
      </c>
      <c r="B166" s="58" t="s">
        <v>61</v>
      </c>
      <c r="C166" s="57">
        <v>53931.815499999997</v>
      </c>
      <c r="D166" s="57" t="s">
        <v>81</v>
      </c>
      <c r="E166">
        <f t="shared" si="25"/>
        <v>-3341.0164915138557</v>
      </c>
      <c r="F166">
        <f t="shared" si="26"/>
        <v>-3341</v>
      </c>
      <c r="G166">
        <f t="shared" si="29"/>
        <v>-1.6259000003628898E-2</v>
      </c>
      <c r="K166">
        <f t="shared" si="31"/>
        <v>-1.6259000003628898E-2</v>
      </c>
      <c r="O166">
        <f t="shared" ca="1" si="28"/>
        <v>-8.5422280021930468E-3</v>
      </c>
      <c r="Q166" s="2">
        <f t="shared" si="27"/>
        <v>38913.315499999997</v>
      </c>
    </row>
    <row r="167" spans="1:17" x14ac:dyDescent="0.2">
      <c r="A167" s="40" t="s">
        <v>74</v>
      </c>
      <c r="B167" s="41" t="s">
        <v>61</v>
      </c>
      <c r="C167" s="42">
        <v>53992.448400000001</v>
      </c>
      <c r="D167" s="42">
        <v>4.3E-3</v>
      </c>
      <c r="E167">
        <f t="shared" si="25"/>
        <v>-3279.5165031783085</v>
      </c>
      <c r="F167">
        <f t="shared" si="26"/>
        <v>-3279.5</v>
      </c>
      <c r="G167">
        <f t="shared" si="29"/>
        <v>-1.6270499996608123E-2</v>
      </c>
      <c r="J167">
        <f>G167</f>
        <v>-1.6270499996608123E-2</v>
      </c>
      <c r="O167">
        <f t="shared" ca="1" si="28"/>
        <v>-8.3377114507641997E-3</v>
      </c>
      <c r="Q167" s="2">
        <f t="shared" si="27"/>
        <v>38973.948400000001</v>
      </c>
    </row>
    <row r="168" spans="1:17" x14ac:dyDescent="0.2">
      <c r="A168" s="40" t="s">
        <v>74</v>
      </c>
      <c r="B168" s="41" t="s">
        <v>61</v>
      </c>
      <c r="C168" s="42">
        <v>54001.323700000001</v>
      </c>
      <c r="D168" s="42">
        <v>6.9999999999999999E-4</v>
      </c>
      <c r="E168">
        <f t="shared" si="25"/>
        <v>-3270.5142808456408</v>
      </c>
      <c r="F168">
        <f t="shared" si="26"/>
        <v>-3270.5</v>
      </c>
      <c r="G168">
        <f t="shared" si="29"/>
        <v>-1.4079499997023959E-2</v>
      </c>
      <c r="J168">
        <f>G168</f>
        <v>-1.4079499997023959E-2</v>
      </c>
      <c r="O168">
        <f t="shared" ca="1" si="28"/>
        <v>-8.3077821993355876E-3</v>
      </c>
      <c r="Q168" s="2">
        <f t="shared" si="27"/>
        <v>38982.823700000001</v>
      </c>
    </row>
    <row r="169" spans="1:17" x14ac:dyDescent="0.2">
      <c r="A169" s="57" t="s">
        <v>567</v>
      </c>
      <c r="B169" s="58" t="s">
        <v>61</v>
      </c>
      <c r="C169" s="57">
        <v>54211.813199999997</v>
      </c>
      <c r="D169" s="57" t="s">
        <v>81</v>
      </c>
      <c r="E169">
        <f t="shared" si="25"/>
        <v>-3057.0146495439217</v>
      </c>
      <c r="F169">
        <f t="shared" si="26"/>
        <v>-3057</v>
      </c>
      <c r="G169">
        <f t="shared" si="29"/>
        <v>-1.4443000000028405E-2</v>
      </c>
      <c r="K169">
        <f>G169</f>
        <v>-1.4443000000028405E-2</v>
      </c>
      <c r="O169">
        <f t="shared" ca="1" si="28"/>
        <v>-7.597793846001297E-3</v>
      </c>
      <c r="Q169" s="2">
        <f t="shared" si="27"/>
        <v>39193.313199999997</v>
      </c>
    </row>
    <row r="170" spans="1:17" x14ac:dyDescent="0.2">
      <c r="A170" s="42" t="s">
        <v>75</v>
      </c>
      <c r="B170" s="41"/>
      <c r="C170" s="42">
        <v>54241.390299999999</v>
      </c>
      <c r="D170" s="42">
        <v>2.9999999999999997E-4</v>
      </c>
      <c r="E170">
        <f t="shared" si="25"/>
        <v>-3027.0145785428758</v>
      </c>
      <c r="F170">
        <f t="shared" si="26"/>
        <v>-3027</v>
      </c>
      <c r="G170">
        <f t="shared" si="29"/>
        <v>-1.4372999998158775E-2</v>
      </c>
      <c r="J170">
        <f>G170</f>
        <v>-1.4372999998158775E-2</v>
      </c>
      <c r="O170">
        <f t="shared" ca="1" si="28"/>
        <v>-7.498029674572592E-3</v>
      </c>
      <c r="Q170" s="2">
        <f t="shared" si="27"/>
        <v>39222.890299999999</v>
      </c>
    </row>
    <row r="171" spans="1:17" x14ac:dyDescent="0.2">
      <c r="A171" s="40" t="s">
        <v>85</v>
      </c>
      <c r="B171" s="43" t="s">
        <v>61</v>
      </c>
      <c r="C171" s="42">
        <v>54429.699000000001</v>
      </c>
      <c r="D171" s="42">
        <v>4.0000000000000002E-4</v>
      </c>
      <c r="E171">
        <f t="shared" si="25"/>
        <v>-2836.0129465331697</v>
      </c>
      <c r="F171">
        <f t="shared" si="26"/>
        <v>-2836</v>
      </c>
      <c r="G171">
        <f t="shared" si="29"/>
        <v>-1.2763999999151565E-2</v>
      </c>
      <c r="K171">
        <f>G171</f>
        <v>-1.2763999999151565E-2</v>
      </c>
      <c r="O171">
        <f t="shared" ca="1" si="28"/>
        <v>-6.8628644498098315E-3</v>
      </c>
      <c r="Q171" s="2">
        <f t="shared" si="27"/>
        <v>39411.199000000001</v>
      </c>
    </row>
    <row r="172" spans="1:17" x14ac:dyDescent="0.2">
      <c r="A172" s="40" t="s">
        <v>89</v>
      </c>
      <c r="B172" s="43" t="s">
        <v>61</v>
      </c>
      <c r="C172" s="42">
        <v>54631.809500000003</v>
      </c>
      <c r="D172" s="42">
        <v>2.0000000000000001E-4</v>
      </c>
      <c r="E172">
        <f t="shared" si="25"/>
        <v>-2631.0121401641704</v>
      </c>
      <c r="F172">
        <f t="shared" si="26"/>
        <v>-2631</v>
      </c>
      <c r="G172">
        <f t="shared" si="29"/>
        <v>-1.1968999999226071E-2</v>
      </c>
      <c r="K172">
        <f>G172</f>
        <v>-1.1968999999226071E-2</v>
      </c>
      <c r="O172">
        <f t="shared" ca="1" si="28"/>
        <v>-6.1811426117136751E-3</v>
      </c>
      <c r="Q172" s="2">
        <f t="shared" si="27"/>
        <v>39613.309500000003</v>
      </c>
    </row>
    <row r="173" spans="1:17" x14ac:dyDescent="0.2">
      <c r="A173" s="40" t="s">
        <v>89</v>
      </c>
      <c r="B173" s="43" t="s">
        <v>61</v>
      </c>
      <c r="C173" s="42">
        <v>54635.753499999999</v>
      </c>
      <c r="D173" s="42">
        <v>2.0000000000000001E-4</v>
      </c>
      <c r="E173">
        <f t="shared" si="25"/>
        <v>-2627.0117385011272</v>
      </c>
      <c r="F173">
        <f t="shared" si="26"/>
        <v>-2627</v>
      </c>
      <c r="G173">
        <f t="shared" si="29"/>
        <v>-1.1573000003409106E-2</v>
      </c>
      <c r="K173">
        <f>G173</f>
        <v>-1.1573000003409106E-2</v>
      </c>
      <c r="O173">
        <f t="shared" ca="1" si="28"/>
        <v>-6.1678407221898469E-3</v>
      </c>
      <c r="Q173" s="2">
        <f t="shared" si="27"/>
        <v>39617.253499999999</v>
      </c>
    </row>
    <row r="174" spans="1:17" x14ac:dyDescent="0.2">
      <c r="A174" s="40" t="s">
        <v>90</v>
      </c>
      <c r="B174" s="43" t="s">
        <v>61</v>
      </c>
      <c r="C174" s="42">
        <v>54717.583500000001</v>
      </c>
      <c r="D174" s="42">
        <v>1E-4</v>
      </c>
      <c r="E174">
        <f t="shared" si="25"/>
        <v>-2544.0115183978901</v>
      </c>
      <c r="F174">
        <f t="shared" si="26"/>
        <v>-2544</v>
      </c>
      <c r="G174">
        <f t="shared" si="29"/>
        <v>-1.1355999995430466E-2</v>
      </c>
      <c r="K174">
        <f>G174</f>
        <v>-1.1355999995430466E-2</v>
      </c>
      <c r="O174">
        <f t="shared" ca="1" si="28"/>
        <v>-5.8918265145704272E-3</v>
      </c>
      <c r="Q174" s="2">
        <f t="shared" si="27"/>
        <v>39699.083500000001</v>
      </c>
    </row>
    <row r="175" spans="1:17" x14ac:dyDescent="0.2">
      <c r="A175" s="38" t="s">
        <v>83</v>
      </c>
      <c r="B175" s="39" t="s">
        <v>61</v>
      </c>
      <c r="C175" s="38">
        <v>54925.610699999997</v>
      </c>
      <c r="D175" s="38">
        <v>1E-4</v>
      </c>
      <c r="E175">
        <f t="shared" si="25"/>
        <v>-2333.0093995238885</v>
      </c>
      <c r="F175">
        <f t="shared" si="26"/>
        <v>-2333</v>
      </c>
      <c r="G175">
        <f t="shared" si="29"/>
        <v>-9.267000001273118E-3</v>
      </c>
      <c r="J175">
        <f>G175</f>
        <v>-9.267000001273118E-3</v>
      </c>
      <c r="O175">
        <f t="shared" ca="1" si="28"/>
        <v>-5.1901518421885295E-3</v>
      </c>
      <c r="Q175" s="2">
        <f t="shared" si="27"/>
        <v>39907.110699999997</v>
      </c>
    </row>
    <row r="176" spans="1:17" x14ac:dyDescent="0.2">
      <c r="A176" s="59" t="s">
        <v>86</v>
      </c>
      <c r="B176" s="60" t="s">
        <v>61</v>
      </c>
      <c r="C176" s="61">
        <v>54987.722000000002</v>
      </c>
      <c r="D176" s="61">
        <v>2.0000000000000001E-4</v>
      </c>
      <c r="E176">
        <f t="shared" si="25"/>
        <v>-2270.0098691450739</v>
      </c>
      <c r="F176">
        <f t="shared" si="26"/>
        <v>-2270</v>
      </c>
      <c r="G176">
        <f t="shared" si="29"/>
        <v>-9.7299999979441054E-3</v>
      </c>
      <c r="K176">
        <f>G176</f>
        <v>-9.7299999979441054E-3</v>
      </c>
      <c r="O176">
        <f t="shared" ca="1" si="28"/>
        <v>-4.980647082188247E-3</v>
      </c>
      <c r="Q176" s="2">
        <f t="shared" si="27"/>
        <v>39969.222000000002</v>
      </c>
    </row>
    <row r="177" spans="1:17" x14ac:dyDescent="0.2">
      <c r="A177" s="59" t="s">
        <v>86</v>
      </c>
      <c r="B177" s="60" t="s">
        <v>61</v>
      </c>
      <c r="C177" s="61">
        <v>55062.651599999997</v>
      </c>
      <c r="D177" s="61">
        <v>1E-4</v>
      </c>
      <c r="E177">
        <f t="shared" si="25"/>
        <v>-2194.0087290711758</v>
      </c>
      <c r="F177">
        <f t="shared" si="26"/>
        <v>-2194</v>
      </c>
      <c r="G177">
        <f t="shared" si="29"/>
        <v>-8.6060000030556694E-3</v>
      </c>
      <c r="K177">
        <f>G177</f>
        <v>-8.6060000030556694E-3</v>
      </c>
      <c r="O177">
        <f t="shared" ca="1" si="28"/>
        <v>-4.7279111812355262E-3</v>
      </c>
      <c r="Q177" s="2">
        <f t="shared" si="27"/>
        <v>40044.151599999997</v>
      </c>
    </row>
    <row r="178" spans="1:17" x14ac:dyDescent="0.2">
      <c r="A178" s="59" t="s">
        <v>91</v>
      </c>
      <c r="B178" s="60" t="s">
        <v>61</v>
      </c>
      <c r="C178" s="61">
        <v>55138.566800000001</v>
      </c>
      <c r="D178" s="61">
        <v>1E-4</v>
      </c>
      <c r="E178">
        <f t="shared" si="25"/>
        <v>-2117.0078943017588</v>
      </c>
      <c r="F178">
        <f t="shared" si="26"/>
        <v>-2117</v>
      </c>
      <c r="G178">
        <f t="shared" si="29"/>
        <v>-7.7830000009271316E-3</v>
      </c>
      <c r="K178">
        <f>G178</f>
        <v>-7.7830000009271316E-3</v>
      </c>
      <c r="O178">
        <f t="shared" ca="1" si="28"/>
        <v>-4.4718498079018478E-3</v>
      </c>
      <c r="Q178" s="2">
        <f t="shared" si="27"/>
        <v>40120.066800000001</v>
      </c>
    </row>
    <row r="179" spans="1:17" x14ac:dyDescent="0.2">
      <c r="A179" s="59" t="s">
        <v>94</v>
      </c>
      <c r="B179" s="59"/>
      <c r="C179" s="61">
        <v>55386.525000000001</v>
      </c>
      <c r="D179" s="61">
        <v>5.1000000000000004E-3</v>
      </c>
      <c r="E179">
        <f t="shared" si="25"/>
        <v>-1865.5037371906485</v>
      </c>
      <c r="F179">
        <f t="shared" si="26"/>
        <v>-1865.5</v>
      </c>
      <c r="G179">
        <f t="shared" si="29"/>
        <v>-3.6844999995082617E-3</v>
      </c>
      <c r="J179">
        <f>G179</f>
        <v>-3.6844999995082617E-3</v>
      </c>
      <c r="O179">
        <f t="shared" ca="1" si="28"/>
        <v>-3.6354935040911964E-3</v>
      </c>
      <c r="Q179" s="2">
        <f t="shared" si="27"/>
        <v>40368.025000000001</v>
      </c>
    </row>
    <row r="180" spans="1:17" x14ac:dyDescent="0.2">
      <c r="A180" s="59" t="s">
        <v>87</v>
      </c>
      <c r="B180" s="60" t="s">
        <v>61</v>
      </c>
      <c r="C180" s="61">
        <v>55409.691899999998</v>
      </c>
      <c r="D180" s="61">
        <v>1E-4</v>
      </c>
      <c r="E180">
        <f t="shared" si="25"/>
        <v>-1842.0055360528095</v>
      </c>
      <c r="F180">
        <f t="shared" si="26"/>
        <v>-1842</v>
      </c>
      <c r="G180">
        <f t="shared" si="29"/>
        <v>-5.4579999996349216E-3</v>
      </c>
      <c r="K180">
        <f>G180</f>
        <v>-5.4579999996349216E-3</v>
      </c>
      <c r="O180">
        <f t="shared" ca="1" si="28"/>
        <v>-3.5573449031387097E-3</v>
      </c>
      <c r="Q180" s="2">
        <f t="shared" si="27"/>
        <v>40391.191899999998</v>
      </c>
    </row>
    <row r="181" spans="1:17" x14ac:dyDescent="0.2">
      <c r="A181" s="59" t="s">
        <v>79</v>
      </c>
      <c r="B181" s="60" t="s">
        <v>61</v>
      </c>
      <c r="C181" s="61">
        <v>55476.732799999998</v>
      </c>
      <c r="D181" s="61">
        <v>8.0000000000000004E-4</v>
      </c>
      <c r="E181">
        <f t="shared" ref="E181:E201" si="32">+(C181-C$7)/C$8</f>
        <v>-1774.0059093154393</v>
      </c>
      <c r="F181">
        <f t="shared" ref="F181:F201" si="33">ROUND(2*E181,0)/2</f>
        <v>-1774</v>
      </c>
      <c r="G181">
        <f t="shared" si="29"/>
        <v>-5.8260000005248003E-3</v>
      </c>
      <c r="K181">
        <f>G181</f>
        <v>-5.8260000005248003E-3</v>
      </c>
      <c r="O181">
        <f t="shared" ca="1" si="28"/>
        <v>-3.3312127812336434E-3</v>
      </c>
      <c r="Q181" s="2">
        <f t="shared" ref="Q181:Q201" si="34">+C181-15018.5</f>
        <v>40458.232799999998</v>
      </c>
    </row>
    <row r="182" spans="1:17" x14ac:dyDescent="0.2">
      <c r="A182" s="62" t="s">
        <v>84</v>
      </c>
      <c r="B182" s="63" t="s">
        <v>61</v>
      </c>
      <c r="C182" s="62">
        <v>55775.466</v>
      </c>
      <c r="D182" s="62">
        <v>8.9999999999999998E-4</v>
      </c>
      <c r="E182">
        <f t="shared" si="32"/>
        <v>-1471.0006379950914</v>
      </c>
      <c r="F182">
        <f t="shared" si="33"/>
        <v>-1471</v>
      </c>
      <c r="G182">
        <f t="shared" si="29"/>
        <v>-6.2900000193621963E-4</v>
      </c>
      <c r="J182">
        <f>G182</f>
        <v>-6.2900000193621963E-4</v>
      </c>
      <c r="O182">
        <f t="shared" ref="O182:O201" ca="1" si="35">+C$11+C$12*F182</f>
        <v>-2.3235946498037147E-3</v>
      </c>
      <c r="Q182" s="2">
        <f t="shared" si="34"/>
        <v>40756.966</v>
      </c>
    </row>
    <row r="183" spans="1:17" x14ac:dyDescent="0.2">
      <c r="A183" s="59" t="s">
        <v>92</v>
      </c>
      <c r="B183" s="60" t="s">
        <v>61</v>
      </c>
      <c r="C183" s="61">
        <v>55836.591699999997</v>
      </c>
      <c r="D183" s="61">
        <v>1E-4</v>
      </c>
      <c r="E183">
        <f t="shared" si="32"/>
        <v>-1409.0008023117957</v>
      </c>
      <c r="F183">
        <f t="shared" si="33"/>
        <v>-1409</v>
      </c>
      <c r="G183">
        <f t="shared" si="29"/>
        <v>-7.9099999857135117E-4</v>
      </c>
      <c r="K183">
        <f>G183</f>
        <v>-7.9099999857135117E-4</v>
      </c>
      <c r="O183">
        <f t="shared" ca="1" si="35"/>
        <v>-2.1174153621843889E-3</v>
      </c>
      <c r="Q183" s="2">
        <f t="shared" si="34"/>
        <v>40818.091699999997</v>
      </c>
    </row>
    <row r="184" spans="1:17" x14ac:dyDescent="0.2">
      <c r="A184" s="59" t="s">
        <v>88</v>
      </c>
      <c r="B184" s="60" t="s">
        <v>61</v>
      </c>
      <c r="C184" s="61">
        <v>55836.591699999997</v>
      </c>
      <c r="D184" s="61">
        <v>1E-4</v>
      </c>
      <c r="E184">
        <f t="shared" si="32"/>
        <v>-1409.0008023117957</v>
      </c>
      <c r="F184">
        <f t="shared" si="33"/>
        <v>-1409</v>
      </c>
      <c r="G184">
        <f t="shared" ref="G184:G201" si="36">+C184-(C$7+F184*C$8)</f>
        <v>-7.9099999857135117E-4</v>
      </c>
      <c r="K184">
        <f>G184</f>
        <v>-7.9099999857135117E-4</v>
      </c>
      <c r="O184">
        <f t="shared" ca="1" si="35"/>
        <v>-2.1174153621843889E-3</v>
      </c>
      <c r="Q184" s="2">
        <f t="shared" si="34"/>
        <v>40818.091699999997</v>
      </c>
    </row>
    <row r="185" spans="1:17" x14ac:dyDescent="0.2">
      <c r="A185" s="59" t="s">
        <v>93</v>
      </c>
      <c r="B185" s="60" t="s">
        <v>61</v>
      </c>
      <c r="C185" s="61">
        <v>56530.666799999999</v>
      </c>
      <c r="D185" s="61">
        <v>1E-4</v>
      </c>
      <c r="E185">
        <f t="shared" si="32"/>
        <v>-704.99999492849679</v>
      </c>
      <c r="F185">
        <f t="shared" si="33"/>
        <v>-705</v>
      </c>
      <c r="G185">
        <f t="shared" si="36"/>
        <v>5.0000016926787794E-6</v>
      </c>
      <c r="K185">
        <f>G185</f>
        <v>5.0000016926787794E-6</v>
      </c>
      <c r="O185">
        <f t="shared" ca="1" si="35"/>
        <v>2.2371719400924184E-4</v>
      </c>
      <c r="Q185" s="2">
        <f t="shared" si="34"/>
        <v>41512.166799999999</v>
      </c>
    </row>
    <row r="186" spans="1:17" x14ac:dyDescent="0.2">
      <c r="A186" s="61" t="s">
        <v>645</v>
      </c>
      <c r="B186" s="60" t="s">
        <v>61</v>
      </c>
      <c r="C186" s="61">
        <v>56956.5769</v>
      </c>
      <c r="D186" s="61" t="s">
        <v>81</v>
      </c>
      <c r="E186">
        <f t="shared" si="32"/>
        <v>-272.99911451555369</v>
      </c>
      <c r="F186">
        <f t="shared" si="33"/>
        <v>-273</v>
      </c>
      <c r="G186">
        <f t="shared" si="36"/>
        <v>8.7300000450341031E-4</v>
      </c>
      <c r="I186">
        <f>G186</f>
        <v>8.7300000450341031E-4</v>
      </c>
      <c r="O186">
        <f t="shared" ca="1" si="35"/>
        <v>1.660321262582606E-3</v>
      </c>
      <c r="Q186" s="2">
        <f t="shared" si="34"/>
        <v>41938.0769</v>
      </c>
    </row>
    <row r="187" spans="1:17" x14ac:dyDescent="0.2">
      <c r="A187" s="64" t="s">
        <v>646</v>
      </c>
      <c r="B187" s="65" t="s">
        <v>61</v>
      </c>
      <c r="C187" s="66">
        <v>56956.5769</v>
      </c>
      <c r="D187" s="66">
        <v>1E-4</v>
      </c>
      <c r="E187">
        <f t="shared" si="32"/>
        <v>-272.99911451555369</v>
      </c>
      <c r="F187">
        <f t="shared" si="33"/>
        <v>-273</v>
      </c>
      <c r="G187">
        <f t="shared" si="36"/>
        <v>8.7300000450341031E-4</v>
      </c>
      <c r="K187">
        <f t="shared" ref="K187:K201" si="37">G187</f>
        <v>8.7300000450341031E-4</v>
      </c>
      <c r="O187">
        <f t="shared" ca="1" si="35"/>
        <v>1.660321262582606E-3</v>
      </c>
      <c r="Q187" s="2">
        <f t="shared" si="34"/>
        <v>41938.0769</v>
      </c>
    </row>
    <row r="188" spans="1:17" x14ac:dyDescent="0.2">
      <c r="A188" s="64" t="s">
        <v>647</v>
      </c>
      <c r="B188" s="65" t="s">
        <v>61</v>
      </c>
      <c r="C188" s="66">
        <v>57225.726999999999</v>
      </c>
      <c r="D188" s="66">
        <v>1E-4</v>
      </c>
      <c r="E188">
        <f t="shared" si="32"/>
        <v>0</v>
      </c>
      <c r="F188">
        <f t="shared" si="33"/>
        <v>0</v>
      </c>
      <c r="G188">
        <f t="shared" si="36"/>
        <v>0</v>
      </c>
      <c r="K188">
        <f t="shared" si="37"/>
        <v>0</v>
      </c>
      <c r="O188">
        <f t="shared" ca="1" si="35"/>
        <v>2.5681752225838292E-3</v>
      </c>
      <c r="Q188" s="2">
        <f t="shared" si="34"/>
        <v>42207.226999999999</v>
      </c>
    </row>
    <row r="189" spans="1:17" x14ac:dyDescent="0.2">
      <c r="A189" s="64" t="s">
        <v>648</v>
      </c>
      <c r="B189" s="65" t="s">
        <v>61</v>
      </c>
      <c r="C189" s="66">
        <v>57569.809600000001</v>
      </c>
      <c r="D189" s="66">
        <v>1E-4</v>
      </c>
      <c r="E189">
        <f t="shared" si="32"/>
        <v>349.00319606126936</v>
      </c>
      <c r="F189">
        <f t="shared" si="33"/>
        <v>349</v>
      </c>
      <c r="G189">
        <f t="shared" si="36"/>
        <v>3.1510000044363551E-3</v>
      </c>
      <c r="K189">
        <f t="shared" si="37"/>
        <v>3.1510000044363551E-3</v>
      </c>
      <c r="O189">
        <f t="shared" ca="1" si="35"/>
        <v>3.7287650835377741E-3</v>
      </c>
      <c r="Q189" s="2">
        <f t="shared" si="34"/>
        <v>42551.309600000001</v>
      </c>
    </row>
    <row r="190" spans="1:17" x14ac:dyDescent="0.2">
      <c r="A190" s="67" t="s">
        <v>650</v>
      </c>
      <c r="B190" s="70" t="s">
        <v>61</v>
      </c>
      <c r="C190" s="67">
        <v>57997.6924</v>
      </c>
      <c r="D190" s="67">
        <v>1E-4</v>
      </c>
      <c r="E190">
        <f t="shared" si="32"/>
        <v>783.00498731617165</v>
      </c>
      <c r="F190">
        <f t="shared" si="33"/>
        <v>783</v>
      </c>
      <c r="G190">
        <f t="shared" si="36"/>
        <v>4.916999998386018E-3</v>
      </c>
      <c r="K190">
        <f t="shared" si="37"/>
        <v>4.916999998386018E-3</v>
      </c>
      <c r="O190">
        <f t="shared" ca="1" si="35"/>
        <v>5.1720200968730524E-3</v>
      </c>
      <c r="Q190" s="2">
        <f t="shared" si="34"/>
        <v>42979.1924</v>
      </c>
    </row>
    <row r="191" spans="1:17" x14ac:dyDescent="0.2">
      <c r="A191" s="67" t="s">
        <v>649</v>
      </c>
      <c r="B191" s="68" t="s">
        <v>61</v>
      </c>
      <c r="C191" s="69">
        <v>57997.692799999997</v>
      </c>
      <c r="D191" s="69">
        <v>1E-4</v>
      </c>
      <c r="E191">
        <f t="shared" si="32"/>
        <v>783.00539303641858</v>
      </c>
      <c r="F191">
        <f t="shared" si="33"/>
        <v>783</v>
      </c>
      <c r="G191">
        <f t="shared" si="36"/>
        <v>5.3169999955571257E-3</v>
      </c>
      <c r="K191">
        <f t="shared" si="37"/>
        <v>5.3169999955571257E-3</v>
      </c>
      <c r="O191">
        <f t="shared" ca="1" si="35"/>
        <v>5.1720200968730524E-3</v>
      </c>
      <c r="Q191" s="2">
        <f t="shared" si="34"/>
        <v>42979.192799999997</v>
      </c>
    </row>
    <row r="192" spans="1:17" x14ac:dyDescent="0.2">
      <c r="A192" s="71" t="s">
        <v>651</v>
      </c>
      <c r="B192" s="72" t="s">
        <v>61</v>
      </c>
      <c r="C192" s="73">
        <v>58356.561300000001</v>
      </c>
      <c r="D192" s="73">
        <v>1E-4</v>
      </c>
      <c r="E192">
        <f t="shared" si="32"/>
        <v>1147.0059367015574</v>
      </c>
      <c r="F192">
        <f t="shared" si="33"/>
        <v>1147</v>
      </c>
      <c r="G192">
        <f t="shared" si="36"/>
        <v>5.8530000023893081E-3</v>
      </c>
      <c r="K192">
        <f t="shared" si="37"/>
        <v>5.8530000023893081E-3</v>
      </c>
      <c r="O192">
        <f t="shared" ca="1" si="35"/>
        <v>6.3824920435413494E-3</v>
      </c>
      <c r="Q192" s="2">
        <f t="shared" si="34"/>
        <v>43338.061300000001</v>
      </c>
    </row>
    <row r="193" spans="1:17" x14ac:dyDescent="0.2">
      <c r="A193" s="74" t="s">
        <v>652</v>
      </c>
      <c r="B193" s="75" t="s">
        <v>61</v>
      </c>
      <c r="C193" s="76">
        <v>58697.683700000001</v>
      </c>
      <c r="D193" s="76">
        <v>1E-4</v>
      </c>
      <c r="E193">
        <f t="shared" si="32"/>
        <v>1493.006600054166</v>
      </c>
      <c r="F193">
        <f t="shared" si="33"/>
        <v>1493</v>
      </c>
      <c r="G193">
        <f t="shared" si="36"/>
        <v>6.507000005512964E-3</v>
      </c>
      <c r="K193">
        <f t="shared" si="37"/>
        <v>6.507000005512964E-3</v>
      </c>
      <c r="O193">
        <f t="shared" ca="1" si="35"/>
        <v>7.5331054873524241E-3</v>
      </c>
      <c r="Q193" s="2">
        <f t="shared" si="34"/>
        <v>43679.183700000001</v>
      </c>
    </row>
    <row r="194" spans="1:17" x14ac:dyDescent="0.2">
      <c r="A194" s="74" t="s">
        <v>652</v>
      </c>
      <c r="B194" s="75" t="s">
        <v>61</v>
      </c>
      <c r="C194" s="76">
        <v>58717.402199999997</v>
      </c>
      <c r="D194" s="76">
        <v>1E-4</v>
      </c>
      <c r="E194">
        <f t="shared" si="32"/>
        <v>1513.0070869184613</v>
      </c>
      <c r="F194">
        <f t="shared" si="33"/>
        <v>1513</v>
      </c>
      <c r="G194">
        <f t="shared" si="36"/>
        <v>6.9870000006631017E-3</v>
      </c>
      <c r="K194">
        <f t="shared" si="37"/>
        <v>6.9870000006631017E-3</v>
      </c>
      <c r="O194">
        <f t="shared" ca="1" si="35"/>
        <v>7.5996149349715613E-3</v>
      </c>
      <c r="Q194" s="2">
        <f t="shared" si="34"/>
        <v>43698.902199999997</v>
      </c>
    </row>
    <row r="195" spans="1:17" s="83" customFormat="1" ht="12" customHeight="1" x14ac:dyDescent="0.2">
      <c r="A195" s="74" t="s">
        <v>653</v>
      </c>
      <c r="B195" s="75" t="s">
        <v>61</v>
      </c>
      <c r="C195" s="76">
        <v>59044.724000000002</v>
      </c>
      <c r="D195" s="76">
        <v>1E-4</v>
      </c>
      <c r="E195" s="83">
        <f t="shared" si="32"/>
        <v>1845.0097930725326</v>
      </c>
      <c r="F195" s="83">
        <f t="shared" si="33"/>
        <v>1845</v>
      </c>
      <c r="G195" s="83">
        <f t="shared" si="36"/>
        <v>9.6550000016577542E-3</v>
      </c>
      <c r="K195" s="83">
        <f t="shared" si="37"/>
        <v>9.6550000016577542E-3</v>
      </c>
      <c r="O195" s="83">
        <f t="shared" ca="1" si="35"/>
        <v>8.7036717654492383E-3</v>
      </c>
      <c r="Q195" s="84">
        <f t="shared" si="34"/>
        <v>44026.224000000002</v>
      </c>
    </row>
    <row r="196" spans="1:17" s="83" customFormat="1" ht="12" customHeight="1" x14ac:dyDescent="0.2">
      <c r="A196" s="77" t="s">
        <v>654</v>
      </c>
      <c r="B196" s="72" t="s">
        <v>61</v>
      </c>
      <c r="C196" s="73">
        <v>59134.4401</v>
      </c>
      <c r="D196" s="73">
        <v>1E-4</v>
      </c>
      <c r="E196" s="83">
        <f t="shared" si="32"/>
        <v>1936.008889330674</v>
      </c>
      <c r="F196" s="83">
        <f t="shared" si="33"/>
        <v>1936</v>
      </c>
      <c r="G196" s="83">
        <f t="shared" si="36"/>
        <v>8.7639999983366579E-3</v>
      </c>
      <c r="K196" s="83">
        <f t="shared" si="37"/>
        <v>8.7639999983366579E-3</v>
      </c>
      <c r="O196" s="83">
        <f t="shared" ca="1" si="35"/>
        <v>9.0062897521163143E-3</v>
      </c>
      <c r="Q196" s="84">
        <f t="shared" si="34"/>
        <v>44115.9401</v>
      </c>
    </row>
    <row r="197" spans="1:17" s="83" customFormat="1" ht="12" customHeight="1" x14ac:dyDescent="0.2">
      <c r="A197" s="78" t="s">
        <v>655</v>
      </c>
      <c r="B197" s="79" t="s">
        <v>61</v>
      </c>
      <c r="C197" s="88">
        <v>59466.6921</v>
      </c>
      <c r="D197" s="78">
        <v>5.9999999999999995E-4</v>
      </c>
      <c r="E197" s="83">
        <f t="shared" si="32"/>
        <v>2273.0123004236748</v>
      </c>
      <c r="F197" s="83">
        <f t="shared" si="33"/>
        <v>2273</v>
      </c>
      <c r="G197" s="83">
        <f t="shared" si="36"/>
        <v>1.2127000001783017E-2</v>
      </c>
      <c r="K197" s="83">
        <f t="shared" si="37"/>
        <v>1.2127000001783017E-2</v>
      </c>
      <c r="O197" s="83">
        <f t="shared" ca="1" si="35"/>
        <v>1.0126973944498775E-2</v>
      </c>
      <c r="Q197" s="84">
        <f t="shared" si="34"/>
        <v>44448.1921</v>
      </c>
    </row>
    <row r="198" spans="1:17" s="83" customFormat="1" ht="12" customHeight="1" x14ac:dyDescent="0.2">
      <c r="A198" s="78" t="s">
        <v>655</v>
      </c>
      <c r="B198" s="79" t="s">
        <v>61</v>
      </c>
      <c r="C198" s="88">
        <v>59473.591200000003</v>
      </c>
      <c r="D198" s="78">
        <v>1E-4</v>
      </c>
      <c r="E198" s="83">
        <f t="shared" si="32"/>
        <v>2280.0100618621987</v>
      </c>
      <c r="F198" s="83">
        <f t="shared" si="33"/>
        <v>2280</v>
      </c>
      <c r="G198" s="83">
        <f t="shared" si="36"/>
        <v>9.9200000040582381E-3</v>
      </c>
      <c r="K198" s="83">
        <f t="shared" si="37"/>
        <v>9.9200000040582381E-3</v>
      </c>
      <c r="O198" s="83">
        <f t="shared" ca="1" si="35"/>
        <v>1.0150252251165474E-2</v>
      </c>
      <c r="Q198" s="84">
        <f t="shared" si="34"/>
        <v>44455.091200000003</v>
      </c>
    </row>
    <row r="199" spans="1:17" s="83" customFormat="1" ht="12" customHeight="1" x14ac:dyDescent="0.2">
      <c r="A199" s="78" t="s">
        <v>655</v>
      </c>
      <c r="B199" s="79" t="s">
        <v>61</v>
      </c>
      <c r="C199" s="88">
        <v>59485.422299999998</v>
      </c>
      <c r="D199" s="78">
        <v>1E-4</v>
      </c>
      <c r="E199" s="83">
        <f t="shared" si="32"/>
        <v>2292.0103539807742</v>
      </c>
      <c r="F199" s="83">
        <f t="shared" si="33"/>
        <v>2292</v>
      </c>
      <c r="G199" s="83">
        <f t="shared" si="36"/>
        <v>1.0207999999693129E-2</v>
      </c>
      <c r="K199" s="83">
        <f t="shared" si="37"/>
        <v>1.0207999999693129E-2</v>
      </c>
      <c r="O199" s="83">
        <f t="shared" ca="1" si="35"/>
        <v>1.0190157919736957E-2</v>
      </c>
      <c r="Q199" s="84">
        <f t="shared" si="34"/>
        <v>44466.922299999998</v>
      </c>
    </row>
    <row r="200" spans="1:17" s="83" customFormat="1" ht="12" customHeight="1" x14ac:dyDescent="0.2">
      <c r="A200" s="78" t="s">
        <v>655</v>
      </c>
      <c r="B200" s="79" t="s">
        <v>61</v>
      </c>
      <c r="C200" s="88">
        <v>59486.407700000003</v>
      </c>
      <c r="D200" s="78">
        <v>1E-4</v>
      </c>
      <c r="E200" s="83">
        <f t="shared" si="32"/>
        <v>2293.0098458161665</v>
      </c>
      <c r="F200" s="83">
        <f t="shared" si="33"/>
        <v>2293</v>
      </c>
      <c r="G200" s="83">
        <f t="shared" si="36"/>
        <v>9.7070000047096983E-3</v>
      </c>
      <c r="K200" s="83">
        <f t="shared" si="37"/>
        <v>9.7070000047096983E-3</v>
      </c>
      <c r="O200" s="83">
        <f t="shared" ca="1" si="35"/>
        <v>1.0193483392117913E-2</v>
      </c>
      <c r="Q200" s="84">
        <f t="shared" si="34"/>
        <v>44467.907700000003</v>
      </c>
    </row>
    <row r="201" spans="1:17" s="83" customFormat="1" ht="12" customHeight="1" x14ac:dyDescent="0.2">
      <c r="A201" s="80" t="s">
        <v>656</v>
      </c>
      <c r="B201" s="79" t="s">
        <v>61</v>
      </c>
      <c r="C201" s="88">
        <v>59734.855000000003</v>
      </c>
      <c r="D201" s="78">
        <v>2.0000000000000001E-4</v>
      </c>
      <c r="E201" s="83">
        <f t="shared" si="32"/>
        <v>2545.0100973627214</v>
      </c>
      <c r="F201" s="83">
        <f t="shared" si="33"/>
        <v>2545</v>
      </c>
      <c r="G201" s="83">
        <f t="shared" si="36"/>
        <v>9.9550000013550743E-3</v>
      </c>
      <c r="K201" s="83">
        <f t="shared" si="37"/>
        <v>9.9550000013550743E-3</v>
      </c>
      <c r="O201" s="83">
        <f t="shared" ca="1" si="35"/>
        <v>1.1031502432119042E-2</v>
      </c>
      <c r="Q201" s="84">
        <f t="shared" si="34"/>
        <v>44716.355000000003</v>
      </c>
    </row>
    <row r="202" spans="1:17" s="83" customFormat="1" ht="12" customHeight="1" x14ac:dyDescent="0.2">
      <c r="A202" s="81" t="s">
        <v>657</v>
      </c>
      <c r="B202" s="82" t="s">
        <v>61</v>
      </c>
      <c r="C202" s="88">
        <v>59909.359400000001</v>
      </c>
      <c r="D202" s="78">
        <v>2.0000000000000001E-4</v>
      </c>
      <c r="E202" s="83">
        <f t="shared" ref="E202:E203" si="38">+(C202-C$7)/C$8</f>
        <v>2722.010019261571</v>
      </c>
      <c r="F202" s="83">
        <f t="shared" ref="F202:F203" si="39">ROUND(2*E202,0)/2</f>
        <v>2722</v>
      </c>
      <c r="G202" s="83">
        <f t="shared" ref="G202:G203" si="40">+C202-(C$7+F202*C$8)</f>
        <v>9.8780000043916516E-3</v>
      </c>
      <c r="K202" s="83">
        <f t="shared" ref="K202:K203" si="41">G202</f>
        <v>9.8780000043916516E-3</v>
      </c>
      <c r="O202" s="83">
        <f t="shared" ref="O202:O203" ca="1" si="42">+C$11+C$12*F202</f>
        <v>1.1620111043548407E-2</v>
      </c>
      <c r="Q202" s="84">
        <f t="shared" ref="Q202:Q203" si="43">+C202-15018.5</f>
        <v>44890.859400000001</v>
      </c>
    </row>
    <row r="203" spans="1:17" s="83" customFormat="1" ht="12" customHeight="1" x14ac:dyDescent="0.2">
      <c r="A203" s="85" t="s">
        <v>658</v>
      </c>
      <c r="B203" s="86" t="s">
        <v>61</v>
      </c>
      <c r="C203" s="78">
        <v>60152.8796</v>
      </c>
      <c r="D203" s="78">
        <v>2.0000000000000001E-4</v>
      </c>
      <c r="E203" s="83">
        <f t="shared" si="38"/>
        <v>2969.012710201127</v>
      </c>
      <c r="F203" s="83">
        <f t="shared" si="39"/>
        <v>2969</v>
      </c>
      <c r="G203" s="83">
        <f t="shared" si="40"/>
        <v>1.2531000000308268E-2</v>
      </c>
      <c r="K203" s="83">
        <f t="shared" si="41"/>
        <v>1.2531000000308268E-2</v>
      </c>
      <c r="O203" s="83">
        <f t="shared" ca="1" si="42"/>
        <v>1.2441502721644751E-2</v>
      </c>
      <c r="Q203" s="84">
        <f t="shared" si="43"/>
        <v>45134.3796</v>
      </c>
    </row>
    <row r="204" spans="1:17" s="83" customFormat="1" ht="12" customHeight="1" x14ac:dyDescent="0.2">
      <c r="A204" s="80" t="s">
        <v>659</v>
      </c>
      <c r="B204" s="86" t="s">
        <v>61</v>
      </c>
      <c r="C204" s="90">
        <v>60517.667699999998</v>
      </c>
      <c r="D204" s="89">
        <v>2.0000000000000001E-4</v>
      </c>
      <c r="E204" s="83">
        <f t="shared" ref="E204" si="44">+(C204-C$7)/C$8</f>
        <v>3339.0175078430789</v>
      </c>
      <c r="F204" s="83">
        <f t="shared" ref="F204" si="45">ROUND(2*E204,0)/2</f>
        <v>3339</v>
      </c>
      <c r="G204" s="83">
        <f t="shared" ref="G204" si="46">+C204-(C$7+F204*C$8)</f>
        <v>1.7261000000871718E-2</v>
      </c>
      <c r="K204" s="83">
        <f t="shared" ref="K204" si="47">G204</f>
        <v>1.7261000000871718E-2</v>
      </c>
      <c r="O204" s="83">
        <f t="shared" ref="O204" ca="1" si="48">+C$11+C$12*F204</f>
        <v>1.3671927502598789E-2</v>
      </c>
      <c r="Q204" s="84">
        <f t="shared" ref="Q204" si="49">+C204-15018.5</f>
        <v>45499.167699999998</v>
      </c>
    </row>
    <row r="205" spans="1:17" s="83" customFormat="1" x14ac:dyDescent="0.2">
      <c r="A205" s="57"/>
      <c r="B205" s="58"/>
      <c r="C205" s="57"/>
      <c r="D205" s="57"/>
    </row>
    <row r="206" spans="1:17" s="83" customFormat="1" x14ac:dyDescent="0.2">
      <c r="A206" s="57"/>
      <c r="B206" s="58"/>
      <c r="C206" s="57"/>
      <c r="D206" s="57"/>
    </row>
    <row r="207" spans="1:17" s="83" customFormat="1" x14ac:dyDescent="0.2">
      <c r="A207" s="57"/>
      <c r="B207" s="58"/>
      <c r="C207" s="57"/>
      <c r="D207" s="57"/>
    </row>
    <row r="208" spans="1:17" s="83" customFormat="1" x14ac:dyDescent="0.2">
      <c r="A208" s="57"/>
      <c r="B208" s="58"/>
      <c r="C208" s="57"/>
      <c r="D208" s="57"/>
    </row>
    <row r="209" spans="1:4" s="83" customFormat="1" x14ac:dyDescent="0.2">
      <c r="A209" s="57"/>
      <c r="B209" s="58"/>
      <c r="C209" s="57"/>
      <c r="D209" s="57"/>
    </row>
    <row r="210" spans="1:4" s="83" customFormat="1" x14ac:dyDescent="0.2">
      <c r="B210" s="43"/>
      <c r="C210" s="42"/>
      <c r="D210" s="42"/>
    </row>
    <row r="211" spans="1:4" s="83" customFormat="1" x14ac:dyDescent="0.2">
      <c r="B211" s="43"/>
      <c r="C211" s="42"/>
      <c r="D211" s="42"/>
    </row>
    <row r="212" spans="1:4" s="83" customFormat="1" x14ac:dyDescent="0.2">
      <c r="B212" s="43"/>
      <c r="C212" s="42"/>
      <c r="D212" s="42"/>
    </row>
    <row r="213" spans="1:4" x14ac:dyDescent="0.2">
      <c r="B213" s="11"/>
      <c r="C213" s="23"/>
      <c r="D213" s="23"/>
    </row>
    <row r="214" spans="1:4" x14ac:dyDescent="0.2">
      <c r="B214" s="11"/>
      <c r="C214" s="23"/>
      <c r="D214" s="23"/>
    </row>
    <row r="215" spans="1:4" x14ac:dyDescent="0.2">
      <c r="B215" s="11"/>
      <c r="C215" s="23"/>
      <c r="D215" s="23"/>
    </row>
    <row r="216" spans="1:4" x14ac:dyDescent="0.2">
      <c r="B216" s="11"/>
      <c r="C216" s="23"/>
      <c r="D216" s="23"/>
    </row>
    <row r="217" spans="1:4" x14ac:dyDescent="0.2">
      <c r="B217" s="11"/>
      <c r="C217" s="23"/>
      <c r="D217" s="23"/>
    </row>
    <row r="218" spans="1:4" x14ac:dyDescent="0.2">
      <c r="B218" s="11"/>
      <c r="C218" s="23"/>
      <c r="D218" s="23"/>
    </row>
    <row r="219" spans="1:4" x14ac:dyDescent="0.2">
      <c r="B219" s="11"/>
      <c r="C219" s="23"/>
      <c r="D219" s="23"/>
    </row>
    <row r="220" spans="1:4" x14ac:dyDescent="0.2">
      <c r="B220" s="11"/>
      <c r="C220" s="23"/>
      <c r="D220" s="23"/>
    </row>
    <row r="221" spans="1:4" x14ac:dyDescent="0.2">
      <c r="B221" s="11"/>
      <c r="C221" s="23"/>
      <c r="D221" s="23"/>
    </row>
    <row r="222" spans="1:4" x14ac:dyDescent="0.2">
      <c r="B222" s="11"/>
      <c r="C222" s="23"/>
      <c r="D222" s="23"/>
    </row>
    <row r="223" spans="1:4" x14ac:dyDescent="0.2">
      <c r="B223" s="11"/>
      <c r="C223" s="23"/>
      <c r="D223" s="23"/>
    </row>
    <row r="224" spans="1:4" x14ac:dyDescent="0.2">
      <c r="B224" s="11"/>
      <c r="C224" s="23"/>
      <c r="D224" s="23"/>
    </row>
    <row r="225" spans="2:4" x14ac:dyDescent="0.2">
      <c r="B225" s="11"/>
      <c r="C225" s="23"/>
      <c r="D225" s="23"/>
    </row>
    <row r="226" spans="2:4" x14ac:dyDescent="0.2">
      <c r="B226" s="11"/>
      <c r="C226" s="23"/>
      <c r="D226" s="23"/>
    </row>
    <row r="227" spans="2:4" x14ac:dyDescent="0.2">
      <c r="B227" s="11"/>
      <c r="C227" s="23"/>
      <c r="D227" s="23"/>
    </row>
    <row r="228" spans="2:4" x14ac:dyDescent="0.2">
      <c r="B228" s="11"/>
      <c r="C228" s="23"/>
      <c r="D228" s="23"/>
    </row>
    <row r="229" spans="2:4" x14ac:dyDescent="0.2">
      <c r="B229" s="11"/>
      <c r="C229" s="23"/>
      <c r="D229" s="23"/>
    </row>
    <row r="230" spans="2:4" x14ac:dyDescent="0.2">
      <c r="B230" s="11"/>
      <c r="C230" s="23"/>
      <c r="D230" s="23"/>
    </row>
    <row r="231" spans="2:4" x14ac:dyDescent="0.2">
      <c r="B231" s="11"/>
      <c r="C231" s="23"/>
      <c r="D231" s="23"/>
    </row>
    <row r="232" spans="2:4" x14ac:dyDescent="0.2">
      <c r="B232" s="11"/>
      <c r="C232" s="23"/>
      <c r="D232" s="23"/>
    </row>
    <row r="233" spans="2:4" x14ac:dyDescent="0.2">
      <c r="B233" s="11"/>
      <c r="C233" s="23"/>
      <c r="D233" s="23"/>
    </row>
    <row r="234" spans="2:4" x14ac:dyDescent="0.2">
      <c r="B234" s="11"/>
      <c r="C234" s="23"/>
      <c r="D234" s="23"/>
    </row>
    <row r="235" spans="2:4" x14ac:dyDescent="0.2">
      <c r="B235" s="11"/>
      <c r="C235" s="23"/>
      <c r="D235" s="23"/>
    </row>
    <row r="236" spans="2:4" x14ac:dyDescent="0.2">
      <c r="B236" s="11"/>
      <c r="C236" s="23"/>
      <c r="D236" s="23"/>
    </row>
    <row r="237" spans="2:4" x14ac:dyDescent="0.2">
      <c r="B237" s="11"/>
      <c r="C237" s="23"/>
      <c r="D237" s="23"/>
    </row>
    <row r="238" spans="2:4" x14ac:dyDescent="0.2">
      <c r="B238" s="11"/>
      <c r="C238" s="23"/>
      <c r="D238" s="23"/>
    </row>
    <row r="239" spans="2:4" x14ac:dyDescent="0.2">
      <c r="B239" s="11"/>
      <c r="C239" s="23"/>
      <c r="D239" s="23"/>
    </row>
    <row r="240" spans="2:4" x14ac:dyDescent="0.2">
      <c r="B240" s="11"/>
      <c r="C240" s="23"/>
      <c r="D240" s="23"/>
    </row>
    <row r="241" spans="2:4" x14ac:dyDescent="0.2">
      <c r="B241" s="11"/>
      <c r="C241" s="23"/>
      <c r="D241" s="23"/>
    </row>
    <row r="242" spans="2:4" x14ac:dyDescent="0.2">
      <c r="B242" s="11"/>
      <c r="C242" s="23"/>
      <c r="D242" s="23"/>
    </row>
    <row r="243" spans="2:4" x14ac:dyDescent="0.2">
      <c r="B243" s="11"/>
      <c r="C243" s="23"/>
      <c r="D243" s="23"/>
    </row>
    <row r="244" spans="2:4" x14ac:dyDescent="0.2">
      <c r="B244" s="11"/>
      <c r="C244" s="23"/>
      <c r="D244" s="23"/>
    </row>
    <row r="245" spans="2:4" x14ac:dyDescent="0.2">
      <c r="B245" s="11"/>
      <c r="C245" s="23"/>
      <c r="D245" s="23"/>
    </row>
    <row r="246" spans="2:4" x14ac:dyDescent="0.2">
      <c r="B246" s="11"/>
      <c r="C246" s="23"/>
      <c r="D246" s="23"/>
    </row>
    <row r="247" spans="2:4" x14ac:dyDescent="0.2">
      <c r="B247" s="11"/>
      <c r="C247" s="23"/>
      <c r="D247" s="23"/>
    </row>
    <row r="248" spans="2:4" x14ac:dyDescent="0.2">
      <c r="B248" s="11"/>
      <c r="C248" s="23"/>
      <c r="D248" s="23"/>
    </row>
    <row r="249" spans="2:4" x14ac:dyDescent="0.2">
      <c r="B249" s="11"/>
      <c r="C249" s="23"/>
      <c r="D249" s="23"/>
    </row>
    <row r="250" spans="2:4" x14ac:dyDescent="0.2">
      <c r="B250" s="11"/>
      <c r="C250" s="23"/>
      <c r="D250" s="23"/>
    </row>
    <row r="251" spans="2:4" x14ac:dyDescent="0.2">
      <c r="B251" s="11"/>
      <c r="C251" s="23"/>
      <c r="D251" s="23"/>
    </row>
    <row r="252" spans="2:4" x14ac:dyDescent="0.2">
      <c r="B252" s="11"/>
      <c r="C252" s="23"/>
      <c r="D252" s="23"/>
    </row>
    <row r="253" spans="2:4" x14ac:dyDescent="0.2">
      <c r="B253" s="11"/>
      <c r="C253" s="23"/>
      <c r="D253" s="23"/>
    </row>
    <row r="254" spans="2:4" x14ac:dyDescent="0.2">
      <c r="B254" s="11"/>
      <c r="C254" s="23"/>
      <c r="D254" s="23"/>
    </row>
    <row r="255" spans="2:4" x14ac:dyDescent="0.2">
      <c r="B255" s="11"/>
      <c r="C255" s="23"/>
      <c r="D255" s="23"/>
    </row>
    <row r="256" spans="2:4" x14ac:dyDescent="0.2">
      <c r="B256" s="11"/>
      <c r="C256" s="23"/>
      <c r="D256" s="23"/>
    </row>
    <row r="257" spans="2:4" x14ac:dyDescent="0.2">
      <c r="B257" s="11"/>
      <c r="C257" s="23"/>
      <c r="D257" s="23"/>
    </row>
    <row r="258" spans="2:4" x14ac:dyDescent="0.2">
      <c r="B258" s="11"/>
      <c r="C258" s="23"/>
      <c r="D258" s="23"/>
    </row>
    <row r="259" spans="2:4" x14ac:dyDescent="0.2">
      <c r="B259" s="11"/>
      <c r="C259" s="23"/>
      <c r="D259" s="23"/>
    </row>
    <row r="260" spans="2:4" x14ac:dyDescent="0.2">
      <c r="B260" s="11"/>
      <c r="C260" s="23"/>
      <c r="D260" s="23"/>
    </row>
    <row r="261" spans="2:4" x14ac:dyDescent="0.2">
      <c r="B261" s="11"/>
      <c r="C261" s="23"/>
      <c r="D261" s="23"/>
    </row>
    <row r="262" spans="2:4" x14ac:dyDescent="0.2">
      <c r="B262" s="11"/>
      <c r="C262" s="23"/>
      <c r="D262" s="23"/>
    </row>
    <row r="263" spans="2:4" x14ac:dyDescent="0.2">
      <c r="B263" s="11"/>
      <c r="C263" s="23"/>
      <c r="D263" s="23"/>
    </row>
    <row r="264" spans="2:4" x14ac:dyDescent="0.2">
      <c r="B264" s="11"/>
      <c r="C264" s="23"/>
      <c r="D264" s="23"/>
    </row>
    <row r="265" spans="2:4" x14ac:dyDescent="0.2">
      <c r="B265" s="11"/>
      <c r="C265" s="23"/>
      <c r="D265" s="23"/>
    </row>
    <row r="266" spans="2:4" x14ac:dyDescent="0.2">
      <c r="B266" s="11"/>
      <c r="C266" s="23"/>
      <c r="D266" s="23"/>
    </row>
    <row r="267" spans="2:4" x14ac:dyDescent="0.2">
      <c r="B267" s="11"/>
      <c r="C267" s="23"/>
      <c r="D267" s="23"/>
    </row>
    <row r="268" spans="2:4" x14ac:dyDescent="0.2">
      <c r="B268" s="11"/>
      <c r="C268" s="23"/>
      <c r="D268" s="23"/>
    </row>
    <row r="269" spans="2:4" x14ac:dyDescent="0.2">
      <c r="B269" s="11"/>
      <c r="C269" s="23"/>
      <c r="D269" s="23"/>
    </row>
    <row r="270" spans="2:4" x14ac:dyDescent="0.2">
      <c r="B270" s="11"/>
      <c r="C270" s="23"/>
      <c r="D270" s="23"/>
    </row>
    <row r="271" spans="2:4" x14ac:dyDescent="0.2">
      <c r="B271" s="11"/>
      <c r="C271" s="23"/>
      <c r="D271" s="23"/>
    </row>
    <row r="272" spans="2:4" x14ac:dyDescent="0.2">
      <c r="B272" s="11"/>
      <c r="C272" s="23"/>
      <c r="D272" s="23"/>
    </row>
    <row r="273" spans="2:4" x14ac:dyDescent="0.2">
      <c r="B273" s="11"/>
      <c r="C273" s="23"/>
      <c r="D273" s="23"/>
    </row>
    <row r="274" spans="2:4" x14ac:dyDescent="0.2">
      <c r="B274" s="11"/>
      <c r="C274" s="23"/>
      <c r="D274" s="23"/>
    </row>
    <row r="275" spans="2:4" x14ac:dyDescent="0.2">
      <c r="B275" s="11"/>
      <c r="C275" s="23"/>
      <c r="D275" s="23"/>
    </row>
    <row r="276" spans="2:4" x14ac:dyDescent="0.2">
      <c r="B276" s="11"/>
      <c r="C276" s="23"/>
      <c r="D276" s="23"/>
    </row>
    <row r="277" spans="2:4" x14ac:dyDescent="0.2">
      <c r="B277" s="11"/>
      <c r="C277" s="23"/>
      <c r="D277" s="23"/>
    </row>
    <row r="278" spans="2:4" x14ac:dyDescent="0.2">
      <c r="B278" s="11"/>
      <c r="C278" s="23"/>
      <c r="D278" s="23"/>
    </row>
    <row r="279" spans="2:4" x14ac:dyDescent="0.2">
      <c r="B279" s="11"/>
      <c r="C279" s="23"/>
      <c r="D279" s="23"/>
    </row>
    <row r="280" spans="2:4" x14ac:dyDescent="0.2">
      <c r="B280" s="11"/>
      <c r="C280" s="23"/>
      <c r="D280" s="23"/>
    </row>
    <row r="281" spans="2:4" x14ac:dyDescent="0.2">
      <c r="B281" s="11"/>
      <c r="C281" s="23"/>
      <c r="D281" s="23"/>
    </row>
    <row r="282" spans="2:4" x14ac:dyDescent="0.2">
      <c r="B282" s="11"/>
      <c r="C282" s="23"/>
      <c r="D282" s="23"/>
    </row>
    <row r="283" spans="2:4" x14ac:dyDescent="0.2">
      <c r="B283" s="11"/>
      <c r="C283" s="23"/>
      <c r="D283" s="23"/>
    </row>
    <row r="284" spans="2:4" x14ac:dyDescent="0.2">
      <c r="B284" s="11"/>
      <c r="C284" s="23"/>
      <c r="D284" s="23"/>
    </row>
    <row r="285" spans="2:4" x14ac:dyDescent="0.2">
      <c r="B285" s="11"/>
      <c r="C285" s="23"/>
      <c r="D285" s="23"/>
    </row>
    <row r="286" spans="2:4" x14ac:dyDescent="0.2">
      <c r="B286" s="11"/>
      <c r="C286" s="23"/>
      <c r="D286" s="23"/>
    </row>
    <row r="287" spans="2:4" x14ac:dyDescent="0.2">
      <c r="B287" s="11"/>
      <c r="C287" s="23"/>
      <c r="D287" s="23"/>
    </row>
    <row r="288" spans="2:4" x14ac:dyDescent="0.2">
      <c r="B288" s="11"/>
      <c r="C288" s="23"/>
      <c r="D288" s="23"/>
    </row>
    <row r="289" spans="2:4" x14ac:dyDescent="0.2">
      <c r="B289" s="11"/>
      <c r="C289" s="23"/>
      <c r="D289" s="23"/>
    </row>
    <row r="290" spans="2:4" x14ac:dyDescent="0.2">
      <c r="B290" s="11"/>
      <c r="C290" s="23"/>
      <c r="D290" s="23"/>
    </row>
    <row r="291" spans="2:4" x14ac:dyDescent="0.2">
      <c r="B291" s="11"/>
      <c r="C291" s="23"/>
      <c r="D291" s="23"/>
    </row>
    <row r="292" spans="2:4" x14ac:dyDescent="0.2">
      <c r="B292" s="11"/>
      <c r="C292" s="23"/>
      <c r="D292" s="23"/>
    </row>
    <row r="293" spans="2:4" x14ac:dyDescent="0.2">
      <c r="B293" s="11"/>
      <c r="C293" s="23"/>
      <c r="D293" s="23"/>
    </row>
    <row r="294" spans="2:4" x14ac:dyDescent="0.2">
      <c r="B294" s="11"/>
      <c r="C294" s="23"/>
      <c r="D294" s="23"/>
    </row>
    <row r="295" spans="2:4" x14ac:dyDescent="0.2">
      <c r="B295" s="11"/>
      <c r="C295" s="23"/>
      <c r="D295" s="23"/>
    </row>
    <row r="296" spans="2:4" x14ac:dyDescent="0.2">
      <c r="B296" s="11"/>
      <c r="C296" s="23"/>
      <c r="D296" s="23"/>
    </row>
    <row r="297" spans="2:4" x14ac:dyDescent="0.2">
      <c r="B297" s="11"/>
      <c r="C297" s="23"/>
      <c r="D297" s="23"/>
    </row>
    <row r="298" spans="2:4" x14ac:dyDescent="0.2">
      <c r="B298" s="11"/>
      <c r="C298" s="23"/>
      <c r="D298" s="23"/>
    </row>
    <row r="299" spans="2:4" x14ac:dyDescent="0.2">
      <c r="B299" s="11"/>
      <c r="C299" s="23"/>
      <c r="D299" s="23"/>
    </row>
    <row r="300" spans="2:4" x14ac:dyDescent="0.2">
      <c r="B300" s="11"/>
      <c r="C300" s="23"/>
      <c r="D300" s="23"/>
    </row>
    <row r="301" spans="2:4" x14ac:dyDescent="0.2">
      <c r="B301" s="11"/>
      <c r="C301" s="23"/>
      <c r="D301" s="23"/>
    </row>
    <row r="302" spans="2:4" x14ac:dyDescent="0.2">
      <c r="B302" s="11"/>
      <c r="C302" s="23"/>
      <c r="D302" s="23"/>
    </row>
    <row r="303" spans="2:4" x14ac:dyDescent="0.2">
      <c r="B303" s="11"/>
      <c r="C303" s="23"/>
      <c r="D303" s="23"/>
    </row>
    <row r="304" spans="2:4" x14ac:dyDescent="0.2">
      <c r="B304" s="11"/>
      <c r="C304" s="23"/>
      <c r="D304" s="23"/>
    </row>
    <row r="305" spans="2:4" x14ac:dyDescent="0.2">
      <c r="B305" s="11"/>
      <c r="C305" s="23"/>
      <c r="D305" s="23"/>
    </row>
    <row r="306" spans="2:4" x14ac:dyDescent="0.2">
      <c r="B306" s="11"/>
      <c r="C306" s="23"/>
      <c r="D306" s="23"/>
    </row>
    <row r="307" spans="2:4" x14ac:dyDescent="0.2">
      <c r="B307" s="11"/>
      <c r="C307" s="23"/>
      <c r="D307" s="23"/>
    </row>
    <row r="308" spans="2:4" x14ac:dyDescent="0.2">
      <c r="B308" s="11"/>
      <c r="C308" s="23"/>
      <c r="D308" s="23"/>
    </row>
    <row r="309" spans="2:4" x14ac:dyDescent="0.2">
      <c r="B309" s="11"/>
      <c r="C309" s="23"/>
      <c r="D309" s="23"/>
    </row>
    <row r="310" spans="2:4" x14ac:dyDescent="0.2">
      <c r="B310" s="11"/>
      <c r="C310" s="23"/>
      <c r="D310" s="23"/>
    </row>
    <row r="311" spans="2:4" x14ac:dyDescent="0.2">
      <c r="B311" s="11"/>
      <c r="C311" s="23"/>
      <c r="D311" s="23"/>
    </row>
    <row r="312" spans="2:4" x14ac:dyDescent="0.2">
      <c r="B312" s="11"/>
      <c r="C312" s="23"/>
      <c r="D312" s="23"/>
    </row>
    <row r="313" spans="2:4" x14ac:dyDescent="0.2">
      <c r="B313" s="11"/>
      <c r="C313" s="23"/>
      <c r="D313" s="23"/>
    </row>
    <row r="314" spans="2:4" x14ac:dyDescent="0.2">
      <c r="B314" s="11"/>
      <c r="C314" s="23"/>
      <c r="D314" s="23"/>
    </row>
    <row r="315" spans="2:4" x14ac:dyDescent="0.2">
      <c r="B315" s="11"/>
      <c r="C315" s="23"/>
      <c r="D315" s="23"/>
    </row>
    <row r="316" spans="2:4" x14ac:dyDescent="0.2">
      <c r="B316" s="11"/>
      <c r="C316" s="23"/>
      <c r="D316" s="23"/>
    </row>
    <row r="317" spans="2:4" x14ac:dyDescent="0.2">
      <c r="B317" s="11"/>
      <c r="C317" s="23"/>
      <c r="D317" s="23"/>
    </row>
    <row r="318" spans="2:4" x14ac:dyDescent="0.2">
      <c r="B318" s="11"/>
      <c r="C318" s="23"/>
      <c r="D318" s="23"/>
    </row>
    <row r="319" spans="2:4" x14ac:dyDescent="0.2">
      <c r="B319" s="11"/>
      <c r="C319" s="23"/>
      <c r="D319" s="23"/>
    </row>
    <row r="320" spans="2:4" x14ac:dyDescent="0.2">
      <c r="B320" s="11"/>
      <c r="C320" s="23"/>
      <c r="D320" s="23"/>
    </row>
    <row r="321" spans="2:4" x14ac:dyDescent="0.2">
      <c r="B321" s="11"/>
      <c r="C321" s="23"/>
      <c r="D321" s="23"/>
    </row>
    <row r="322" spans="2:4" x14ac:dyDescent="0.2">
      <c r="B322" s="11"/>
      <c r="C322" s="23"/>
      <c r="D322" s="23"/>
    </row>
    <row r="323" spans="2:4" x14ac:dyDescent="0.2">
      <c r="B323" s="11"/>
      <c r="C323" s="23"/>
      <c r="D323" s="23"/>
    </row>
    <row r="324" spans="2:4" x14ac:dyDescent="0.2">
      <c r="B324" s="11"/>
      <c r="C324" s="23"/>
      <c r="D324" s="23"/>
    </row>
    <row r="325" spans="2:4" x14ac:dyDescent="0.2">
      <c r="B325" s="11"/>
      <c r="C325" s="23"/>
      <c r="D325" s="23"/>
    </row>
    <row r="326" spans="2:4" x14ac:dyDescent="0.2">
      <c r="B326" s="11"/>
      <c r="C326" s="23"/>
      <c r="D326" s="23"/>
    </row>
    <row r="327" spans="2:4" x14ac:dyDescent="0.2">
      <c r="B327" s="11"/>
      <c r="C327" s="23"/>
      <c r="D327" s="23"/>
    </row>
    <row r="328" spans="2:4" x14ac:dyDescent="0.2">
      <c r="B328" s="11"/>
      <c r="C328" s="23"/>
      <c r="D328" s="23"/>
    </row>
    <row r="329" spans="2:4" x14ac:dyDescent="0.2">
      <c r="B329" s="11"/>
      <c r="C329" s="23"/>
      <c r="D329" s="23"/>
    </row>
    <row r="330" spans="2:4" x14ac:dyDescent="0.2">
      <c r="B330" s="11"/>
      <c r="C330" s="23"/>
      <c r="D330" s="23"/>
    </row>
    <row r="331" spans="2:4" x14ac:dyDescent="0.2">
      <c r="B331" s="11"/>
      <c r="C331" s="23"/>
      <c r="D331" s="23"/>
    </row>
    <row r="332" spans="2:4" x14ac:dyDescent="0.2">
      <c r="B332" s="11"/>
      <c r="C332" s="23"/>
      <c r="D332" s="23"/>
    </row>
    <row r="333" spans="2:4" x14ac:dyDescent="0.2">
      <c r="B333" s="11"/>
      <c r="C333" s="23"/>
      <c r="D333" s="23"/>
    </row>
    <row r="334" spans="2:4" x14ac:dyDescent="0.2">
      <c r="B334" s="11"/>
      <c r="C334" s="23"/>
      <c r="D334" s="23"/>
    </row>
    <row r="335" spans="2:4" x14ac:dyDescent="0.2">
      <c r="B335" s="11"/>
      <c r="C335" s="23"/>
      <c r="D335" s="23"/>
    </row>
    <row r="336" spans="2:4" x14ac:dyDescent="0.2">
      <c r="B336" s="11"/>
      <c r="C336" s="23"/>
      <c r="D336" s="23"/>
    </row>
    <row r="337" spans="2:4" x14ac:dyDescent="0.2">
      <c r="B337" s="11"/>
      <c r="C337" s="23"/>
      <c r="D337" s="23"/>
    </row>
    <row r="338" spans="2:4" x14ac:dyDescent="0.2">
      <c r="B338" s="11"/>
      <c r="C338" s="23"/>
      <c r="D338" s="23"/>
    </row>
    <row r="339" spans="2:4" x14ac:dyDescent="0.2">
      <c r="B339" s="11"/>
      <c r="C339" s="23"/>
      <c r="D339" s="23"/>
    </row>
    <row r="340" spans="2:4" x14ac:dyDescent="0.2">
      <c r="B340" s="11"/>
      <c r="C340" s="23"/>
      <c r="D340" s="23"/>
    </row>
    <row r="341" spans="2:4" x14ac:dyDescent="0.2">
      <c r="B341" s="11"/>
      <c r="C341" s="23"/>
      <c r="D341" s="23"/>
    </row>
    <row r="342" spans="2:4" x14ac:dyDescent="0.2">
      <c r="B342" s="11"/>
      <c r="C342" s="23"/>
      <c r="D342" s="23"/>
    </row>
    <row r="343" spans="2:4" x14ac:dyDescent="0.2">
      <c r="B343" s="11"/>
      <c r="C343" s="23"/>
      <c r="D343" s="23"/>
    </row>
    <row r="344" spans="2:4" x14ac:dyDescent="0.2">
      <c r="B344" s="11"/>
      <c r="C344" s="23"/>
      <c r="D344" s="23"/>
    </row>
    <row r="345" spans="2:4" x14ac:dyDescent="0.2">
      <c r="B345" s="11"/>
      <c r="C345" s="23"/>
      <c r="D345" s="23"/>
    </row>
    <row r="346" spans="2:4" x14ac:dyDescent="0.2">
      <c r="B346" s="11"/>
      <c r="C346" s="23"/>
      <c r="D346" s="23"/>
    </row>
    <row r="347" spans="2:4" x14ac:dyDescent="0.2">
      <c r="B347" s="11"/>
      <c r="C347" s="23"/>
      <c r="D347" s="23"/>
    </row>
    <row r="348" spans="2:4" x14ac:dyDescent="0.2">
      <c r="B348" s="11"/>
      <c r="C348" s="23"/>
      <c r="D348" s="23"/>
    </row>
    <row r="349" spans="2:4" x14ac:dyDescent="0.2">
      <c r="B349" s="11"/>
      <c r="C349" s="23"/>
      <c r="D349" s="23"/>
    </row>
    <row r="350" spans="2:4" x14ac:dyDescent="0.2">
      <c r="B350" s="11"/>
      <c r="C350" s="23"/>
      <c r="D350" s="23"/>
    </row>
    <row r="351" spans="2:4" x14ac:dyDescent="0.2">
      <c r="B351" s="11"/>
      <c r="C351" s="23"/>
      <c r="D351" s="23"/>
    </row>
    <row r="352" spans="2:4" x14ac:dyDescent="0.2">
      <c r="B352" s="11"/>
      <c r="C352" s="23"/>
      <c r="D352" s="23"/>
    </row>
    <row r="353" spans="2:4" x14ac:dyDescent="0.2">
      <c r="B353" s="11"/>
      <c r="C353" s="23"/>
      <c r="D353" s="23"/>
    </row>
    <row r="354" spans="2:4" x14ac:dyDescent="0.2">
      <c r="B354" s="11"/>
      <c r="C354" s="23"/>
      <c r="D354" s="23"/>
    </row>
    <row r="355" spans="2:4" x14ac:dyDescent="0.2">
      <c r="B355" s="11"/>
      <c r="C355" s="23"/>
      <c r="D355" s="23"/>
    </row>
    <row r="356" spans="2:4" x14ac:dyDescent="0.2">
      <c r="B356" s="11"/>
      <c r="C356" s="23"/>
      <c r="D356" s="23"/>
    </row>
    <row r="357" spans="2:4" x14ac:dyDescent="0.2">
      <c r="B357" s="11"/>
      <c r="C357" s="23"/>
      <c r="D357" s="23"/>
    </row>
    <row r="358" spans="2:4" x14ac:dyDescent="0.2">
      <c r="B358" s="11"/>
      <c r="C358" s="23"/>
      <c r="D358" s="23"/>
    </row>
    <row r="359" spans="2:4" x14ac:dyDescent="0.2">
      <c r="B359" s="11"/>
      <c r="C359" s="23"/>
      <c r="D359" s="23"/>
    </row>
    <row r="360" spans="2:4" x14ac:dyDescent="0.2">
      <c r="B360" s="11"/>
      <c r="C360" s="23"/>
      <c r="D360" s="23"/>
    </row>
    <row r="361" spans="2:4" x14ac:dyDescent="0.2">
      <c r="B361" s="11"/>
      <c r="C361" s="23"/>
      <c r="D361" s="23"/>
    </row>
    <row r="362" spans="2:4" x14ac:dyDescent="0.2">
      <c r="B362" s="11"/>
      <c r="C362" s="23"/>
      <c r="D362" s="23"/>
    </row>
    <row r="363" spans="2:4" x14ac:dyDescent="0.2">
      <c r="B363" s="11"/>
      <c r="C363" s="23"/>
      <c r="D363" s="23"/>
    </row>
    <row r="364" spans="2:4" x14ac:dyDescent="0.2">
      <c r="B364" s="11"/>
      <c r="D364" s="23"/>
    </row>
    <row r="365" spans="2:4" x14ac:dyDescent="0.2">
      <c r="B365" s="11"/>
      <c r="D365" s="23"/>
    </row>
    <row r="366" spans="2:4" x14ac:dyDescent="0.2">
      <c r="B366" s="11"/>
      <c r="D366" s="23"/>
    </row>
    <row r="367" spans="2:4" x14ac:dyDescent="0.2">
      <c r="B367" s="11"/>
      <c r="D367" s="23"/>
    </row>
    <row r="368" spans="2:4" x14ac:dyDescent="0.2">
      <c r="B368" s="11"/>
      <c r="D368" s="23"/>
    </row>
    <row r="369" spans="2:4" x14ac:dyDescent="0.2">
      <c r="B369" s="11"/>
      <c r="D369" s="23"/>
    </row>
    <row r="370" spans="2:4" x14ac:dyDescent="0.2">
      <c r="B370" s="11"/>
      <c r="D370" s="23"/>
    </row>
    <row r="371" spans="2:4" x14ac:dyDescent="0.2">
      <c r="B371" s="11"/>
      <c r="D371" s="23"/>
    </row>
    <row r="372" spans="2:4" x14ac:dyDescent="0.2">
      <c r="B372" s="11"/>
      <c r="D372" s="23"/>
    </row>
    <row r="373" spans="2:4" x14ac:dyDescent="0.2">
      <c r="B373" s="11"/>
      <c r="D373" s="23"/>
    </row>
    <row r="374" spans="2:4" x14ac:dyDescent="0.2">
      <c r="B374" s="11"/>
      <c r="D374" s="23"/>
    </row>
    <row r="375" spans="2:4" x14ac:dyDescent="0.2">
      <c r="B375" s="11"/>
      <c r="D375" s="23"/>
    </row>
    <row r="376" spans="2:4" x14ac:dyDescent="0.2">
      <c r="B376" s="11"/>
      <c r="D376" s="23"/>
    </row>
    <row r="377" spans="2:4" x14ac:dyDescent="0.2">
      <c r="B377" s="11"/>
      <c r="D377" s="23"/>
    </row>
    <row r="378" spans="2:4" x14ac:dyDescent="0.2">
      <c r="B378" s="11"/>
      <c r="D378" s="23"/>
    </row>
    <row r="379" spans="2:4" x14ac:dyDescent="0.2">
      <c r="B379" s="11"/>
      <c r="D379" s="23"/>
    </row>
    <row r="380" spans="2:4" x14ac:dyDescent="0.2">
      <c r="B380" s="11"/>
      <c r="D380" s="23"/>
    </row>
    <row r="381" spans="2:4" x14ac:dyDescent="0.2">
      <c r="B381" s="11"/>
      <c r="D381" s="23"/>
    </row>
    <row r="382" spans="2:4" x14ac:dyDescent="0.2">
      <c r="B382" s="11"/>
      <c r="D382" s="23"/>
    </row>
    <row r="383" spans="2:4" x14ac:dyDescent="0.2">
      <c r="B383" s="11"/>
      <c r="D383" s="23"/>
    </row>
    <row r="384" spans="2:4" x14ac:dyDescent="0.2">
      <c r="B384" s="11"/>
      <c r="D384" s="23"/>
    </row>
    <row r="385" spans="2:4" x14ac:dyDescent="0.2">
      <c r="B385" s="11"/>
      <c r="D385" s="23"/>
    </row>
    <row r="386" spans="2:4" x14ac:dyDescent="0.2">
      <c r="B386" s="11"/>
      <c r="D386" s="23"/>
    </row>
    <row r="387" spans="2:4" x14ac:dyDescent="0.2">
      <c r="B387" s="11"/>
      <c r="D387" s="23"/>
    </row>
    <row r="388" spans="2:4" x14ac:dyDescent="0.2">
      <c r="B388" s="11"/>
      <c r="D388" s="23"/>
    </row>
    <row r="389" spans="2:4" x14ac:dyDescent="0.2">
      <c r="B389" s="11"/>
      <c r="D389" s="23"/>
    </row>
    <row r="390" spans="2:4" x14ac:dyDescent="0.2">
      <c r="B390" s="11"/>
      <c r="D390" s="23"/>
    </row>
    <row r="391" spans="2:4" x14ac:dyDescent="0.2">
      <c r="B391" s="11"/>
      <c r="D391" s="23"/>
    </row>
    <row r="392" spans="2:4" x14ac:dyDescent="0.2">
      <c r="B392" s="11"/>
    </row>
    <row r="393" spans="2:4" x14ac:dyDescent="0.2">
      <c r="B393" s="11"/>
    </row>
    <row r="394" spans="2:4" x14ac:dyDescent="0.2">
      <c r="B394" s="11"/>
    </row>
    <row r="395" spans="2:4" x14ac:dyDescent="0.2">
      <c r="B395" s="11"/>
    </row>
    <row r="396" spans="2:4" x14ac:dyDescent="0.2">
      <c r="B396" s="11"/>
    </row>
    <row r="397" spans="2:4" x14ac:dyDescent="0.2">
      <c r="B397" s="11"/>
    </row>
    <row r="398" spans="2:4" x14ac:dyDescent="0.2">
      <c r="B398" s="11"/>
    </row>
    <row r="399" spans="2:4" x14ac:dyDescent="0.2">
      <c r="B399" s="11"/>
    </row>
    <row r="400" spans="2:4" x14ac:dyDescent="0.2">
      <c r="B400" s="11"/>
    </row>
    <row r="401" spans="2:2" x14ac:dyDescent="0.2">
      <c r="B401" s="11"/>
    </row>
    <row r="402" spans="2:2" x14ac:dyDescent="0.2">
      <c r="B402" s="11"/>
    </row>
    <row r="403" spans="2:2" x14ac:dyDescent="0.2">
      <c r="B403" s="11"/>
    </row>
    <row r="404" spans="2:2" x14ac:dyDescent="0.2">
      <c r="B404" s="11"/>
    </row>
    <row r="405" spans="2:2" x14ac:dyDescent="0.2">
      <c r="B405" s="11"/>
    </row>
    <row r="406" spans="2:2" x14ac:dyDescent="0.2">
      <c r="B406" s="11"/>
    </row>
  </sheetData>
  <protectedRanges>
    <protectedRange sqref="A192:D194" name="Range1"/>
  </protectedRanges>
  <sortState xmlns:xlrd2="http://schemas.microsoft.com/office/spreadsheetml/2017/richdata2" ref="A21:AA201">
    <sortCondition ref="C21:C20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13"/>
  <sheetViews>
    <sheetView topLeftCell="A164" workbookViewId="0">
      <selection activeCell="A87" sqref="A87:D198"/>
    </sheetView>
  </sheetViews>
  <sheetFormatPr defaultRowHeight="12.75" x14ac:dyDescent="0.2"/>
  <cols>
    <col min="1" max="1" width="19.7109375" style="23" customWidth="1"/>
    <col min="2" max="2" width="4.42578125" style="10" customWidth="1"/>
    <col min="3" max="3" width="12.7109375" style="23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23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4" t="s">
        <v>95</v>
      </c>
      <c r="I1" s="45" t="s">
        <v>96</v>
      </c>
      <c r="J1" s="46" t="s">
        <v>97</v>
      </c>
    </row>
    <row r="2" spans="1:16" x14ac:dyDescent="0.2">
      <c r="I2" s="47" t="s">
        <v>98</v>
      </c>
      <c r="J2" s="48" t="s">
        <v>99</v>
      </c>
    </row>
    <row r="3" spans="1:16" x14ac:dyDescent="0.2">
      <c r="A3" s="49" t="s">
        <v>100</v>
      </c>
      <c r="I3" s="47" t="s">
        <v>101</v>
      </c>
      <c r="J3" s="48" t="s">
        <v>102</v>
      </c>
    </row>
    <row r="4" spans="1:16" x14ac:dyDescent="0.2">
      <c r="I4" s="47" t="s">
        <v>103</v>
      </c>
      <c r="J4" s="48" t="s">
        <v>102</v>
      </c>
    </row>
    <row r="5" spans="1:16" ht="13.5" thickBot="1" x14ac:dyDescent="0.25">
      <c r="I5" s="50" t="s">
        <v>104</v>
      </c>
      <c r="J5" s="51" t="s">
        <v>81</v>
      </c>
    </row>
    <row r="10" spans="1:16" ht="13.5" thickBot="1" x14ac:dyDescent="0.25"/>
    <row r="11" spans="1:16" ht="12.75" customHeight="1" thickBot="1" x14ac:dyDescent="0.25">
      <c r="A11" s="23" t="str">
        <f t="shared" ref="A11:A42" si="0">P11</f>
        <v> AOEB 5 </v>
      </c>
      <c r="B11" s="11" t="str">
        <f t="shared" ref="B11:B42" si="1">IF(H11=INT(H11),"I","II")</f>
        <v>I</v>
      </c>
      <c r="C11" s="23">
        <f t="shared" ref="C11:C42" si="2">1*G11</f>
        <v>43019.77</v>
      </c>
      <c r="D11" s="10" t="str">
        <f t="shared" ref="D11:D42" si="3">VLOOKUP(F11,I$1:J$5,2,FALSE)</f>
        <v>vis</v>
      </c>
      <c r="E11" s="52">
        <f>VLOOKUP(C11,Active!C$21:E$968,3,FALSE)</f>
        <v>-14409.111056789679</v>
      </c>
      <c r="F11" s="11" t="s">
        <v>104</v>
      </c>
      <c r="G11" s="10" t="str">
        <f t="shared" ref="G11:G42" si="4">MID(I11,3,LEN(I11)-3)</f>
        <v>43019.770</v>
      </c>
      <c r="H11" s="23">
        <f t="shared" ref="H11:H42" si="5">1*K11</f>
        <v>9564</v>
      </c>
      <c r="I11" s="53" t="s">
        <v>210</v>
      </c>
      <c r="J11" s="54" t="s">
        <v>211</v>
      </c>
      <c r="K11" s="53">
        <v>9564</v>
      </c>
      <c r="L11" s="53" t="s">
        <v>212</v>
      </c>
      <c r="M11" s="54" t="s">
        <v>195</v>
      </c>
      <c r="N11" s="54"/>
      <c r="O11" s="55" t="s">
        <v>213</v>
      </c>
      <c r="P11" s="55" t="s">
        <v>214</v>
      </c>
    </row>
    <row r="12" spans="1:16" ht="12.75" customHeight="1" thickBot="1" x14ac:dyDescent="0.25">
      <c r="A12" s="23" t="str">
        <f t="shared" si="0"/>
        <v> AOEB 5 </v>
      </c>
      <c r="B12" s="11" t="str">
        <f t="shared" si="1"/>
        <v>I</v>
      </c>
      <c r="C12" s="23">
        <f t="shared" si="2"/>
        <v>43019.773999999998</v>
      </c>
      <c r="D12" s="10" t="str">
        <f t="shared" si="3"/>
        <v>vis</v>
      </c>
      <c r="E12" s="52">
        <f>VLOOKUP(C12,Active!C$21:E$968,3,FALSE)</f>
        <v>-14409.10699958718</v>
      </c>
      <c r="F12" s="11" t="s">
        <v>104</v>
      </c>
      <c r="G12" s="10" t="str">
        <f t="shared" si="4"/>
        <v>43019.774</v>
      </c>
      <c r="H12" s="23">
        <f t="shared" si="5"/>
        <v>9564</v>
      </c>
      <c r="I12" s="53" t="s">
        <v>215</v>
      </c>
      <c r="J12" s="54" t="s">
        <v>216</v>
      </c>
      <c r="K12" s="53">
        <v>9564</v>
      </c>
      <c r="L12" s="53" t="s">
        <v>139</v>
      </c>
      <c r="M12" s="54" t="s">
        <v>195</v>
      </c>
      <c r="N12" s="54"/>
      <c r="O12" s="55" t="s">
        <v>217</v>
      </c>
      <c r="P12" s="55" t="s">
        <v>214</v>
      </c>
    </row>
    <row r="13" spans="1:16" ht="12.75" customHeight="1" thickBot="1" x14ac:dyDescent="0.25">
      <c r="A13" s="23" t="str">
        <f t="shared" si="0"/>
        <v> AOEB 5 </v>
      </c>
      <c r="B13" s="11" t="str">
        <f t="shared" si="1"/>
        <v>I</v>
      </c>
      <c r="C13" s="23">
        <f t="shared" si="2"/>
        <v>43301.74</v>
      </c>
      <c r="D13" s="10" t="str">
        <f t="shared" si="3"/>
        <v>vis</v>
      </c>
      <c r="E13" s="52">
        <f>VLOOKUP(C13,Active!C$21:E$968,3,FALSE)</f>
        <v>-14123.108709698034</v>
      </c>
      <c r="F13" s="11" t="s">
        <v>104</v>
      </c>
      <c r="G13" s="10" t="str">
        <f t="shared" si="4"/>
        <v>43301.740</v>
      </c>
      <c r="H13" s="23">
        <f t="shared" si="5"/>
        <v>9850</v>
      </c>
      <c r="I13" s="53" t="s">
        <v>218</v>
      </c>
      <c r="J13" s="54" t="s">
        <v>219</v>
      </c>
      <c r="K13" s="53">
        <v>9850</v>
      </c>
      <c r="L13" s="53" t="s">
        <v>220</v>
      </c>
      <c r="M13" s="54" t="s">
        <v>195</v>
      </c>
      <c r="N13" s="54"/>
      <c r="O13" s="55" t="s">
        <v>221</v>
      </c>
      <c r="P13" s="55" t="s">
        <v>214</v>
      </c>
    </row>
    <row r="14" spans="1:16" ht="12.75" customHeight="1" thickBot="1" x14ac:dyDescent="0.25">
      <c r="A14" s="23" t="str">
        <f t="shared" si="0"/>
        <v> AOEB 5 </v>
      </c>
      <c r="B14" s="11" t="str">
        <f t="shared" si="1"/>
        <v>I</v>
      </c>
      <c r="C14" s="23">
        <f t="shared" si="2"/>
        <v>43301.74</v>
      </c>
      <c r="D14" s="10" t="str">
        <f t="shared" si="3"/>
        <v>vis</v>
      </c>
      <c r="E14" s="52">
        <f>VLOOKUP(C14,Active!C$21:E$968,3,FALSE)</f>
        <v>-14123.108709698034</v>
      </c>
      <c r="F14" s="11" t="s">
        <v>104</v>
      </c>
      <c r="G14" s="10" t="str">
        <f t="shared" si="4"/>
        <v>43301.740</v>
      </c>
      <c r="H14" s="23">
        <f t="shared" si="5"/>
        <v>9850</v>
      </c>
      <c r="I14" s="53" t="s">
        <v>218</v>
      </c>
      <c r="J14" s="54" t="s">
        <v>219</v>
      </c>
      <c r="K14" s="53">
        <v>9850</v>
      </c>
      <c r="L14" s="53" t="s">
        <v>220</v>
      </c>
      <c r="M14" s="54" t="s">
        <v>195</v>
      </c>
      <c r="N14" s="54"/>
      <c r="O14" s="55" t="s">
        <v>213</v>
      </c>
      <c r="P14" s="55" t="s">
        <v>214</v>
      </c>
    </row>
    <row r="15" spans="1:16" ht="12.75" customHeight="1" thickBot="1" x14ac:dyDescent="0.25">
      <c r="A15" s="23" t="str">
        <f t="shared" si="0"/>
        <v> AOEB 5 </v>
      </c>
      <c r="B15" s="11" t="str">
        <f t="shared" si="1"/>
        <v>I</v>
      </c>
      <c r="C15" s="23">
        <f t="shared" si="2"/>
        <v>43723.709000000003</v>
      </c>
      <c r="D15" s="10" t="str">
        <f t="shared" si="3"/>
        <v>vis</v>
      </c>
      <c r="E15" s="52">
        <f>VLOOKUP(C15,Active!C$21:E$968,3,FALSE)</f>
        <v>-13695.105289476323</v>
      </c>
      <c r="F15" s="11" t="s">
        <v>104</v>
      </c>
      <c r="G15" s="10" t="str">
        <f t="shared" si="4"/>
        <v>43723.709</v>
      </c>
      <c r="H15" s="23">
        <f t="shared" si="5"/>
        <v>10278</v>
      </c>
      <c r="I15" s="53" t="s">
        <v>222</v>
      </c>
      <c r="J15" s="54" t="s">
        <v>223</v>
      </c>
      <c r="K15" s="53">
        <v>10278</v>
      </c>
      <c r="L15" s="53" t="s">
        <v>224</v>
      </c>
      <c r="M15" s="54" t="s">
        <v>195</v>
      </c>
      <c r="N15" s="54"/>
      <c r="O15" s="55" t="s">
        <v>213</v>
      </c>
      <c r="P15" s="55" t="s">
        <v>214</v>
      </c>
    </row>
    <row r="16" spans="1:16" ht="12.75" customHeight="1" thickBot="1" x14ac:dyDescent="0.25">
      <c r="A16" s="23" t="str">
        <f t="shared" si="0"/>
        <v> AOEB 5 </v>
      </c>
      <c r="B16" s="11" t="str">
        <f t="shared" si="1"/>
        <v>I</v>
      </c>
      <c r="C16" s="23">
        <f t="shared" si="2"/>
        <v>43798.642999999996</v>
      </c>
      <c r="D16" s="10" t="str">
        <f t="shared" si="3"/>
        <v>vis</v>
      </c>
      <c r="E16" s="52">
        <f>VLOOKUP(C16,Active!C$21:E$968,3,FALSE)</f>
        <v>-13619.09968647968</v>
      </c>
      <c r="F16" s="11" t="s">
        <v>104</v>
      </c>
      <c r="G16" s="10" t="str">
        <f t="shared" si="4"/>
        <v>43798.643</v>
      </c>
      <c r="H16" s="23">
        <f t="shared" si="5"/>
        <v>10354</v>
      </c>
      <c r="I16" s="53" t="s">
        <v>225</v>
      </c>
      <c r="J16" s="54" t="s">
        <v>226</v>
      </c>
      <c r="K16" s="53">
        <v>10354</v>
      </c>
      <c r="L16" s="53" t="s">
        <v>227</v>
      </c>
      <c r="M16" s="54" t="s">
        <v>195</v>
      </c>
      <c r="N16" s="54"/>
      <c r="O16" s="55" t="s">
        <v>221</v>
      </c>
      <c r="P16" s="55" t="s">
        <v>214</v>
      </c>
    </row>
    <row r="17" spans="1:16" ht="12.75" customHeight="1" thickBot="1" x14ac:dyDescent="0.25">
      <c r="A17" s="23" t="str">
        <f t="shared" si="0"/>
        <v> AOEB 5 </v>
      </c>
      <c r="B17" s="11" t="str">
        <f t="shared" si="1"/>
        <v>I</v>
      </c>
      <c r="C17" s="23">
        <f t="shared" si="2"/>
        <v>44222.591999999997</v>
      </c>
      <c r="D17" s="10" t="str">
        <f t="shared" si="3"/>
        <v>vis</v>
      </c>
      <c r="E17" s="52">
        <f>VLOOKUP(C17,Active!C$21:E$968,3,FALSE)</f>
        <v>-13189.087951021453</v>
      </c>
      <c r="F17" s="11" t="s">
        <v>104</v>
      </c>
      <c r="G17" s="10" t="str">
        <f t="shared" si="4"/>
        <v>44222.592</v>
      </c>
      <c r="H17" s="23">
        <f t="shared" si="5"/>
        <v>10784</v>
      </c>
      <c r="I17" s="53" t="s">
        <v>228</v>
      </c>
      <c r="J17" s="54" t="s">
        <v>229</v>
      </c>
      <c r="K17" s="53">
        <v>10784</v>
      </c>
      <c r="L17" s="53" t="s">
        <v>133</v>
      </c>
      <c r="M17" s="54" t="s">
        <v>195</v>
      </c>
      <c r="N17" s="54"/>
      <c r="O17" s="55" t="s">
        <v>221</v>
      </c>
      <c r="P17" s="55" t="s">
        <v>214</v>
      </c>
    </row>
    <row r="18" spans="1:16" ht="12.75" customHeight="1" thickBot="1" x14ac:dyDescent="0.25">
      <c r="A18" s="23" t="str">
        <f t="shared" si="0"/>
        <v> AOEB 5 </v>
      </c>
      <c r="B18" s="11" t="str">
        <f t="shared" si="1"/>
        <v>I</v>
      </c>
      <c r="C18" s="23">
        <f t="shared" si="2"/>
        <v>44419.767999999996</v>
      </c>
      <c r="D18" s="10" t="str">
        <f t="shared" si="3"/>
        <v>vis</v>
      </c>
      <c r="E18" s="52">
        <f>VLOOKUP(C18,Active!C$21:E$968,3,FALSE)</f>
        <v>-12989.092211084077</v>
      </c>
      <c r="F18" s="11" t="s">
        <v>104</v>
      </c>
      <c r="G18" s="10" t="str">
        <f t="shared" si="4"/>
        <v>44419.768</v>
      </c>
      <c r="H18" s="23">
        <f t="shared" si="5"/>
        <v>10984</v>
      </c>
      <c r="I18" s="53" t="s">
        <v>230</v>
      </c>
      <c r="J18" s="54" t="s">
        <v>231</v>
      </c>
      <c r="K18" s="53">
        <v>10984</v>
      </c>
      <c r="L18" s="53" t="s">
        <v>187</v>
      </c>
      <c r="M18" s="54" t="s">
        <v>195</v>
      </c>
      <c r="N18" s="54"/>
      <c r="O18" s="55" t="s">
        <v>221</v>
      </c>
      <c r="P18" s="55" t="s">
        <v>214</v>
      </c>
    </row>
    <row r="19" spans="1:16" ht="12.75" customHeight="1" thickBot="1" x14ac:dyDescent="0.25">
      <c r="A19" s="23" t="str">
        <f t="shared" si="0"/>
        <v> AOEB 5 </v>
      </c>
      <c r="B19" s="11" t="str">
        <f t="shared" si="1"/>
        <v>I</v>
      </c>
      <c r="C19" s="23">
        <f t="shared" si="2"/>
        <v>44915.686000000002</v>
      </c>
      <c r="D19" s="10" t="str">
        <f t="shared" si="3"/>
        <v>vis</v>
      </c>
      <c r="E19" s="52">
        <f>VLOOKUP(C19,Active!C$21:E$968,3,FALSE)</f>
        <v>-12486.082273980854</v>
      </c>
      <c r="F19" s="11" t="s">
        <v>104</v>
      </c>
      <c r="G19" s="10" t="str">
        <f t="shared" si="4"/>
        <v>44915.686</v>
      </c>
      <c r="H19" s="23">
        <f t="shared" si="5"/>
        <v>11487</v>
      </c>
      <c r="I19" s="53" t="s">
        <v>247</v>
      </c>
      <c r="J19" s="54" t="s">
        <v>248</v>
      </c>
      <c r="K19" s="53">
        <v>11487</v>
      </c>
      <c r="L19" s="53" t="s">
        <v>249</v>
      </c>
      <c r="M19" s="54" t="s">
        <v>195</v>
      </c>
      <c r="N19" s="54"/>
      <c r="O19" s="55" t="s">
        <v>221</v>
      </c>
      <c r="P19" s="55" t="s">
        <v>214</v>
      </c>
    </row>
    <row r="20" spans="1:16" ht="12.75" customHeight="1" thickBot="1" x14ac:dyDescent="0.25">
      <c r="A20" s="23" t="str">
        <f t="shared" si="0"/>
        <v> AOEB 5 </v>
      </c>
      <c r="B20" s="11" t="str">
        <f t="shared" si="1"/>
        <v>I</v>
      </c>
      <c r="C20" s="23">
        <f t="shared" si="2"/>
        <v>45193.714</v>
      </c>
      <c r="D20" s="10" t="str">
        <f t="shared" si="3"/>
        <v>vis</v>
      </c>
      <c r="E20" s="52">
        <f>VLOOKUP(C20,Active!C$21:E$968,3,FALSE)</f>
        <v>-12204.078299951008</v>
      </c>
      <c r="F20" s="11" t="s">
        <v>104</v>
      </c>
      <c r="G20" s="10" t="str">
        <f t="shared" si="4"/>
        <v>45193.714</v>
      </c>
      <c r="H20" s="23">
        <f t="shared" si="5"/>
        <v>11769</v>
      </c>
      <c r="I20" s="53" t="s">
        <v>250</v>
      </c>
      <c r="J20" s="54" t="s">
        <v>251</v>
      </c>
      <c r="K20" s="53">
        <v>11769</v>
      </c>
      <c r="L20" s="53" t="s">
        <v>246</v>
      </c>
      <c r="M20" s="54" t="s">
        <v>195</v>
      </c>
      <c r="N20" s="54"/>
      <c r="O20" s="55" t="s">
        <v>221</v>
      </c>
      <c r="P20" s="55" t="s">
        <v>214</v>
      </c>
    </row>
    <row r="21" spans="1:16" ht="12.75" customHeight="1" thickBot="1" x14ac:dyDescent="0.25">
      <c r="A21" s="23" t="str">
        <f t="shared" si="0"/>
        <v> BBS 74 </v>
      </c>
      <c r="B21" s="11" t="str">
        <f t="shared" si="1"/>
        <v>I</v>
      </c>
      <c r="C21" s="23">
        <f t="shared" si="2"/>
        <v>45971.6</v>
      </c>
      <c r="D21" s="10" t="str">
        <f t="shared" si="3"/>
        <v>vis</v>
      </c>
      <c r="E21" s="52">
        <f>VLOOKUP(C21,Active!C$21:E$968,3,FALSE)</f>
        <v>-11415.068044357395</v>
      </c>
      <c r="F21" s="11" t="s">
        <v>104</v>
      </c>
      <c r="G21" s="10" t="str">
        <f t="shared" si="4"/>
        <v>45971.600</v>
      </c>
      <c r="H21" s="23">
        <f t="shared" si="5"/>
        <v>12558</v>
      </c>
      <c r="I21" s="53" t="s">
        <v>299</v>
      </c>
      <c r="J21" s="54" t="s">
        <v>300</v>
      </c>
      <c r="K21" s="53">
        <v>12558</v>
      </c>
      <c r="L21" s="53" t="s">
        <v>301</v>
      </c>
      <c r="M21" s="54" t="s">
        <v>195</v>
      </c>
      <c r="N21" s="54"/>
      <c r="O21" s="55" t="s">
        <v>302</v>
      </c>
      <c r="P21" s="55" t="s">
        <v>303</v>
      </c>
    </row>
    <row r="22" spans="1:16" ht="12.75" customHeight="1" thickBot="1" x14ac:dyDescent="0.25">
      <c r="A22" s="23" t="str">
        <f t="shared" si="0"/>
        <v> BBS 78 </v>
      </c>
      <c r="B22" s="11" t="str">
        <f t="shared" si="1"/>
        <v>I</v>
      </c>
      <c r="C22" s="23">
        <f t="shared" si="2"/>
        <v>46321.601999999999</v>
      </c>
      <c r="D22" s="10" t="str">
        <f t="shared" si="3"/>
        <v>vis</v>
      </c>
      <c r="E22" s="52">
        <f>VLOOKUP(C22,Active!C$21:E$968,3,FALSE)</f>
        <v>-11060.060797179432</v>
      </c>
      <c r="F22" s="11" t="str">
        <f>LEFT(M22,1)</f>
        <v>V</v>
      </c>
      <c r="G22" s="10" t="str">
        <f t="shared" si="4"/>
        <v>46321.602</v>
      </c>
      <c r="H22" s="23">
        <f t="shared" si="5"/>
        <v>12913</v>
      </c>
      <c r="I22" s="53" t="s">
        <v>310</v>
      </c>
      <c r="J22" s="54" t="s">
        <v>311</v>
      </c>
      <c r="K22" s="53">
        <v>12913</v>
      </c>
      <c r="L22" s="53" t="s">
        <v>298</v>
      </c>
      <c r="M22" s="54" t="s">
        <v>195</v>
      </c>
      <c r="N22" s="54"/>
      <c r="O22" s="55" t="s">
        <v>302</v>
      </c>
      <c r="P22" s="55" t="s">
        <v>312</v>
      </c>
    </row>
    <row r="23" spans="1:16" ht="12.75" customHeight="1" thickBot="1" x14ac:dyDescent="0.25">
      <c r="A23" s="23" t="str">
        <f t="shared" si="0"/>
        <v> BBS 79 </v>
      </c>
      <c r="B23" s="11" t="str">
        <f t="shared" si="1"/>
        <v>I</v>
      </c>
      <c r="C23" s="23">
        <f t="shared" si="2"/>
        <v>46405.4</v>
      </c>
      <c r="D23" s="10" t="str">
        <f t="shared" si="3"/>
        <v>vis</v>
      </c>
      <c r="E23" s="52">
        <f>VLOOKUP(C23,Active!C$21:E$968,3,FALSE)</f>
        <v>-10975.064433447169</v>
      </c>
      <c r="F23" s="11" t="str">
        <f>LEFT(M23,1)</f>
        <v>V</v>
      </c>
      <c r="G23" s="10" t="str">
        <f t="shared" si="4"/>
        <v>46405.400</v>
      </c>
      <c r="H23" s="23">
        <f t="shared" si="5"/>
        <v>12998</v>
      </c>
      <c r="I23" s="53" t="s">
        <v>319</v>
      </c>
      <c r="J23" s="54" t="s">
        <v>320</v>
      </c>
      <c r="K23" s="53">
        <v>12998</v>
      </c>
      <c r="L23" s="53" t="s">
        <v>291</v>
      </c>
      <c r="M23" s="54" t="s">
        <v>195</v>
      </c>
      <c r="N23" s="54"/>
      <c r="O23" s="55" t="s">
        <v>302</v>
      </c>
      <c r="P23" s="55" t="s">
        <v>321</v>
      </c>
    </row>
    <row r="24" spans="1:16" ht="12.75" customHeight="1" thickBot="1" x14ac:dyDescent="0.25">
      <c r="A24" s="23" t="str">
        <f t="shared" si="0"/>
        <v> BBS 83 </v>
      </c>
      <c r="B24" s="11" t="str">
        <f t="shared" si="1"/>
        <v>I</v>
      </c>
      <c r="C24" s="23">
        <f t="shared" si="2"/>
        <v>46881.582000000002</v>
      </c>
      <c r="D24" s="10" t="str">
        <f t="shared" si="3"/>
        <v>vis</v>
      </c>
      <c r="E24" s="52">
        <f>VLOOKUP(C24,Active!C$21:E$968,3,FALSE)</f>
        <v>-10492.072733469178</v>
      </c>
      <c r="F24" s="11" t="s">
        <v>104</v>
      </c>
      <c r="G24" s="10" t="str">
        <f t="shared" si="4"/>
        <v>46881.582</v>
      </c>
      <c r="H24" s="23">
        <f t="shared" si="5"/>
        <v>13481</v>
      </c>
      <c r="I24" s="53" t="s">
        <v>341</v>
      </c>
      <c r="J24" s="54" t="s">
        <v>342</v>
      </c>
      <c r="K24" s="53">
        <v>13481</v>
      </c>
      <c r="L24" s="53" t="s">
        <v>243</v>
      </c>
      <c r="M24" s="54" t="s">
        <v>195</v>
      </c>
      <c r="N24" s="54"/>
      <c r="O24" s="55" t="s">
        <v>302</v>
      </c>
      <c r="P24" s="55" t="s">
        <v>343</v>
      </c>
    </row>
    <row r="25" spans="1:16" ht="12.75" customHeight="1" thickBot="1" x14ac:dyDescent="0.25">
      <c r="A25" s="23" t="str">
        <f t="shared" si="0"/>
        <v> BBS 85 </v>
      </c>
      <c r="B25" s="11" t="str">
        <f t="shared" si="1"/>
        <v>I</v>
      </c>
      <c r="C25" s="23">
        <f t="shared" si="2"/>
        <v>47029.487999999998</v>
      </c>
      <c r="D25" s="10" t="str">
        <f t="shared" si="3"/>
        <v>vis</v>
      </c>
      <c r="E25" s="52">
        <f>VLOOKUP(C25,Active!C$21:E$968,3,FALSE)</f>
        <v>-10342.051585301162</v>
      </c>
      <c r="F25" s="11" t="s">
        <v>104</v>
      </c>
      <c r="G25" s="10" t="str">
        <f t="shared" si="4"/>
        <v>47029.488</v>
      </c>
      <c r="H25" s="23">
        <f t="shared" si="5"/>
        <v>13631</v>
      </c>
      <c r="I25" s="53" t="s">
        <v>344</v>
      </c>
      <c r="J25" s="54" t="s">
        <v>345</v>
      </c>
      <c r="K25" s="53">
        <v>13631</v>
      </c>
      <c r="L25" s="53" t="s">
        <v>346</v>
      </c>
      <c r="M25" s="54" t="s">
        <v>195</v>
      </c>
      <c r="N25" s="54"/>
      <c r="O25" s="55" t="s">
        <v>302</v>
      </c>
      <c r="P25" s="55" t="s">
        <v>347</v>
      </c>
    </row>
    <row r="26" spans="1:16" ht="12.75" customHeight="1" thickBot="1" x14ac:dyDescent="0.25">
      <c r="A26" s="23" t="str">
        <f t="shared" si="0"/>
        <v> BBS 86 </v>
      </c>
      <c r="B26" s="11" t="str">
        <f t="shared" si="1"/>
        <v>I</v>
      </c>
      <c r="C26" s="23">
        <f t="shared" si="2"/>
        <v>47115.264000000003</v>
      </c>
      <c r="D26" s="10" t="str">
        <f t="shared" si="3"/>
        <v>vis</v>
      </c>
      <c r="E26" s="52">
        <f>VLOOKUP(C26,Active!C$21:E$968,3,FALSE)</f>
        <v>-10255.048934933626</v>
      </c>
      <c r="F26" s="11" t="s">
        <v>104</v>
      </c>
      <c r="G26" s="10" t="str">
        <f t="shared" si="4"/>
        <v>47115.264</v>
      </c>
      <c r="H26" s="23">
        <f t="shared" si="5"/>
        <v>13718</v>
      </c>
      <c r="I26" s="53" t="s">
        <v>348</v>
      </c>
      <c r="J26" s="54" t="s">
        <v>349</v>
      </c>
      <c r="K26" s="53">
        <v>13718</v>
      </c>
      <c r="L26" s="53" t="s">
        <v>350</v>
      </c>
      <c r="M26" s="54" t="s">
        <v>195</v>
      </c>
      <c r="N26" s="54"/>
      <c r="O26" s="55" t="s">
        <v>302</v>
      </c>
      <c r="P26" s="55" t="s">
        <v>351</v>
      </c>
    </row>
    <row r="27" spans="1:16" ht="12.75" customHeight="1" thickBot="1" x14ac:dyDescent="0.25">
      <c r="A27" s="23" t="str">
        <f t="shared" si="0"/>
        <v> BBS 90 </v>
      </c>
      <c r="B27" s="11" t="str">
        <f t="shared" si="1"/>
        <v>I</v>
      </c>
      <c r="C27" s="23">
        <f t="shared" si="2"/>
        <v>47449.47</v>
      </c>
      <c r="D27" s="10" t="str">
        <f t="shared" si="3"/>
        <v>vis</v>
      </c>
      <c r="E27" s="52">
        <f>VLOOKUP(C27,Active!C$21:E$968,3,FALSE)</f>
        <v>-9916.0635804203448</v>
      </c>
      <c r="F27" s="11" t="s">
        <v>104</v>
      </c>
      <c r="G27" s="10" t="str">
        <f t="shared" si="4"/>
        <v>47449.470</v>
      </c>
      <c r="H27" s="23">
        <f t="shared" si="5"/>
        <v>14057</v>
      </c>
      <c r="I27" s="53" t="s">
        <v>352</v>
      </c>
      <c r="J27" s="54" t="s">
        <v>353</v>
      </c>
      <c r="K27" s="53">
        <v>14057</v>
      </c>
      <c r="L27" s="53" t="s">
        <v>181</v>
      </c>
      <c r="M27" s="54" t="s">
        <v>195</v>
      </c>
      <c r="N27" s="54"/>
      <c r="O27" s="55" t="s">
        <v>302</v>
      </c>
      <c r="P27" s="55" t="s">
        <v>354</v>
      </c>
    </row>
    <row r="28" spans="1:16" ht="12.75" customHeight="1" thickBot="1" x14ac:dyDescent="0.25">
      <c r="A28" s="23" t="str">
        <f t="shared" si="0"/>
        <v> BBS 92 </v>
      </c>
      <c r="B28" s="11" t="str">
        <f t="shared" si="1"/>
        <v>I</v>
      </c>
      <c r="C28" s="23">
        <f t="shared" si="2"/>
        <v>47803.43</v>
      </c>
      <c r="D28" s="10" t="str">
        <f t="shared" si="3"/>
        <v>vis</v>
      </c>
      <c r="E28" s="52">
        <f>VLOOKUP(C28,Active!C$21:E$968,3,FALSE)</f>
        <v>-9557.041731370593</v>
      </c>
      <c r="F28" s="11" t="s">
        <v>104</v>
      </c>
      <c r="G28" s="10" t="str">
        <f t="shared" si="4"/>
        <v>47803.430</v>
      </c>
      <c r="H28" s="23">
        <f t="shared" si="5"/>
        <v>14416</v>
      </c>
      <c r="I28" s="53" t="s">
        <v>355</v>
      </c>
      <c r="J28" s="54" t="s">
        <v>356</v>
      </c>
      <c r="K28" s="53">
        <v>14416</v>
      </c>
      <c r="L28" s="53" t="s">
        <v>357</v>
      </c>
      <c r="M28" s="54" t="s">
        <v>195</v>
      </c>
      <c r="N28" s="54"/>
      <c r="O28" s="55" t="s">
        <v>302</v>
      </c>
      <c r="P28" s="55" t="s">
        <v>358</v>
      </c>
    </row>
    <row r="29" spans="1:16" ht="12.75" customHeight="1" thickBot="1" x14ac:dyDescent="0.25">
      <c r="A29" s="23" t="str">
        <f t="shared" si="0"/>
        <v> AOEB 5 </v>
      </c>
      <c r="B29" s="11" t="str">
        <f t="shared" si="1"/>
        <v>I</v>
      </c>
      <c r="C29" s="23">
        <f t="shared" si="2"/>
        <v>47859.622000000003</v>
      </c>
      <c r="D29" s="10" t="str">
        <f t="shared" si="3"/>
        <v>vis</v>
      </c>
      <c r="E29" s="52">
        <f>VLOOKUP(C29,Active!C$21:E$968,3,FALSE)</f>
        <v>-9500.0461506784104</v>
      </c>
      <c r="F29" s="11" t="s">
        <v>104</v>
      </c>
      <c r="G29" s="10" t="str">
        <f t="shared" si="4"/>
        <v>47859.622</v>
      </c>
      <c r="H29" s="23">
        <f t="shared" si="5"/>
        <v>14473</v>
      </c>
      <c r="I29" s="53" t="s">
        <v>359</v>
      </c>
      <c r="J29" s="54" t="s">
        <v>360</v>
      </c>
      <c r="K29" s="53">
        <v>14473</v>
      </c>
      <c r="L29" s="53" t="s">
        <v>361</v>
      </c>
      <c r="M29" s="54" t="s">
        <v>195</v>
      </c>
      <c r="N29" s="54"/>
      <c r="O29" s="55" t="s">
        <v>221</v>
      </c>
      <c r="P29" s="55" t="s">
        <v>214</v>
      </c>
    </row>
    <row r="30" spans="1:16" ht="12.75" customHeight="1" thickBot="1" x14ac:dyDescent="0.25">
      <c r="A30" s="23" t="str">
        <f t="shared" si="0"/>
        <v> BBS 95 </v>
      </c>
      <c r="B30" s="11" t="str">
        <f t="shared" si="1"/>
        <v>I</v>
      </c>
      <c r="C30" s="23">
        <f t="shared" si="2"/>
        <v>48002.559999999998</v>
      </c>
      <c r="D30" s="10" t="str">
        <f t="shared" si="3"/>
        <v>vis</v>
      </c>
      <c r="E30" s="52">
        <f>VLOOKUP(C30,Active!C$21:E$968,3,FALSE)</f>
        <v>-9355.064048012935</v>
      </c>
      <c r="F30" s="11" t="s">
        <v>104</v>
      </c>
      <c r="G30" s="10" t="str">
        <f t="shared" si="4"/>
        <v>48002.560</v>
      </c>
      <c r="H30" s="23">
        <f t="shared" si="5"/>
        <v>14618</v>
      </c>
      <c r="I30" s="53" t="s">
        <v>362</v>
      </c>
      <c r="J30" s="54" t="s">
        <v>363</v>
      </c>
      <c r="K30" s="53">
        <v>14618</v>
      </c>
      <c r="L30" s="53" t="s">
        <v>184</v>
      </c>
      <c r="M30" s="54" t="s">
        <v>195</v>
      </c>
      <c r="N30" s="54"/>
      <c r="O30" s="55" t="s">
        <v>302</v>
      </c>
      <c r="P30" s="55" t="s">
        <v>364</v>
      </c>
    </row>
    <row r="31" spans="1:16" ht="12.75" customHeight="1" thickBot="1" x14ac:dyDescent="0.25">
      <c r="A31" s="23" t="str">
        <f t="shared" si="0"/>
        <v> BBS 97 </v>
      </c>
      <c r="B31" s="11" t="str">
        <f t="shared" si="1"/>
        <v>I</v>
      </c>
      <c r="C31" s="23">
        <f t="shared" si="2"/>
        <v>48234.271000000001</v>
      </c>
      <c r="D31" s="10" t="str">
        <f t="shared" si="3"/>
        <v>vis</v>
      </c>
      <c r="E31" s="52">
        <f>VLOOKUP(C31,Active!C$21:E$968,3,FALSE)</f>
        <v>-9120.0394360082792</v>
      </c>
      <c r="F31" s="11" t="s">
        <v>104</v>
      </c>
      <c r="G31" s="10" t="str">
        <f t="shared" si="4"/>
        <v>48234.271</v>
      </c>
      <c r="H31" s="23">
        <f t="shared" si="5"/>
        <v>14853</v>
      </c>
      <c r="I31" s="53" t="s">
        <v>365</v>
      </c>
      <c r="J31" s="54" t="s">
        <v>366</v>
      </c>
      <c r="K31" s="53">
        <v>14853</v>
      </c>
      <c r="L31" s="53" t="s">
        <v>357</v>
      </c>
      <c r="M31" s="54" t="s">
        <v>195</v>
      </c>
      <c r="N31" s="54"/>
      <c r="O31" s="55" t="s">
        <v>302</v>
      </c>
      <c r="P31" s="55" t="s">
        <v>367</v>
      </c>
    </row>
    <row r="32" spans="1:16" ht="12.75" customHeight="1" thickBot="1" x14ac:dyDescent="0.25">
      <c r="A32" s="23" t="str">
        <f t="shared" si="0"/>
        <v> BBS 98 </v>
      </c>
      <c r="B32" s="11" t="str">
        <f t="shared" si="1"/>
        <v>I</v>
      </c>
      <c r="C32" s="23">
        <f t="shared" si="2"/>
        <v>48499.451000000001</v>
      </c>
      <c r="D32" s="10" t="str">
        <f t="shared" si="3"/>
        <v>vis</v>
      </c>
      <c r="E32" s="52">
        <f>VLOOKUP(C32,Active!C$21:E$968,3,FALSE)</f>
        <v>-8851.0671964020712</v>
      </c>
      <c r="F32" s="11" t="s">
        <v>104</v>
      </c>
      <c r="G32" s="10" t="str">
        <f t="shared" si="4"/>
        <v>48499.451</v>
      </c>
      <c r="H32" s="23">
        <f t="shared" si="5"/>
        <v>15122</v>
      </c>
      <c r="I32" s="53" t="s">
        <v>368</v>
      </c>
      <c r="J32" s="54" t="s">
        <v>369</v>
      </c>
      <c r="K32" s="53">
        <v>15122</v>
      </c>
      <c r="L32" s="53" t="s">
        <v>158</v>
      </c>
      <c r="M32" s="54" t="s">
        <v>195</v>
      </c>
      <c r="N32" s="54"/>
      <c r="O32" s="55" t="s">
        <v>370</v>
      </c>
      <c r="P32" s="55" t="s">
        <v>371</v>
      </c>
    </row>
    <row r="33" spans="1:16" ht="12.75" customHeight="1" thickBot="1" x14ac:dyDescent="0.25">
      <c r="A33" s="23" t="str">
        <f t="shared" si="0"/>
        <v> BBS 98 </v>
      </c>
      <c r="B33" s="11" t="str">
        <f t="shared" si="1"/>
        <v>I</v>
      </c>
      <c r="C33" s="23">
        <f t="shared" si="2"/>
        <v>48500.461000000003</v>
      </c>
      <c r="D33" s="10" t="str">
        <f t="shared" si="3"/>
        <v>vis</v>
      </c>
      <c r="E33" s="52">
        <f>VLOOKUP(C33,Active!C$21:E$968,3,FALSE)</f>
        <v>-8850.0427527713182</v>
      </c>
      <c r="F33" s="11" t="s">
        <v>104</v>
      </c>
      <c r="G33" s="10" t="str">
        <f t="shared" si="4"/>
        <v>48500.461</v>
      </c>
      <c r="H33" s="23">
        <f t="shared" si="5"/>
        <v>15123</v>
      </c>
      <c r="I33" s="53" t="s">
        <v>372</v>
      </c>
      <c r="J33" s="54" t="s">
        <v>373</v>
      </c>
      <c r="K33" s="53">
        <v>15123</v>
      </c>
      <c r="L33" s="53" t="s">
        <v>361</v>
      </c>
      <c r="M33" s="54" t="s">
        <v>195</v>
      </c>
      <c r="N33" s="54"/>
      <c r="O33" s="55" t="s">
        <v>370</v>
      </c>
      <c r="P33" s="55" t="s">
        <v>371</v>
      </c>
    </row>
    <row r="34" spans="1:16" ht="12.75" customHeight="1" thickBot="1" x14ac:dyDescent="0.25">
      <c r="A34" s="23" t="str">
        <f t="shared" si="0"/>
        <v> BBS 99 </v>
      </c>
      <c r="B34" s="11" t="str">
        <f t="shared" si="1"/>
        <v>I</v>
      </c>
      <c r="C34" s="23">
        <f t="shared" si="2"/>
        <v>48503.428</v>
      </c>
      <c r="D34" s="10" t="str">
        <f t="shared" si="3"/>
        <v>vis</v>
      </c>
      <c r="E34" s="52">
        <f>VLOOKUP(C34,Active!C$21:E$968,3,FALSE)</f>
        <v>-8847.0333228184154</v>
      </c>
      <c r="F34" s="11" t="s">
        <v>104</v>
      </c>
      <c r="G34" s="10" t="str">
        <f t="shared" si="4"/>
        <v>48503.428</v>
      </c>
      <c r="H34" s="23">
        <f t="shared" si="5"/>
        <v>15126</v>
      </c>
      <c r="I34" s="53" t="s">
        <v>374</v>
      </c>
      <c r="J34" s="54" t="s">
        <v>375</v>
      </c>
      <c r="K34" s="53">
        <v>15126</v>
      </c>
      <c r="L34" s="53" t="s">
        <v>376</v>
      </c>
      <c r="M34" s="54" t="s">
        <v>195</v>
      </c>
      <c r="N34" s="54"/>
      <c r="O34" s="55" t="s">
        <v>370</v>
      </c>
      <c r="P34" s="55" t="s">
        <v>377</v>
      </c>
    </row>
    <row r="35" spans="1:16" ht="12.75" customHeight="1" thickBot="1" x14ac:dyDescent="0.25">
      <c r="A35" s="23" t="str">
        <f t="shared" si="0"/>
        <v> BBS 99 </v>
      </c>
      <c r="B35" s="11" t="str">
        <f t="shared" si="1"/>
        <v>I</v>
      </c>
      <c r="C35" s="23">
        <f t="shared" si="2"/>
        <v>48504.4</v>
      </c>
      <c r="D35" s="10" t="str">
        <f t="shared" si="3"/>
        <v>vis</v>
      </c>
      <c r="E35" s="52">
        <f>VLOOKUP(C35,Active!C$21:E$968,3,FALSE)</f>
        <v>-8846.0474226113947</v>
      </c>
      <c r="F35" s="11" t="s">
        <v>104</v>
      </c>
      <c r="G35" s="10" t="str">
        <f t="shared" si="4"/>
        <v>48504.400</v>
      </c>
      <c r="H35" s="23">
        <f t="shared" si="5"/>
        <v>15127</v>
      </c>
      <c r="I35" s="53" t="s">
        <v>378</v>
      </c>
      <c r="J35" s="54" t="s">
        <v>379</v>
      </c>
      <c r="K35" s="53">
        <v>15127</v>
      </c>
      <c r="L35" s="53" t="s">
        <v>380</v>
      </c>
      <c r="M35" s="54" t="s">
        <v>195</v>
      </c>
      <c r="N35" s="54"/>
      <c r="O35" s="55" t="s">
        <v>370</v>
      </c>
      <c r="P35" s="55" t="s">
        <v>377</v>
      </c>
    </row>
    <row r="36" spans="1:16" ht="12.75" customHeight="1" thickBot="1" x14ac:dyDescent="0.25">
      <c r="A36" s="23" t="str">
        <f t="shared" si="0"/>
        <v> BBS 99 </v>
      </c>
      <c r="B36" s="11" t="str">
        <f t="shared" si="1"/>
        <v>I</v>
      </c>
      <c r="C36" s="23">
        <f t="shared" si="2"/>
        <v>48506.377</v>
      </c>
      <c r="D36" s="10" t="str">
        <f t="shared" si="3"/>
        <v>vis</v>
      </c>
      <c r="E36" s="52">
        <f>VLOOKUP(C36,Active!C$21:E$968,3,FALSE)</f>
        <v>-8844.0421502767495</v>
      </c>
      <c r="F36" s="11" t="s">
        <v>104</v>
      </c>
      <c r="G36" s="10" t="str">
        <f t="shared" si="4"/>
        <v>48506.377</v>
      </c>
      <c r="H36" s="23">
        <f t="shared" si="5"/>
        <v>15129</v>
      </c>
      <c r="I36" s="53" t="s">
        <v>381</v>
      </c>
      <c r="J36" s="54" t="s">
        <v>382</v>
      </c>
      <c r="K36" s="53">
        <v>15129</v>
      </c>
      <c r="L36" s="53" t="s">
        <v>361</v>
      </c>
      <c r="M36" s="54" t="s">
        <v>195</v>
      </c>
      <c r="N36" s="54"/>
      <c r="O36" s="55" t="s">
        <v>370</v>
      </c>
      <c r="P36" s="55" t="s">
        <v>377</v>
      </c>
    </row>
    <row r="37" spans="1:16" ht="12.75" customHeight="1" thickBot="1" x14ac:dyDescent="0.25">
      <c r="A37" s="23" t="str">
        <f t="shared" si="0"/>
        <v> BBS 99 </v>
      </c>
      <c r="B37" s="11" t="str">
        <f t="shared" si="1"/>
        <v>I</v>
      </c>
      <c r="C37" s="23">
        <f t="shared" si="2"/>
        <v>48573.415000000001</v>
      </c>
      <c r="D37" s="10" t="str">
        <f t="shared" si="3"/>
        <v>vis</v>
      </c>
      <c r="E37" s="52">
        <f>VLOOKUP(C37,Active!C$21:E$968,3,FALSE)</f>
        <v>-8776.0454650111915</v>
      </c>
      <c r="F37" s="11" t="s">
        <v>104</v>
      </c>
      <c r="G37" s="10" t="str">
        <f t="shared" si="4"/>
        <v>48573.415</v>
      </c>
      <c r="H37" s="23">
        <f t="shared" si="5"/>
        <v>15197</v>
      </c>
      <c r="I37" s="53" t="s">
        <v>383</v>
      </c>
      <c r="J37" s="54" t="s">
        <v>384</v>
      </c>
      <c r="K37" s="53">
        <v>15197</v>
      </c>
      <c r="L37" s="53" t="s">
        <v>385</v>
      </c>
      <c r="M37" s="54" t="s">
        <v>195</v>
      </c>
      <c r="N37" s="54"/>
      <c r="O37" s="55" t="s">
        <v>370</v>
      </c>
      <c r="P37" s="55" t="s">
        <v>377</v>
      </c>
    </row>
    <row r="38" spans="1:16" ht="12.75" customHeight="1" thickBot="1" x14ac:dyDescent="0.25">
      <c r="A38" s="23" t="str">
        <f t="shared" si="0"/>
        <v> BBS 100 </v>
      </c>
      <c r="B38" s="11" t="str">
        <f t="shared" si="1"/>
        <v>I</v>
      </c>
      <c r="C38" s="23">
        <f t="shared" si="2"/>
        <v>48651.3</v>
      </c>
      <c r="D38" s="10" t="str">
        <f t="shared" si="3"/>
        <v>vis</v>
      </c>
      <c r="E38" s="52">
        <f>VLOOKUP(C38,Active!C$21:E$968,3,FALSE)</f>
        <v>-8697.0466608716251</v>
      </c>
      <c r="F38" s="11" t="s">
        <v>104</v>
      </c>
      <c r="G38" s="10" t="str">
        <f t="shared" si="4"/>
        <v>48651.300</v>
      </c>
      <c r="H38" s="23">
        <f t="shared" si="5"/>
        <v>15276</v>
      </c>
      <c r="I38" s="53" t="s">
        <v>386</v>
      </c>
      <c r="J38" s="54" t="s">
        <v>387</v>
      </c>
      <c r="K38" s="53">
        <v>15276</v>
      </c>
      <c r="L38" s="53" t="s">
        <v>380</v>
      </c>
      <c r="M38" s="54" t="s">
        <v>195</v>
      </c>
      <c r="N38" s="54"/>
      <c r="O38" s="55" t="s">
        <v>370</v>
      </c>
      <c r="P38" s="55" t="s">
        <v>388</v>
      </c>
    </row>
    <row r="39" spans="1:16" ht="12.75" customHeight="1" thickBot="1" x14ac:dyDescent="0.25">
      <c r="A39" s="23" t="str">
        <f t="shared" si="0"/>
        <v> BBS 102 </v>
      </c>
      <c r="B39" s="11" t="str">
        <f t="shared" si="1"/>
        <v>I</v>
      </c>
      <c r="C39" s="23">
        <f t="shared" si="2"/>
        <v>48853.423999999999</v>
      </c>
      <c r="D39" s="10" t="str">
        <f t="shared" si="3"/>
        <v>vis</v>
      </c>
      <c r="E39" s="52">
        <f>VLOOKUP(C39,Active!C$21:E$968,3,FALSE)</f>
        <v>-8492.0321614442018</v>
      </c>
      <c r="F39" s="11" t="s">
        <v>104</v>
      </c>
      <c r="G39" s="10" t="str">
        <f t="shared" si="4"/>
        <v>48853.424</v>
      </c>
      <c r="H39" s="23">
        <f t="shared" si="5"/>
        <v>15481</v>
      </c>
      <c r="I39" s="53" t="s">
        <v>389</v>
      </c>
      <c r="J39" s="54" t="s">
        <v>390</v>
      </c>
      <c r="K39" s="53">
        <v>15481</v>
      </c>
      <c r="L39" s="53" t="s">
        <v>391</v>
      </c>
      <c r="M39" s="54" t="s">
        <v>195</v>
      </c>
      <c r="N39" s="54"/>
      <c r="O39" s="55" t="s">
        <v>370</v>
      </c>
      <c r="P39" s="55" t="s">
        <v>392</v>
      </c>
    </row>
    <row r="40" spans="1:16" ht="12.75" customHeight="1" thickBot="1" x14ac:dyDescent="0.25">
      <c r="A40" s="23" t="str">
        <f t="shared" si="0"/>
        <v> BBS 102 </v>
      </c>
      <c r="B40" s="11" t="str">
        <f t="shared" si="1"/>
        <v>I</v>
      </c>
      <c r="C40" s="23">
        <f t="shared" si="2"/>
        <v>48934.262999999999</v>
      </c>
      <c r="D40" s="10" t="str">
        <f t="shared" si="3"/>
        <v>vis</v>
      </c>
      <c r="E40" s="52">
        <f>VLOOKUP(C40,Active!C$21:E$968,3,FALSE)</f>
        <v>-8410.0371132598502</v>
      </c>
      <c r="F40" s="11" t="s">
        <v>104</v>
      </c>
      <c r="G40" s="10" t="str">
        <f t="shared" si="4"/>
        <v>48934.263</v>
      </c>
      <c r="H40" s="23">
        <f t="shared" si="5"/>
        <v>15563</v>
      </c>
      <c r="I40" s="53" t="s">
        <v>393</v>
      </c>
      <c r="J40" s="54" t="s">
        <v>394</v>
      </c>
      <c r="K40" s="53">
        <v>15563</v>
      </c>
      <c r="L40" s="53" t="s">
        <v>395</v>
      </c>
      <c r="M40" s="54" t="s">
        <v>195</v>
      </c>
      <c r="N40" s="54"/>
      <c r="O40" s="55" t="s">
        <v>370</v>
      </c>
      <c r="P40" s="55" t="s">
        <v>392</v>
      </c>
    </row>
    <row r="41" spans="1:16" ht="12.75" customHeight="1" thickBot="1" x14ac:dyDescent="0.25">
      <c r="A41" s="23" t="str">
        <f t="shared" si="0"/>
        <v> BBS 103 </v>
      </c>
      <c r="B41" s="11" t="str">
        <f t="shared" si="1"/>
        <v>I</v>
      </c>
      <c r="C41" s="23">
        <f t="shared" si="2"/>
        <v>49001.303999999996</v>
      </c>
      <c r="D41" s="10" t="str">
        <f t="shared" si="3"/>
        <v>vis</v>
      </c>
      <c r="E41" s="52">
        <f>VLOOKUP(C41,Active!C$21:E$968,3,FALSE)</f>
        <v>-8342.0373850924207</v>
      </c>
      <c r="F41" s="11" t="s">
        <v>104</v>
      </c>
      <c r="G41" s="10" t="str">
        <f t="shared" si="4"/>
        <v>49001.304</v>
      </c>
      <c r="H41" s="23">
        <f t="shared" si="5"/>
        <v>15631</v>
      </c>
      <c r="I41" s="53" t="s">
        <v>396</v>
      </c>
      <c r="J41" s="54" t="s">
        <v>397</v>
      </c>
      <c r="K41" s="53">
        <v>15631</v>
      </c>
      <c r="L41" s="53" t="s">
        <v>398</v>
      </c>
      <c r="M41" s="54" t="s">
        <v>195</v>
      </c>
      <c r="N41" s="54"/>
      <c r="O41" s="55" t="s">
        <v>370</v>
      </c>
      <c r="P41" s="55" t="s">
        <v>399</v>
      </c>
    </row>
    <row r="42" spans="1:16" ht="12.75" customHeight="1" thickBot="1" x14ac:dyDescent="0.25">
      <c r="A42" s="23" t="str">
        <f t="shared" si="0"/>
        <v> BBS 104 </v>
      </c>
      <c r="B42" s="11" t="str">
        <f t="shared" si="1"/>
        <v>I</v>
      </c>
      <c r="C42" s="23">
        <f t="shared" si="2"/>
        <v>49126.521999999997</v>
      </c>
      <c r="D42" s="10" t="str">
        <f t="shared" si="3"/>
        <v>vis</v>
      </c>
      <c r="E42" s="52">
        <f>VLOOKUP(C42,Active!C$21:E$968,3,FALSE)</f>
        <v>-8215.0286894931651</v>
      </c>
      <c r="F42" s="11" t="s">
        <v>104</v>
      </c>
      <c r="G42" s="10" t="str">
        <f t="shared" si="4"/>
        <v>49126.522</v>
      </c>
      <c r="H42" s="23">
        <f t="shared" si="5"/>
        <v>15758</v>
      </c>
      <c r="I42" s="53" t="s">
        <v>400</v>
      </c>
      <c r="J42" s="54" t="s">
        <v>401</v>
      </c>
      <c r="K42" s="53">
        <v>15758</v>
      </c>
      <c r="L42" s="53" t="s">
        <v>402</v>
      </c>
      <c r="M42" s="54" t="s">
        <v>195</v>
      </c>
      <c r="N42" s="54"/>
      <c r="O42" s="55" t="s">
        <v>302</v>
      </c>
      <c r="P42" s="55" t="s">
        <v>403</v>
      </c>
    </row>
    <row r="43" spans="1:16" ht="12.75" customHeight="1" thickBot="1" x14ac:dyDescent="0.25">
      <c r="A43" s="23" t="str">
        <f t="shared" ref="A43:A74" si="6">P43</f>
        <v> BBS 107 </v>
      </c>
      <c r="B43" s="11" t="str">
        <f t="shared" ref="B43:B74" si="7">IF(H43=INT(H43),"I","II")</f>
        <v>I</v>
      </c>
      <c r="C43" s="23">
        <f t="shared" ref="C43:C74" si="8">1*G43</f>
        <v>49607.633999999998</v>
      </c>
      <c r="D43" s="10" t="str">
        <f t="shared" ref="D43:D74" si="9">VLOOKUP(F43,I$1:J$5,2,FALSE)</f>
        <v>vis</v>
      </c>
      <c r="E43" s="52">
        <f>VLOOKUP(C43,Active!C$21:E$968,3,FALSE)</f>
        <v>-7727.0364874363659</v>
      </c>
      <c r="F43" s="11" t="s">
        <v>104</v>
      </c>
      <c r="G43" s="10" t="str">
        <f t="shared" ref="G43:G74" si="10">MID(I43,3,LEN(I43)-3)</f>
        <v>49607.634</v>
      </c>
      <c r="H43" s="23">
        <f t="shared" ref="H43:H74" si="11">1*K43</f>
        <v>16246</v>
      </c>
      <c r="I43" s="53" t="s">
        <v>404</v>
      </c>
      <c r="J43" s="54" t="s">
        <v>405</v>
      </c>
      <c r="K43" s="53">
        <v>16246</v>
      </c>
      <c r="L43" s="53" t="s">
        <v>361</v>
      </c>
      <c r="M43" s="54" t="s">
        <v>195</v>
      </c>
      <c r="N43" s="54"/>
      <c r="O43" s="55" t="s">
        <v>302</v>
      </c>
      <c r="P43" s="55" t="s">
        <v>406</v>
      </c>
    </row>
    <row r="44" spans="1:16" ht="12.75" customHeight="1" thickBot="1" x14ac:dyDescent="0.25">
      <c r="A44" s="23" t="str">
        <f t="shared" si="6"/>
        <v> BBS 108 </v>
      </c>
      <c r="B44" s="11" t="str">
        <f t="shared" si="7"/>
        <v>I</v>
      </c>
      <c r="C44" s="23">
        <f t="shared" si="8"/>
        <v>49633.271000000001</v>
      </c>
      <c r="D44" s="10" t="str">
        <f t="shared" si="9"/>
        <v>vis</v>
      </c>
      <c r="E44" s="52">
        <f>VLOOKUP(C44,Active!C$21:E$968,3,FALSE)</f>
        <v>-7701.0328623259311</v>
      </c>
      <c r="F44" s="11" t="s">
        <v>104</v>
      </c>
      <c r="G44" s="10" t="str">
        <f t="shared" si="10"/>
        <v>49633.271</v>
      </c>
      <c r="H44" s="23">
        <f t="shared" si="11"/>
        <v>16272</v>
      </c>
      <c r="I44" s="53" t="s">
        <v>407</v>
      </c>
      <c r="J44" s="54" t="s">
        <v>408</v>
      </c>
      <c r="K44" s="53">
        <v>16272</v>
      </c>
      <c r="L44" s="53" t="s">
        <v>395</v>
      </c>
      <c r="M44" s="54" t="s">
        <v>195</v>
      </c>
      <c r="N44" s="54"/>
      <c r="O44" s="55" t="s">
        <v>302</v>
      </c>
      <c r="P44" s="55" t="s">
        <v>409</v>
      </c>
    </row>
    <row r="45" spans="1:16" ht="12.75" customHeight="1" thickBot="1" x14ac:dyDescent="0.25">
      <c r="A45" s="23" t="str">
        <f t="shared" si="6"/>
        <v> BBS 109 </v>
      </c>
      <c r="B45" s="11" t="str">
        <f t="shared" si="7"/>
        <v>I</v>
      </c>
      <c r="C45" s="23">
        <f t="shared" si="8"/>
        <v>49895.523000000001</v>
      </c>
      <c r="D45" s="10" t="str">
        <f t="shared" si="9"/>
        <v>vis</v>
      </c>
      <c r="E45" s="52">
        <f>VLOOKUP(C45,Active!C$21:E$968,3,FALSE)</f>
        <v>-7435.0304949482734</v>
      </c>
      <c r="F45" s="11" t="s">
        <v>104</v>
      </c>
      <c r="G45" s="10" t="str">
        <f t="shared" si="10"/>
        <v>49895.523</v>
      </c>
      <c r="H45" s="23">
        <f t="shared" si="11"/>
        <v>16538</v>
      </c>
      <c r="I45" s="53" t="s">
        <v>410</v>
      </c>
      <c r="J45" s="54" t="s">
        <v>411</v>
      </c>
      <c r="K45" s="53">
        <v>16538</v>
      </c>
      <c r="L45" s="53" t="s">
        <v>357</v>
      </c>
      <c r="M45" s="54" t="s">
        <v>195</v>
      </c>
      <c r="N45" s="54"/>
      <c r="O45" s="55" t="s">
        <v>370</v>
      </c>
      <c r="P45" s="55" t="s">
        <v>412</v>
      </c>
    </row>
    <row r="46" spans="1:16" ht="12.75" customHeight="1" thickBot="1" x14ac:dyDescent="0.25">
      <c r="A46" s="23" t="str">
        <f t="shared" si="6"/>
        <v> BBS 109 </v>
      </c>
      <c r="B46" s="11" t="str">
        <f t="shared" si="7"/>
        <v>I</v>
      </c>
      <c r="C46" s="23">
        <f t="shared" si="8"/>
        <v>49897.487999999998</v>
      </c>
      <c r="D46" s="10" t="str">
        <f t="shared" si="9"/>
        <v>vis</v>
      </c>
      <c r="E46" s="52">
        <f>VLOOKUP(C46,Active!C$21:E$968,3,FALSE)</f>
        <v>-7433.0373942211245</v>
      </c>
      <c r="F46" s="11" t="s">
        <v>104</v>
      </c>
      <c r="G46" s="10" t="str">
        <f t="shared" si="10"/>
        <v>49897.488</v>
      </c>
      <c r="H46" s="23">
        <f t="shared" si="11"/>
        <v>16540</v>
      </c>
      <c r="I46" s="53" t="s">
        <v>413</v>
      </c>
      <c r="J46" s="54" t="s">
        <v>414</v>
      </c>
      <c r="K46" s="53">
        <v>16540</v>
      </c>
      <c r="L46" s="53" t="s">
        <v>340</v>
      </c>
      <c r="M46" s="54" t="s">
        <v>195</v>
      </c>
      <c r="N46" s="54"/>
      <c r="O46" s="55" t="s">
        <v>370</v>
      </c>
      <c r="P46" s="55" t="s">
        <v>412</v>
      </c>
    </row>
    <row r="47" spans="1:16" ht="12.75" customHeight="1" thickBot="1" x14ac:dyDescent="0.25">
      <c r="A47" s="23" t="str">
        <f t="shared" si="6"/>
        <v> BBS 109 </v>
      </c>
      <c r="B47" s="11" t="str">
        <f t="shared" si="7"/>
        <v>I</v>
      </c>
      <c r="C47" s="23">
        <f t="shared" si="8"/>
        <v>49898.476999999999</v>
      </c>
      <c r="D47" s="10" t="str">
        <f t="shared" si="9"/>
        <v>vis</v>
      </c>
      <c r="E47" s="52">
        <f>VLOOKUP(C47,Active!C$21:E$968,3,FALSE)</f>
        <v>-7432.0342509034881</v>
      </c>
      <c r="F47" s="11" t="s">
        <v>104</v>
      </c>
      <c r="G47" s="10" t="str">
        <f t="shared" si="10"/>
        <v>49898.477</v>
      </c>
      <c r="H47" s="23">
        <f t="shared" si="11"/>
        <v>16541</v>
      </c>
      <c r="I47" s="53" t="s">
        <v>415</v>
      </c>
      <c r="J47" s="54" t="s">
        <v>416</v>
      </c>
      <c r="K47" s="53">
        <v>16541</v>
      </c>
      <c r="L47" s="53" t="s">
        <v>361</v>
      </c>
      <c r="M47" s="54" t="s">
        <v>195</v>
      </c>
      <c r="N47" s="54"/>
      <c r="O47" s="55" t="s">
        <v>302</v>
      </c>
      <c r="P47" s="55" t="s">
        <v>412</v>
      </c>
    </row>
    <row r="48" spans="1:16" ht="12.75" customHeight="1" thickBot="1" x14ac:dyDescent="0.25">
      <c r="A48" s="23" t="str">
        <f t="shared" si="6"/>
        <v> BBS 112 </v>
      </c>
      <c r="B48" s="11" t="str">
        <f t="shared" si="7"/>
        <v>I</v>
      </c>
      <c r="C48" s="23">
        <f t="shared" si="8"/>
        <v>50248.474999999999</v>
      </c>
      <c r="D48" s="10" t="str">
        <f t="shared" si="9"/>
        <v>vis</v>
      </c>
      <c r="E48" s="52">
        <f>VLOOKUP(C48,Active!C$21:E$968,3,FALSE)</f>
        <v>-7077.0310609280241</v>
      </c>
      <c r="F48" s="11" t="s">
        <v>104</v>
      </c>
      <c r="G48" s="10" t="str">
        <f t="shared" si="10"/>
        <v>50248.475</v>
      </c>
      <c r="H48" s="23">
        <f t="shared" si="11"/>
        <v>16896</v>
      </c>
      <c r="I48" s="53" t="s">
        <v>417</v>
      </c>
      <c r="J48" s="54" t="s">
        <v>418</v>
      </c>
      <c r="K48" s="53">
        <v>16896</v>
      </c>
      <c r="L48" s="53" t="s">
        <v>350</v>
      </c>
      <c r="M48" s="54" t="s">
        <v>195</v>
      </c>
      <c r="N48" s="54"/>
      <c r="O48" s="55" t="s">
        <v>302</v>
      </c>
      <c r="P48" s="55" t="s">
        <v>419</v>
      </c>
    </row>
    <row r="49" spans="1:16" ht="12.75" customHeight="1" thickBot="1" x14ac:dyDescent="0.25">
      <c r="A49" s="23" t="str">
        <f t="shared" si="6"/>
        <v> BBS 112 </v>
      </c>
      <c r="B49" s="11" t="str">
        <f t="shared" si="7"/>
        <v>I</v>
      </c>
      <c r="C49" s="23">
        <f t="shared" si="8"/>
        <v>50250.447999999997</v>
      </c>
      <c r="D49" s="10" t="str">
        <f t="shared" si="9"/>
        <v>vis</v>
      </c>
      <c r="E49" s="52">
        <f>VLOOKUP(C49,Active!C$21:E$968,3,FALSE)</f>
        <v>-7075.0298457958779</v>
      </c>
      <c r="F49" s="11" t="s">
        <v>104</v>
      </c>
      <c r="G49" s="10" t="str">
        <f t="shared" si="10"/>
        <v>50250.448</v>
      </c>
      <c r="H49" s="23">
        <f t="shared" si="11"/>
        <v>16898</v>
      </c>
      <c r="I49" s="53" t="s">
        <v>420</v>
      </c>
      <c r="J49" s="54" t="s">
        <v>421</v>
      </c>
      <c r="K49" s="53">
        <v>16898</v>
      </c>
      <c r="L49" s="53" t="s">
        <v>395</v>
      </c>
      <c r="M49" s="54" t="s">
        <v>195</v>
      </c>
      <c r="N49" s="54"/>
      <c r="O49" s="55" t="s">
        <v>370</v>
      </c>
      <c r="P49" s="55" t="s">
        <v>419</v>
      </c>
    </row>
    <row r="50" spans="1:16" ht="12.75" customHeight="1" thickBot="1" x14ac:dyDescent="0.25">
      <c r="A50" s="23" t="str">
        <f t="shared" si="6"/>
        <v> BBS 112 </v>
      </c>
      <c r="B50" s="11" t="str">
        <f t="shared" si="7"/>
        <v>I</v>
      </c>
      <c r="C50" s="23">
        <f t="shared" si="8"/>
        <v>50251.428</v>
      </c>
      <c r="D50" s="10" t="str">
        <f t="shared" si="9"/>
        <v>vis</v>
      </c>
      <c r="E50" s="52">
        <f>VLOOKUP(C50,Active!C$21:E$968,3,FALSE)</f>
        <v>-7074.03583118386</v>
      </c>
      <c r="F50" s="11" t="s">
        <v>104</v>
      </c>
      <c r="G50" s="10" t="str">
        <f t="shared" si="10"/>
        <v>50251.428</v>
      </c>
      <c r="H50" s="23">
        <f t="shared" si="11"/>
        <v>16899</v>
      </c>
      <c r="I50" s="53" t="s">
        <v>422</v>
      </c>
      <c r="J50" s="54" t="s">
        <v>423</v>
      </c>
      <c r="K50" s="53">
        <v>16899</v>
      </c>
      <c r="L50" s="53" t="s">
        <v>340</v>
      </c>
      <c r="M50" s="54" t="s">
        <v>195</v>
      </c>
      <c r="N50" s="54"/>
      <c r="O50" s="55" t="s">
        <v>370</v>
      </c>
      <c r="P50" s="55" t="s">
        <v>419</v>
      </c>
    </row>
    <row r="51" spans="1:16" ht="12.75" customHeight="1" thickBot="1" x14ac:dyDescent="0.25">
      <c r="A51" s="23" t="str">
        <f t="shared" si="6"/>
        <v> BBS 113 </v>
      </c>
      <c r="B51" s="11" t="str">
        <f t="shared" si="7"/>
        <v>I</v>
      </c>
      <c r="C51" s="23">
        <f t="shared" si="8"/>
        <v>50320.444000000003</v>
      </c>
      <c r="D51" s="10" t="str">
        <f t="shared" si="9"/>
        <v>vis</v>
      </c>
      <c r="E51" s="52">
        <f>VLOOKUP(C51,Active!C$21:E$968,3,FALSE)</f>
        <v>-7004.0328592830274</v>
      </c>
      <c r="F51" s="11" t="s">
        <v>104</v>
      </c>
      <c r="G51" s="10" t="str">
        <f t="shared" si="10"/>
        <v>50320.444</v>
      </c>
      <c r="H51" s="23">
        <f t="shared" si="11"/>
        <v>16969</v>
      </c>
      <c r="I51" s="53" t="s">
        <v>424</v>
      </c>
      <c r="J51" s="54" t="s">
        <v>425</v>
      </c>
      <c r="K51" s="53">
        <v>16969</v>
      </c>
      <c r="L51" s="53" t="s">
        <v>346</v>
      </c>
      <c r="M51" s="54" t="s">
        <v>195</v>
      </c>
      <c r="N51" s="54"/>
      <c r="O51" s="55" t="s">
        <v>370</v>
      </c>
      <c r="P51" s="55" t="s">
        <v>426</v>
      </c>
    </row>
    <row r="52" spans="1:16" ht="12.75" customHeight="1" thickBot="1" x14ac:dyDescent="0.25">
      <c r="A52" s="23" t="str">
        <f t="shared" si="6"/>
        <v> BBS 113 </v>
      </c>
      <c r="B52" s="11" t="str">
        <f t="shared" si="7"/>
        <v>I</v>
      </c>
      <c r="C52" s="23">
        <f t="shared" si="8"/>
        <v>50324.389000000003</v>
      </c>
      <c r="D52" s="10" t="str">
        <f t="shared" si="9"/>
        <v>vis</v>
      </c>
      <c r="E52" s="52">
        <f>VLOOKUP(C52,Active!C$21:E$968,3,FALSE)</f>
        <v>-7000.0314433193553</v>
      </c>
      <c r="F52" s="11" t="s">
        <v>104</v>
      </c>
      <c r="G52" s="10" t="str">
        <f t="shared" si="10"/>
        <v>50324.389</v>
      </c>
      <c r="H52" s="23">
        <f t="shared" si="11"/>
        <v>16973</v>
      </c>
      <c r="I52" s="53" t="s">
        <v>427</v>
      </c>
      <c r="J52" s="54" t="s">
        <v>428</v>
      </c>
      <c r="K52" s="53">
        <v>16973</v>
      </c>
      <c r="L52" s="53" t="s">
        <v>350</v>
      </c>
      <c r="M52" s="54" t="s">
        <v>195</v>
      </c>
      <c r="N52" s="54"/>
      <c r="O52" s="55" t="s">
        <v>370</v>
      </c>
      <c r="P52" s="55" t="s">
        <v>426</v>
      </c>
    </row>
    <row r="53" spans="1:16" ht="12.75" customHeight="1" thickBot="1" x14ac:dyDescent="0.25">
      <c r="A53" s="23" t="str">
        <f t="shared" si="6"/>
        <v> AOEB 5 </v>
      </c>
      <c r="B53" s="11" t="str">
        <f t="shared" si="7"/>
        <v>I</v>
      </c>
      <c r="C53" s="23">
        <f t="shared" si="8"/>
        <v>50376.644</v>
      </c>
      <c r="D53" s="10" t="str">
        <f t="shared" si="9"/>
        <v>vis</v>
      </c>
      <c r="E53" s="52">
        <f>VLOOKUP(C53,Active!C$21:E$968,3,FALSE)</f>
        <v>-6947.0291641858548</v>
      </c>
      <c r="F53" s="11" t="s">
        <v>104</v>
      </c>
      <c r="G53" s="10" t="str">
        <f t="shared" si="10"/>
        <v>50376.644</v>
      </c>
      <c r="H53" s="23">
        <f t="shared" si="11"/>
        <v>17026</v>
      </c>
      <c r="I53" s="53" t="s">
        <v>429</v>
      </c>
      <c r="J53" s="54" t="s">
        <v>430</v>
      </c>
      <c r="K53" s="53">
        <v>17026</v>
      </c>
      <c r="L53" s="53" t="s">
        <v>395</v>
      </c>
      <c r="M53" s="54" t="s">
        <v>195</v>
      </c>
      <c r="N53" s="54"/>
      <c r="O53" s="55" t="s">
        <v>221</v>
      </c>
      <c r="P53" s="55" t="s">
        <v>214</v>
      </c>
    </row>
    <row r="54" spans="1:16" ht="12.75" customHeight="1" thickBot="1" x14ac:dyDescent="0.25">
      <c r="A54" s="23" t="str">
        <f t="shared" si="6"/>
        <v> BBS 114 </v>
      </c>
      <c r="B54" s="11" t="str">
        <f t="shared" si="7"/>
        <v>I</v>
      </c>
      <c r="C54" s="23">
        <f t="shared" si="8"/>
        <v>50396.364000000001</v>
      </c>
      <c r="D54" s="10" t="str">
        <f t="shared" si="9"/>
        <v>vis</v>
      </c>
      <c r="E54" s="52">
        <f>VLOOKUP(C54,Active!C$21:E$968,3,FALSE)</f>
        <v>-6927.0271558706172</v>
      </c>
      <c r="F54" s="11" t="s">
        <v>104</v>
      </c>
      <c r="G54" s="10" t="str">
        <f t="shared" si="10"/>
        <v>50396.364</v>
      </c>
      <c r="H54" s="23">
        <f t="shared" si="11"/>
        <v>17046</v>
      </c>
      <c r="I54" s="53" t="s">
        <v>431</v>
      </c>
      <c r="J54" s="54" t="s">
        <v>432</v>
      </c>
      <c r="K54" s="53">
        <v>17046</v>
      </c>
      <c r="L54" s="53" t="s">
        <v>433</v>
      </c>
      <c r="M54" s="54" t="s">
        <v>195</v>
      </c>
      <c r="N54" s="54"/>
      <c r="O54" s="55" t="s">
        <v>370</v>
      </c>
      <c r="P54" s="55" t="s">
        <v>434</v>
      </c>
    </row>
    <row r="55" spans="1:16" ht="12.75" customHeight="1" thickBot="1" x14ac:dyDescent="0.25">
      <c r="A55" s="23" t="str">
        <f t="shared" si="6"/>
        <v> AOEB 5 </v>
      </c>
      <c r="B55" s="11" t="str">
        <f t="shared" si="7"/>
        <v>I</v>
      </c>
      <c r="C55" s="23">
        <f t="shared" si="8"/>
        <v>50572.838000000003</v>
      </c>
      <c r="D55" s="10" t="str">
        <f t="shared" si="9"/>
        <v>vis</v>
      </c>
      <c r="E55" s="52">
        <f>VLOOKUP(C55,Active!C$21:E$968,3,FALSE)</f>
        <v>-6748.029467461738</v>
      </c>
      <c r="F55" s="11" t="s">
        <v>104</v>
      </c>
      <c r="G55" s="10" t="str">
        <f t="shared" si="10"/>
        <v>50572.838</v>
      </c>
      <c r="H55" s="23">
        <f t="shared" si="11"/>
        <v>17225</v>
      </c>
      <c r="I55" s="53" t="s">
        <v>435</v>
      </c>
      <c r="J55" s="54" t="s">
        <v>436</v>
      </c>
      <c r="K55" s="53">
        <v>17225</v>
      </c>
      <c r="L55" s="53" t="s">
        <v>350</v>
      </c>
      <c r="M55" s="54" t="s">
        <v>195</v>
      </c>
      <c r="N55" s="54"/>
      <c r="O55" s="55" t="s">
        <v>221</v>
      </c>
      <c r="P55" s="55" t="s">
        <v>214</v>
      </c>
    </row>
    <row r="56" spans="1:16" ht="12.75" customHeight="1" thickBot="1" x14ac:dyDescent="0.25">
      <c r="A56" s="23" t="str">
        <f t="shared" si="6"/>
        <v> BBS 115 </v>
      </c>
      <c r="B56" s="11" t="str">
        <f t="shared" si="7"/>
        <v>I</v>
      </c>
      <c r="C56" s="23">
        <f t="shared" si="8"/>
        <v>50671.428999999996</v>
      </c>
      <c r="D56" s="10" t="str">
        <f t="shared" si="9"/>
        <v>vis</v>
      </c>
      <c r="E56" s="52">
        <f>VLOOKUP(C56,Active!C$21:E$968,3,FALSE)</f>
        <v>-6648.0285545911838</v>
      </c>
      <c r="F56" s="11" t="s">
        <v>104</v>
      </c>
      <c r="G56" s="10" t="str">
        <f t="shared" si="10"/>
        <v>50671.429</v>
      </c>
      <c r="H56" s="23">
        <f t="shared" si="11"/>
        <v>17325</v>
      </c>
      <c r="I56" s="53" t="s">
        <v>455</v>
      </c>
      <c r="J56" s="54" t="s">
        <v>456</v>
      </c>
      <c r="K56" s="53">
        <v>17325</v>
      </c>
      <c r="L56" s="53" t="s">
        <v>398</v>
      </c>
      <c r="M56" s="54" t="s">
        <v>195</v>
      </c>
      <c r="N56" s="54"/>
      <c r="O56" s="55" t="s">
        <v>370</v>
      </c>
      <c r="P56" s="55" t="s">
        <v>457</v>
      </c>
    </row>
    <row r="57" spans="1:16" ht="12.75" customHeight="1" thickBot="1" x14ac:dyDescent="0.25">
      <c r="A57" s="23" t="str">
        <f t="shared" si="6"/>
        <v> BBS 116 </v>
      </c>
      <c r="B57" s="11" t="str">
        <f t="shared" si="7"/>
        <v>I</v>
      </c>
      <c r="C57" s="23">
        <f t="shared" si="8"/>
        <v>50747.347000000002</v>
      </c>
      <c r="D57" s="10" t="str">
        <f t="shared" si="9"/>
        <v>vis</v>
      </c>
      <c r="E57" s="52">
        <f>VLOOKUP(C57,Active!C$21:E$968,3,FALSE)</f>
        <v>-6571.0248797800159</v>
      </c>
      <c r="F57" s="11" t="s">
        <v>104</v>
      </c>
      <c r="G57" s="10" t="str">
        <f t="shared" si="10"/>
        <v>50747.347</v>
      </c>
      <c r="H57" s="23">
        <f t="shared" si="11"/>
        <v>17402</v>
      </c>
      <c r="I57" s="53" t="s">
        <v>458</v>
      </c>
      <c r="J57" s="54" t="s">
        <v>459</v>
      </c>
      <c r="K57" s="53">
        <v>17402</v>
      </c>
      <c r="L57" s="53" t="s">
        <v>433</v>
      </c>
      <c r="M57" s="54" t="s">
        <v>195</v>
      </c>
      <c r="N57" s="54"/>
      <c r="O57" s="55" t="s">
        <v>370</v>
      </c>
      <c r="P57" s="55" t="s">
        <v>460</v>
      </c>
    </row>
    <row r="58" spans="1:16" ht="12.75" customHeight="1" thickBot="1" x14ac:dyDescent="0.25">
      <c r="A58" s="23" t="str">
        <f t="shared" si="6"/>
        <v> AOEB 5 </v>
      </c>
      <c r="B58" s="11" t="str">
        <f t="shared" si="7"/>
        <v>I</v>
      </c>
      <c r="C58" s="23">
        <f t="shared" si="8"/>
        <v>51069.732000000004</v>
      </c>
      <c r="D58" s="10" t="str">
        <f t="shared" si="9"/>
        <v>vis</v>
      </c>
      <c r="E58" s="52">
        <f>VLOOKUP(C58,Active!C$21:E$968,3,FALSE)</f>
        <v>-6244.0295729490035</v>
      </c>
      <c r="F58" s="11" t="s">
        <v>104</v>
      </c>
      <c r="G58" s="10" t="str">
        <f t="shared" si="10"/>
        <v>51069.732</v>
      </c>
      <c r="H58" s="23">
        <f t="shared" si="11"/>
        <v>17729</v>
      </c>
      <c r="I58" s="53" t="s">
        <v>461</v>
      </c>
      <c r="J58" s="54" t="s">
        <v>462</v>
      </c>
      <c r="K58" s="53">
        <v>17729</v>
      </c>
      <c r="L58" s="53" t="s">
        <v>463</v>
      </c>
      <c r="M58" s="54" t="s">
        <v>195</v>
      </c>
      <c r="N58" s="54"/>
      <c r="O58" s="55" t="s">
        <v>221</v>
      </c>
      <c r="P58" s="55" t="s">
        <v>214</v>
      </c>
    </row>
    <row r="59" spans="1:16" ht="12.75" customHeight="1" thickBot="1" x14ac:dyDescent="0.25">
      <c r="A59" s="23" t="str">
        <f t="shared" si="6"/>
        <v> AOEB 5 </v>
      </c>
      <c r="B59" s="11" t="str">
        <f t="shared" si="7"/>
        <v>I</v>
      </c>
      <c r="C59" s="23">
        <f t="shared" si="8"/>
        <v>51076.641000000003</v>
      </c>
      <c r="D59" s="10" t="str">
        <f t="shared" si="9"/>
        <v>vis</v>
      </c>
      <c r="E59" s="52">
        <f>VLOOKUP(C59,Active!C$21:E$968,3,FALSE)</f>
        <v>-6237.0217699342993</v>
      </c>
      <c r="F59" s="11" t="s">
        <v>104</v>
      </c>
      <c r="G59" s="10" t="str">
        <f t="shared" si="10"/>
        <v>51076.641</v>
      </c>
      <c r="H59" s="23">
        <f t="shared" si="11"/>
        <v>17736</v>
      </c>
      <c r="I59" s="53" t="s">
        <v>464</v>
      </c>
      <c r="J59" s="54" t="s">
        <v>465</v>
      </c>
      <c r="K59" s="53">
        <v>17736</v>
      </c>
      <c r="L59" s="53" t="s">
        <v>466</v>
      </c>
      <c r="M59" s="54" t="s">
        <v>195</v>
      </c>
      <c r="N59" s="54"/>
      <c r="O59" s="55" t="s">
        <v>221</v>
      </c>
      <c r="P59" s="55" t="s">
        <v>214</v>
      </c>
    </row>
    <row r="60" spans="1:16" ht="12.75" customHeight="1" thickBot="1" x14ac:dyDescent="0.25">
      <c r="A60" s="23" t="str">
        <f t="shared" si="6"/>
        <v>BAVM 132 </v>
      </c>
      <c r="B60" s="11" t="str">
        <f t="shared" si="7"/>
        <v>I</v>
      </c>
      <c r="C60" s="23">
        <f t="shared" si="8"/>
        <v>51432.544699999999</v>
      </c>
      <c r="D60" s="10" t="str">
        <f t="shared" si="9"/>
        <v>vis</v>
      </c>
      <c r="E60" s="52">
        <f>VLOOKUP(C60,Active!C$21:E$968,3,FALSE)</f>
        <v>-5876.0284247607015</v>
      </c>
      <c r="F60" s="11" t="s">
        <v>104</v>
      </c>
      <c r="G60" s="10" t="str">
        <f t="shared" si="10"/>
        <v>51432.5447</v>
      </c>
      <c r="H60" s="23">
        <f t="shared" si="11"/>
        <v>18097</v>
      </c>
      <c r="I60" s="53" t="s">
        <v>467</v>
      </c>
      <c r="J60" s="54" t="s">
        <v>468</v>
      </c>
      <c r="K60" s="53">
        <v>18097</v>
      </c>
      <c r="L60" s="53" t="s">
        <v>469</v>
      </c>
      <c r="M60" s="54" t="s">
        <v>470</v>
      </c>
      <c r="N60" s="54" t="s">
        <v>471</v>
      </c>
      <c r="O60" s="55" t="s">
        <v>472</v>
      </c>
      <c r="P60" s="56" t="s">
        <v>473</v>
      </c>
    </row>
    <row r="61" spans="1:16" ht="12.75" customHeight="1" thickBot="1" x14ac:dyDescent="0.25">
      <c r="A61" s="23" t="str">
        <f t="shared" si="6"/>
        <v>IBVS 5364 </v>
      </c>
      <c r="B61" s="11" t="str">
        <f t="shared" si="7"/>
        <v>I</v>
      </c>
      <c r="C61" s="23">
        <f t="shared" si="8"/>
        <v>52495.357000000004</v>
      </c>
      <c r="D61" s="10" t="str">
        <f t="shared" si="9"/>
        <v>vis</v>
      </c>
      <c r="E61" s="52">
        <f>VLOOKUP(C61,Active!C$21:E$968,3,FALSE)</f>
        <v>-4798.0172451392127</v>
      </c>
      <c r="F61" s="11" t="s">
        <v>104</v>
      </c>
      <c r="G61" s="10" t="str">
        <f t="shared" si="10"/>
        <v>52495.3570</v>
      </c>
      <c r="H61" s="23">
        <f t="shared" si="11"/>
        <v>19175</v>
      </c>
      <c r="I61" s="53" t="s">
        <v>504</v>
      </c>
      <c r="J61" s="54" t="s">
        <v>505</v>
      </c>
      <c r="K61" s="53">
        <v>19175</v>
      </c>
      <c r="L61" s="53" t="s">
        <v>506</v>
      </c>
      <c r="M61" s="54" t="s">
        <v>470</v>
      </c>
      <c r="N61" s="54" t="s">
        <v>501</v>
      </c>
      <c r="O61" s="55" t="s">
        <v>507</v>
      </c>
      <c r="P61" s="56" t="s">
        <v>508</v>
      </c>
    </row>
    <row r="62" spans="1:16" ht="12.75" customHeight="1" thickBot="1" x14ac:dyDescent="0.25">
      <c r="A62" s="23" t="str">
        <f t="shared" si="6"/>
        <v>IBVS 5399 </v>
      </c>
      <c r="B62" s="11" t="str">
        <f t="shared" si="7"/>
        <v>I</v>
      </c>
      <c r="C62" s="23">
        <f t="shared" si="8"/>
        <v>52553.525600000001</v>
      </c>
      <c r="D62" s="10" t="str">
        <f t="shared" si="9"/>
        <v>vis</v>
      </c>
      <c r="E62" s="52">
        <f>VLOOKUP(C62,Active!C$21:E$968,3,FALSE)</f>
        <v>-4739.0167978326408</v>
      </c>
      <c r="F62" s="11" t="s">
        <v>104</v>
      </c>
      <c r="G62" s="10" t="str">
        <f t="shared" si="10"/>
        <v>52553.5256</v>
      </c>
      <c r="H62" s="23">
        <f t="shared" si="11"/>
        <v>19234</v>
      </c>
      <c r="I62" s="53" t="s">
        <v>509</v>
      </c>
      <c r="J62" s="54" t="s">
        <v>510</v>
      </c>
      <c r="K62" s="53">
        <v>19234</v>
      </c>
      <c r="L62" s="53" t="s">
        <v>511</v>
      </c>
      <c r="M62" s="54" t="s">
        <v>470</v>
      </c>
      <c r="N62" s="54" t="s">
        <v>501</v>
      </c>
      <c r="O62" s="55" t="s">
        <v>512</v>
      </c>
      <c r="P62" s="56" t="s">
        <v>513</v>
      </c>
    </row>
    <row r="63" spans="1:16" ht="12.75" customHeight="1" thickBot="1" x14ac:dyDescent="0.25">
      <c r="A63" s="23" t="str">
        <f t="shared" si="6"/>
        <v>IBVS 5676 </v>
      </c>
      <c r="B63" s="11" t="str">
        <f t="shared" si="7"/>
        <v>I</v>
      </c>
      <c r="C63" s="23">
        <f t="shared" si="8"/>
        <v>52897.6037</v>
      </c>
      <c r="D63" s="10" t="str">
        <f t="shared" si="9"/>
        <v>vis</v>
      </c>
      <c r="E63" s="52">
        <f>VLOOKUP(C63,Active!C$21:E$968,3,FALSE)</f>
        <v>-4390.0181661241841</v>
      </c>
      <c r="F63" s="11" t="s">
        <v>104</v>
      </c>
      <c r="G63" s="10" t="str">
        <f t="shared" si="10"/>
        <v>52897.6037</v>
      </c>
      <c r="H63" s="23">
        <f t="shared" si="11"/>
        <v>19583</v>
      </c>
      <c r="I63" s="53" t="s">
        <v>520</v>
      </c>
      <c r="J63" s="54" t="s">
        <v>521</v>
      </c>
      <c r="K63" s="53">
        <v>19583</v>
      </c>
      <c r="L63" s="53" t="s">
        <v>522</v>
      </c>
      <c r="M63" s="54" t="s">
        <v>470</v>
      </c>
      <c r="N63" s="54" t="s">
        <v>501</v>
      </c>
      <c r="O63" s="55" t="s">
        <v>523</v>
      </c>
      <c r="P63" s="56" t="s">
        <v>524</v>
      </c>
    </row>
    <row r="64" spans="1:16" ht="12.75" customHeight="1" thickBot="1" x14ac:dyDescent="0.25">
      <c r="A64" s="23" t="str">
        <f t="shared" si="6"/>
        <v> BBS 130 </v>
      </c>
      <c r="B64" s="11" t="str">
        <f t="shared" si="7"/>
        <v>I</v>
      </c>
      <c r="C64" s="23">
        <f t="shared" si="8"/>
        <v>52986.334999999999</v>
      </c>
      <c r="D64" s="10" t="str">
        <f t="shared" si="9"/>
        <v>vis</v>
      </c>
      <c r="E64" s="52">
        <f>VLOOKUP(C64,Active!C$21:E$968,3,FALSE)</f>
        <v>-4300.0179531210533</v>
      </c>
      <c r="F64" s="11" t="s">
        <v>104</v>
      </c>
      <c r="G64" s="10" t="str">
        <f t="shared" si="10"/>
        <v>52986.3350</v>
      </c>
      <c r="H64" s="23">
        <f t="shared" si="11"/>
        <v>19673</v>
      </c>
      <c r="I64" s="53" t="s">
        <v>527</v>
      </c>
      <c r="J64" s="54" t="s">
        <v>528</v>
      </c>
      <c r="K64" s="53">
        <v>19673</v>
      </c>
      <c r="L64" s="53" t="s">
        <v>516</v>
      </c>
      <c r="M64" s="54" t="s">
        <v>470</v>
      </c>
      <c r="N64" s="54" t="s">
        <v>501</v>
      </c>
      <c r="O64" s="55" t="s">
        <v>529</v>
      </c>
      <c r="P64" s="55" t="s">
        <v>530</v>
      </c>
    </row>
    <row r="65" spans="1:16" ht="12.75" customHeight="1" thickBot="1" x14ac:dyDescent="0.25">
      <c r="A65" s="23" t="str">
        <f t="shared" si="6"/>
        <v>BAVM 173 </v>
      </c>
      <c r="B65" s="11" t="str">
        <f t="shared" si="7"/>
        <v>I</v>
      </c>
      <c r="C65" s="23">
        <f t="shared" si="8"/>
        <v>53110.559099999999</v>
      </c>
      <c r="D65" s="10" t="str">
        <f t="shared" si="9"/>
        <v>vis</v>
      </c>
      <c r="E65" s="52">
        <f>VLOOKUP(C65,Active!C$21:E$968,3,FALSE)</f>
        <v>-4174.0173709124956</v>
      </c>
      <c r="F65" s="11" t="s">
        <v>104</v>
      </c>
      <c r="G65" s="10" t="str">
        <f t="shared" si="10"/>
        <v>53110.5591</v>
      </c>
      <c r="H65" s="23">
        <f t="shared" si="11"/>
        <v>19799</v>
      </c>
      <c r="I65" s="53" t="s">
        <v>531</v>
      </c>
      <c r="J65" s="54" t="s">
        <v>532</v>
      </c>
      <c r="K65" s="53">
        <v>19799</v>
      </c>
      <c r="L65" s="53" t="s">
        <v>496</v>
      </c>
      <c r="M65" s="54" t="s">
        <v>470</v>
      </c>
      <c r="N65" s="54" t="s">
        <v>471</v>
      </c>
      <c r="O65" s="55" t="s">
        <v>533</v>
      </c>
      <c r="P65" s="56" t="s">
        <v>534</v>
      </c>
    </row>
    <row r="66" spans="1:16" ht="12.75" customHeight="1" thickBot="1" x14ac:dyDescent="0.25">
      <c r="A66" s="23" t="str">
        <f t="shared" si="6"/>
        <v> BBS 130 </v>
      </c>
      <c r="B66" s="11" t="str">
        <f t="shared" si="7"/>
        <v>I</v>
      </c>
      <c r="C66" s="23">
        <f t="shared" si="8"/>
        <v>53182.529000000002</v>
      </c>
      <c r="D66" s="10" t="str">
        <f t="shared" si="9"/>
        <v>vis</v>
      </c>
      <c r="E66" s="52">
        <f>VLOOKUP(C66,Active!C$21:E$968,3,FALSE)</f>
        <v>-4101.0182563969374</v>
      </c>
      <c r="F66" s="11" t="s">
        <v>104</v>
      </c>
      <c r="G66" s="10" t="str">
        <f t="shared" si="10"/>
        <v>53182.529</v>
      </c>
      <c r="H66" s="23">
        <f t="shared" si="11"/>
        <v>19872</v>
      </c>
      <c r="I66" s="53" t="s">
        <v>535</v>
      </c>
      <c r="J66" s="54" t="s">
        <v>536</v>
      </c>
      <c r="K66" s="53">
        <v>19872</v>
      </c>
      <c r="L66" s="53" t="s">
        <v>463</v>
      </c>
      <c r="M66" s="54" t="s">
        <v>195</v>
      </c>
      <c r="N66" s="54"/>
      <c r="O66" s="55" t="s">
        <v>302</v>
      </c>
      <c r="P66" s="55" t="s">
        <v>530</v>
      </c>
    </row>
    <row r="67" spans="1:16" ht="12.75" customHeight="1" thickBot="1" x14ac:dyDescent="0.25">
      <c r="A67" s="23" t="str">
        <f t="shared" si="6"/>
        <v>OEJV 0003 </v>
      </c>
      <c r="B67" s="11" t="str">
        <f t="shared" si="7"/>
        <v>I</v>
      </c>
      <c r="C67" s="23">
        <f t="shared" si="8"/>
        <v>53267.32</v>
      </c>
      <c r="D67" s="10" t="str">
        <f t="shared" si="9"/>
        <v>vis</v>
      </c>
      <c r="E67" s="52">
        <f>VLOOKUP(C67,Active!C$21:E$968,3,FALSE)</f>
        <v>-4015.0146921445453</v>
      </c>
      <c r="F67" s="11" t="s">
        <v>104</v>
      </c>
      <c r="G67" s="10" t="str">
        <f t="shared" si="10"/>
        <v>53267.320</v>
      </c>
      <c r="H67" s="23">
        <f t="shared" si="11"/>
        <v>19958</v>
      </c>
      <c r="I67" s="53" t="s">
        <v>537</v>
      </c>
      <c r="J67" s="54" t="s">
        <v>538</v>
      </c>
      <c r="K67" s="53">
        <v>19958</v>
      </c>
      <c r="L67" s="53" t="s">
        <v>350</v>
      </c>
      <c r="M67" s="54" t="s">
        <v>195</v>
      </c>
      <c r="N67" s="54"/>
      <c r="O67" s="55" t="s">
        <v>302</v>
      </c>
      <c r="P67" s="56" t="s">
        <v>539</v>
      </c>
    </row>
    <row r="68" spans="1:16" ht="12.75" customHeight="1" thickBot="1" x14ac:dyDescent="0.25">
      <c r="A68" s="23" t="str">
        <f t="shared" si="6"/>
        <v>OEJV 0074 </v>
      </c>
      <c r="B68" s="11" t="str">
        <f t="shared" si="7"/>
        <v>I</v>
      </c>
      <c r="C68" s="23">
        <f t="shared" si="8"/>
        <v>53459.569020000003</v>
      </c>
      <c r="D68" s="10" t="str">
        <f t="shared" si="9"/>
        <v>vis</v>
      </c>
      <c r="E68" s="52">
        <f>VLOOKUP(C68,Active!C$21:E$968,3,FALSE)</f>
        <v>-3820.0163910980882</v>
      </c>
      <c r="F68" s="11" t="s">
        <v>104</v>
      </c>
      <c r="G68" s="10" t="str">
        <f t="shared" si="10"/>
        <v>53459.56902</v>
      </c>
      <c r="H68" s="23">
        <f t="shared" si="11"/>
        <v>20153</v>
      </c>
      <c r="I68" s="53" t="s">
        <v>540</v>
      </c>
      <c r="J68" s="54" t="s">
        <v>541</v>
      </c>
      <c r="K68" s="53">
        <v>20153</v>
      </c>
      <c r="L68" s="53" t="s">
        <v>542</v>
      </c>
      <c r="M68" s="54" t="s">
        <v>497</v>
      </c>
      <c r="N68" s="54" t="s">
        <v>543</v>
      </c>
      <c r="O68" s="55" t="s">
        <v>544</v>
      </c>
      <c r="P68" s="56" t="s">
        <v>493</v>
      </c>
    </row>
    <row r="69" spans="1:16" ht="12.75" customHeight="1" thickBot="1" x14ac:dyDescent="0.25">
      <c r="A69" s="23" t="str">
        <f t="shared" si="6"/>
        <v>OEJV 0003 </v>
      </c>
      <c r="B69" s="11" t="str">
        <f t="shared" si="7"/>
        <v>I</v>
      </c>
      <c r="C69" s="23">
        <f t="shared" si="8"/>
        <v>53599.565999999999</v>
      </c>
      <c r="D69" s="10" t="str">
        <f t="shared" si="9"/>
        <v>vis</v>
      </c>
      <c r="E69" s="52">
        <f>VLOOKUP(C69,Active!C$21:E$968,3,FALSE)</f>
        <v>-3678.0173668552929</v>
      </c>
      <c r="F69" s="11" t="s">
        <v>104</v>
      </c>
      <c r="G69" s="10" t="str">
        <f t="shared" si="10"/>
        <v>53599.566</v>
      </c>
      <c r="H69" s="23">
        <f t="shared" si="11"/>
        <v>20295</v>
      </c>
      <c r="I69" s="53" t="s">
        <v>548</v>
      </c>
      <c r="J69" s="54" t="s">
        <v>549</v>
      </c>
      <c r="K69" s="53">
        <v>20295</v>
      </c>
      <c r="L69" s="53" t="s">
        <v>340</v>
      </c>
      <c r="M69" s="54" t="s">
        <v>195</v>
      </c>
      <c r="N69" s="54"/>
      <c r="O69" s="55" t="s">
        <v>302</v>
      </c>
      <c r="P69" s="56" t="s">
        <v>539</v>
      </c>
    </row>
    <row r="70" spans="1:16" ht="12.75" customHeight="1" thickBot="1" x14ac:dyDescent="0.25">
      <c r="A70" s="23" t="str">
        <f t="shared" si="6"/>
        <v>BAVM 183 </v>
      </c>
      <c r="B70" s="11" t="str">
        <f t="shared" si="7"/>
        <v>II</v>
      </c>
      <c r="C70" s="23">
        <f t="shared" si="8"/>
        <v>53992.448400000001</v>
      </c>
      <c r="D70" s="10" t="str">
        <f t="shared" si="9"/>
        <v>vis</v>
      </c>
      <c r="E70" s="52">
        <f>VLOOKUP(C70,Active!C$21:E$968,3,FALSE)</f>
        <v>-3279.5165031783085</v>
      </c>
      <c r="F70" s="11" t="s">
        <v>104</v>
      </c>
      <c r="G70" s="10" t="str">
        <f t="shared" si="10"/>
        <v>53992.4484</v>
      </c>
      <c r="H70" s="23">
        <f t="shared" si="11"/>
        <v>20693.5</v>
      </c>
      <c r="I70" s="53" t="s">
        <v>553</v>
      </c>
      <c r="J70" s="54" t="s">
        <v>554</v>
      </c>
      <c r="K70" s="53">
        <v>20693.5</v>
      </c>
      <c r="L70" s="53" t="s">
        <v>555</v>
      </c>
      <c r="M70" s="54" t="s">
        <v>497</v>
      </c>
      <c r="N70" s="54" t="s">
        <v>556</v>
      </c>
      <c r="O70" s="55" t="s">
        <v>557</v>
      </c>
      <c r="P70" s="56" t="s">
        <v>558</v>
      </c>
    </row>
    <row r="71" spans="1:16" ht="12.75" customHeight="1" thickBot="1" x14ac:dyDescent="0.25">
      <c r="A71" s="23" t="str">
        <f t="shared" si="6"/>
        <v>BAVM 183 </v>
      </c>
      <c r="B71" s="11" t="str">
        <f t="shared" si="7"/>
        <v>II</v>
      </c>
      <c r="C71" s="23">
        <f t="shared" si="8"/>
        <v>54001.323700000001</v>
      </c>
      <c r="D71" s="10" t="str">
        <f t="shared" si="9"/>
        <v>vis</v>
      </c>
      <c r="E71" s="52">
        <f>VLOOKUP(C71,Active!C$21:E$968,3,FALSE)</f>
        <v>-3270.5142808456408</v>
      </c>
      <c r="F71" s="11" t="s">
        <v>104</v>
      </c>
      <c r="G71" s="10" t="str">
        <f t="shared" si="10"/>
        <v>54001.3237</v>
      </c>
      <c r="H71" s="23">
        <f t="shared" si="11"/>
        <v>20702.5</v>
      </c>
      <c r="I71" s="53" t="s">
        <v>559</v>
      </c>
      <c r="J71" s="54" t="s">
        <v>560</v>
      </c>
      <c r="K71" s="53" t="s">
        <v>561</v>
      </c>
      <c r="L71" s="53" t="s">
        <v>562</v>
      </c>
      <c r="M71" s="54" t="s">
        <v>497</v>
      </c>
      <c r="N71" s="54" t="s">
        <v>556</v>
      </c>
      <c r="O71" s="55" t="s">
        <v>557</v>
      </c>
      <c r="P71" s="56" t="s">
        <v>558</v>
      </c>
    </row>
    <row r="72" spans="1:16" ht="12.75" customHeight="1" thickBot="1" x14ac:dyDescent="0.25">
      <c r="A72" s="23" t="str">
        <f t="shared" si="6"/>
        <v>BAVM 186 </v>
      </c>
      <c r="B72" s="11" t="str">
        <f t="shared" si="7"/>
        <v>I</v>
      </c>
      <c r="C72" s="23">
        <f t="shared" si="8"/>
        <v>54241.390299999999</v>
      </c>
      <c r="D72" s="10" t="str">
        <f t="shared" si="9"/>
        <v>vis</v>
      </c>
      <c r="E72" s="52">
        <f>VLOOKUP(C72,Active!C$21:E$968,3,FALSE)</f>
        <v>-3027.0145785428758</v>
      </c>
      <c r="F72" s="11" t="s">
        <v>104</v>
      </c>
      <c r="G72" s="10" t="str">
        <f t="shared" si="10"/>
        <v>54241.3903</v>
      </c>
      <c r="H72" s="23">
        <f t="shared" si="11"/>
        <v>20946</v>
      </c>
      <c r="I72" s="53" t="s">
        <v>568</v>
      </c>
      <c r="J72" s="54" t="s">
        <v>569</v>
      </c>
      <c r="K72" s="53" t="s">
        <v>570</v>
      </c>
      <c r="L72" s="53" t="s">
        <v>571</v>
      </c>
      <c r="M72" s="54" t="s">
        <v>497</v>
      </c>
      <c r="N72" s="54" t="s">
        <v>556</v>
      </c>
      <c r="O72" s="55" t="s">
        <v>557</v>
      </c>
      <c r="P72" s="56" t="s">
        <v>572</v>
      </c>
    </row>
    <row r="73" spans="1:16" ht="12.75" customHeight="1" thickBot="1" x14ac:dyDescent="0.25">
      <c r="A73" s="23" t="str">
        <f t="shared" si="6"/>
        <v>JAAVSO 36(2);171 </v>
      </c>
      <c r="B73" s="11" t="str">
        <f t="shared" si="7"/>
        <v>I</v>
      </c>
      <c r="C73" s="23">
        <f t="shared" si="8"/>
        <v>54429.699000000001</v>
      </c>
      <c r="D73" s="10" t="str">
        <f t="shared" si="9"/>
        <v>vis</v>
      </c>
      <c r="E73" s="52">
        <f>VLOOKUP(C73,Active!C$21:E$968,3,FALSE)</f>
        <v>-2836.0129465331697</v>
      </c>
      <c r="F73" s="11" t="s">
        <v>104</v>
      </c>
      <c r="G73" s="10" t="str">
        <f t="shared" si="10"/>
        <v>54429.6990</v>
      </c>
      <c r="H73" s="23">
        <f t="shared" si="11"/>
        <v>21137</v>
      </c>
      <c r="I73" s="53" t="s">
        <v>573</v>
      </c>
      <c r="J73" s="54" t="s">
        <v>574</v>
      </c>
      <c r="K73" s="53" t="s">
        <v>575</v>
      </c>
      <c r="L73" s="53" t="s">
        <v>576</v>
      </c>
      <c r="M73" s="54" t="s">
        <v>497</v>
      </c>
      <c r="N73" s="54" t="s">
        <v>498</v>
      </c>
      <c r="O73" s="55" t="s">
        <v>221</v>
      </c>
      <c r="P73" s="56" t="s">
        <v>577</v>
      </c>
    </row>
    <row r="74" spans="1:16" ht="12.75" customHeight="1" thickBot="1" x14ac:dyDescent="0.25">
      <c r="A74" s="23" t="str">
        <f t="shared" si="6"/>
        <v>JAAVSO 36(2);186 </v>
      </c>
      <c r="B74" s="11" t="str">
        <f t="shared" si="7"/>
        <v>I</v>
      </c>
      <c r="C74" s="23">
        <f t="shared" si="8"/>
        <v>54631.809500000003</v>
      </c>
      <c r="D74" s="10" t="str">
        <f t="shared" si="9"/>
        <v>vis</v>
      </c>
      <c r="E74" s="52">
        <f>VLOOKUP(C74,Active!C$21:E$968,3,FALSE)</f>
        <v>-2631.0121401641704</v>
      </c>
      <c r="F74" s="11" t="s">
        <v>104</v>
      </c>
      <c r="G74" s="10" t="str">
        <f t="shared" si="10"/>
        <v>54631.8095</v>
      </c>
      <c r="H74" s="23">
        <f t="shared" si="11"/>
        <v>21342</v>
      </c>
      <c r="I74" s="53" t="s">
        <v>578</v>
      </c>
      <c r="J74" s="54" t="s">
        <v>579</v>
      </c>
      <c r="K74" s="53" t="s">
        <v>580</v>
      </c>
      <c r="L74" s="53" t="s">
        <v>581</v>
      </c>
      <c r="M74" s="54" t="s">
        <v>497</v>
      </c>
      <c r="N74" s="54" t="s">
        <v>471</v>
      </c>
      <c r="O74" s="55" t="s">
        <v>221</v>
      </c>
      <c r="P74" s="56" t="s">
        <v>582</v>
      </c>
    </row>
    <row r="75" spans="1:16" ht="12.75" customHeight="1" thickBot="1" x14ac:dyDescent="0.25">
      <c r="A75" s="23" t="str">
        <f t="shared" ref="A75:A106" si="12">P75</f>
        <v>JAAVSO 36(2);186 </v>
      </c>
      <c r="B75" s="11" t="str">
        <f t="shared" ref="B75:B106" si="13">IF(H75=INT(H75),"I","II")</f>
        <v>I</v>
      </c>
      <c r="C75" s="23">
        <f t="shared" ref="C75:C106" si="14">1*G75</f>
        <v>54635.753499999999</v>
      </c>
      <c r="D75" s="10" t="str">
        <f t="shared" ref="D75:D106" si="15">VLOOKUP(F75,I$1:J$5,2,FALSE)</f>
        <v>vis</v>
      </c>
      <c r="E75" s="52">
        <f>VLOOKUP(C75,Active!C$21:E$968,3,FALSE)</f>
        <v>-2627.0117385011272</v>
      </c>
      <c r="F75" s="11" t="s">
        <v>104</v>
      </c>
      <c r="G75" s="10" t="str">
        <f t="shared" ref="G75:G106" si="16">MID(I75,3,LEN(I75)-3)</f>
        <v>54635.7535</v>
      </c>
      <c r="H75" s="23">
        <f t="shared" ref="H75:H106" si="17">1*K75</f>
        <v>21346</v>
      </c>
      <c r="I75" s="53" t="s">
        <v>583</v>
      </c>
      <c r="J75" s="54" t="s">
        <v>584</v>
      </c>
      <c r="K75" s="53" t="s">
        <v>585</v>
      </c>
      <c r="L75" s="53" t="s">
        <v>586</v>
      </c>
      <c r="M75" s="54" t="s">
        <v>497</v>
      </c>
      <c r="N75" s="54" t="s">
        <v>471</v>
      </c>
      <c r="O75" s="55" t="s">
        <v>587</v>
      </c>
      <c r="P75" s="56" t="s">
        <v>582</v>
      </c>
    </row>
    <row r="76" spans="1:16" ht="12.75" customHeight="1" thickBot="1" x14ac:dyDescent="0.25">
      <c r="A76" s="23" t="str">
        <f t="shared" si="12"/>
        <v> JAAVSO 37;44 </v>
      </c>
      <c r="B76" s="11" t="str">
        <f t="shared" si="13"/>
        <v>I</v>
      </c>
      <c r="C76" s="23">
        <f t="shared" si="14"/>
        <v>54717.583500000001</v>
      </c>
      <c r="D76" s="10" t="str">
        <f t="shared" si="15"/>
        <v>vis</v>
      </c>
      <c r="E76" s="52">
        <f>VLOOKUP(C76,Active!C$21:E$968,3,FALSE)</f>
        <v>-2544.0115183978901</v>
      </c>
      <c r="F76" s="11" t="s">
        <v>104</v>
      </c>
      <c r="G76" s="10" t="str">
        <f t="shared" si="16"/>
        <v>54717.5835</v>
      </c>
      <c r="H76" s="23">
        <f t="shared" si="17"/>
        <v>21429</v>
      </c>
      <c r="I76" s="53" t="s">
        <v>588</v>
      </c>
      <c r="J76" s="54" t="s">
        <v>589</v>
      </c>
      <c r="K76" s="53" t="s">
        <v>590</v>
      </c>
      <c r="L76" s="53" t="s">
        <v>591</v>
      </c>
      <c r="M76" s="54" t="s">
        <v>497</v>
      </c>
      <c r="N76" s="54" t="s">
        <v>498</v>
      </c>
      <c r="O76" s="55" t="s">
        <v>592</v>
      </c>
      <c r="P76" s="55" t="s">
        <v>593</v>
      </c>
    </row>
    <row r="77" spans="1:16" ht="12.75" customHeight="1" thickBot="1" x14ac:dyDescent="0.25">
      <c r="A77" s="23" t="str">
        <f t="shared" si="12"/>
        <v>BAVM 209 </v>
      </c>
      <c r="B77" s="11" t="str">
        <f t="shared" si="13"/>
        <v>I</v>
      </c>
      <c r="C77" s="23">
        <f t="shared" si="14"/>
        <v>54925.610699999997</v>
      </c>
      <c r="D77" s="10" t="str">
        <f t="shared" si="15"/>
        <v>vis</v>
      </c>
      <c r="E77" s="52">
        <f>VLOOKUP(C77,Active!C$21:E$968,3,FALSE)</f>
        <v>-2333.0093995238885</v>
      </c>
      <c r="F77" s="11" t="s">
        <v>104</v>
      </c>
      <c r="G77" s="10" t="str">
        <f t="shared" si="16"/>
        <v>54925.6107</v>
      </c>
      <c r="H77" s="23">
        <f t="shared" si="17"/>
        <v>21640</v>
      </c>
      <c r="I77" s="53" t="s">
        <v>594</v>
      </c>
      <c r="J77" s="54" t="s">
        <v>595</v>
      </c>
      <c r="K77" s="53" t="s">
        <v>596</v>
      </c>
      <c r="L77" s="53" t="s">
        <v>597</v>
      </c>
      <c r="M77" s="54" t="s">
        <v>497</v>
      </c>
      <c r="N77" s="54" t="s">
        <v>556</v>
      </c>
      <c r="O77" s="55" t="s">
        <v>557</v>
      </c>
      <c r="P77" s="56" t="s">
        <v>598</v>
      </c>
    </row>
    <row r="78" spans="1:16" ht="12.75" customHeight="1" thickBot="1" x14ac:dyDescent="0.25">
      <c r="A78" s="23" t="str">
        <f t="shared" si="12"/>
        <v> JAAVSO 38;85 </v>
      </c>
      <c r="B78" s="11" t="str">
        <f t="shared" si="13"/>
        <v>I</v>
      </c>
      <c r="C78" s="23">
        <f t="shared" si="14"/>
        <v>54987.722000000002</v>
      </c>
      <c r="D78" s="10" t="str">
        <f t="shared" si="15"/>
        <v>vis</v>
      </c>
      <c r="E78" s="52">
        <f>VLOOKUP(C78,Active!C$21:E$968,3,FALSE)</f>
        <v>-2270.0098691450739</v>
      </c>
      <c r="F78" s="11" t="s">
        <v>104</v>
      </c>
      <c r="G78" s="10" t="str">
        <f t="shared" si="16"/>
        <v>54987.7220</v>
      </c>
      <c r="H78" s="23">
        <f t="shared" si="17"/>
        <v>21703</v>
      </c>
      <c r="I78" s="53" t="s">
        <v>599</v>
      </c>
      <c r="J78" s="54" t="s">
        <v>600</v>
      </c>
      <c r="K78" s="53" t="s">
        <v>601</v>
      </c>
      <c r="L78" s="53" t="s">
        <v>576</v>
      </c>
      <c r="M78" s="54" t="s">
        <v>497</v>
      </c>
      <c r="N78" s="54" t="s">
        <v>498</v>
      </c>
      <c r="O78" s="55" t="s">
        <v>221</v>
      </c>
      <c r="P78" s="55" t="s">
        <v>602</v>
      </c>
    </row>
    <row r="79" spans="1:16" ht="12.75" customHeight="1" thickBot="1" x14ac:dyDescent="0.25">
      <c r="A79" s="23" t="str">
        <f t="shared" si="12"/>
        <v> JAAVSO 38;85 </v>
      </c>
      <c r="B79" s="11" t="str">
        <f t="shared" si="13"/>
        <v>I</v>
      </c>
      <c r="C79" s="23">
        <f t="shared" si="14"/>
        <v>55062.651599999997</v>
      </c>
      <c r="D79" s="10" t="str">
        <f t="shared" si="15"/>
        <v>vis</v>
      </c>
      <c r="E79" s="52">
        <f>VLOOKUP(C79,Active!C$21:E$968,3,FALSE)</f>
        <v>-2194.0087290711758</v>
      </c>
      <c r="F79" s="11" t="s">
        <v>104</v>
      </c>
      <c r="G79" s="10" t="str">
        <f t="shared" si="16"/>
        <v>55062.6516</v>
      </c>
      <c r="H79" s="23">
        <f t="shared" si="17"/>
        <v>21779</v>
      </c>
      <c r="I79" s="53" t="s">
        <v>603</v>
      </c>
      <c r="J79" s="54" t="s">
        <v>604</v>
      </c>
      <c r="K79" s="53" t="s">
        <v>605</v>
      </c>
      <c r="L79" s="53" t="s">
        <v>606</v>
      </c>
      <c r="M79" s="54" t="s">
        <v>497</v>
      </c>
      <c r="N79" s="54" t="s">
        <v>498</v>
      </c>
      <c r="O79" s="55" t="s">
        <v>221</v>
      </c>
      <c r="P79" s="55" t="s">
        <v>602</v>
      </c>
    </row>
    <row r="80" spans="1:16" ht="12.75" customHeight="1" thickBot="1" x14ac:dyDescent="0.25">
      <c r="A80" s="23" t="str">
        <f t="shared" si="12"/>
        <v> JAAVSO 38;120 </v>
      </c>
      <c r="B80" s="11" t="str">
        <f t="shared" si="13"/>
        <v>I</v>
      </c>
      <c r="C80" s="23">
        <f t="shared" si="14"/>
        <v>55138.566800000001</v>
      </c>
      <c r="D80" s="10" t="str">
        <f t="shared" si="15"/>
        <v>vis</v>
      </c>
      <c r="E80" s="52">
        <f>VLOOKUP(C80,Active!C$21:E$968,3,FALSE)</f>
        <v>-2117.0078943017588</v>
      </c>
      <c r="F80" s="11" t="s">
        <v>104</v>
      </c>
      <c r="G80" s="10" t="str">
        <f t="shared" si="16"/>
        <v>55138.5668</v>
      </c>
      <c r="H80" s="23">
        <f t="shared" si="17"/>
        <v>21856</v>
      </c>
      <c r="I80" s="53" t="s">
        <v>607</v>
      </c>
      <c r="J80" s="54" t="s">
        <v>608</v>
      </c>
      <c r="K80" s="53" t="s">
        <v>609</v>
      </c>
      <c r="L80" s="53" t="s">
        <v>562</v>
      </c>
      <c r="M80" s="54" t="s">
        <v>497</v>
      </c>
      <c r="N80" s="54" t="s">
        <v>498</v>
      </c>
      <c r="O80" s="55" t="s">
        <v>221</v>
      </c>
      <c r="P80" s="55" t="s">
        <v>610</v>
      </c>
    </row>
    <row r="81" spans="1:16" ht="12.75" customHeight="1" thickBot="1" x14ac:dyDescent="0.25">
      <c r="A81" s="23" t="str">
        <f t="shared" si="12"/>
        <v>BAVM 215 </v>
      </c>
      <c r="B81" s="11" t="str">
        <f t="shared" si="13"/>
        <v>II</v>
      </c>
      <c r="C81" s="23">
        <f t="shared" si="14"/>
        <v>55386.525000000001</v>
      </c>
      <c r="D81" s="10" t="str">
        <f t="shared" si="15"/>
        <v>vis</v>
      </c>
      <c r="E81" s="52">
        <f>VLOOKUP(C81,Active!C$21:E$968,3,FALSE)</f>
        <v>-1865.5037371906485</v>
      </c>
      <c r="F81" s="11" t="s">
        <v>104</v>
      </c>
      <c r="G81" s="10" t="str">
        <f t="shared" si="16"/>
        <v>55386.5250</v>
      </c>
      <c r="H81" s="23">
        <f t="shared" si="17"/>
        <v>22107.5</v>
      </c>
      <c r="I81" s="53" t="s">
        <v>611</v>
      </c>
      <c r="J81" s="54" t="s">
        <v>612</v>
      </c>
      <c r="K81" s="53" t="s">
        <v>613</v>
      </c>
      <c r="L81" s="53" t="s">
        <v>614</v>
      </c>
      <c r="M81" s="54" t="s">
        <v>497</v>
      </c>
      <c r="N81" s="54" t="s">
        <v>556</v>
      </c>
      <c r="O81" s="55" t="s">
        <v>557</v>
      </c>
      <c r="P81" s="56" t="s">
        <v>615</v>
      </c>
    </row>
    <row r="82" spans="1:16" ht="12.75" customHeight="1" thickBot="1" x14ac:dyDescent="0.25">
      <c r="A82" s="23" t="str">
        <f t="shared" si="12"/>
        <v> JAAVSO 39;94 </v>
      </c>
      <c r="B82" s="11" t="str">
        <f t="shared" si="13"/>
        <v>I</v>
      </c>
      <c r="C82" s="23">
        <f t="shared" si="14"/>
        <v>55409.691899999998</v>
      </c>
      <c r="D82" s="10" t="str">
        <f t="shared" si="15"/>
        <v>vis</v>
      </c>
      <c r="E82" s="52">
        <f>VLOOKUP(C82,Active!C$21:E$968,3,FALSE)</f>
        <v>-1842.0055360528095</v>
      </c>
      <c r="F82" s="11" t="s">
        <v>104</v>
      </c>
      <c r="G82" s="10" t="str">
        <f t="shared" si="16"/>
        <v>55409.6919</v>
      </c>
      <c r="H82" s="23">
        <f t="shared" si="17"/>
        <v>22131</v>
      </c>
      <c r="I82" s="53" t="s">
        <v>616</v>
      </c>
      <c r="J82" s="54" t="s">
        <v>617</v>
      </c>
      <c r="K82" s="53" t="s">
        <v>618</v>
      </c>
      <c r="L82" s="53" t="s">
        <v>619</v>
      </c>
      <c r="M82" s="54" t="s">
        <v>497</v>
      </c>
      <c r="N82" s="54" t="s">
        <v>498</v>
      </c>
      <c r="O82" s="55" t="s">
        <v>592</v>
      </c>
      <c r="P82" s="55" t="s">
        <v>620</v>
      </c>
    </row>
    <row r="83" spans="1:16" ht="12.75" customHeight="1" thickBot="1" x14ac:dyDescent="0.25">
      <c r="A83" s="23" t="str">
        <f t="shared" si="12"/>
        <v>IBVS 5960 </v>
      </c>
      <c r="B83" s="11" t="str">
        <f t="shared" si="13"/>
        <v>I</v>
      </c>
      <c r="C83" s="23">
        <f t="shared" si="14"/>
        <v>55476.732799999998</v>
      </c>
      <c r="D83" s="10" t="str">
        <f t="shared" si="15"/>
        <v>vis</v>
      </c>
      <c r="E83" s="52">
        <f>VLOOKUP(C83,Active!C$21:E$968,3,FALSE)</f>
        <v>-1774.0059093154393</v>
      </c>
      <c r="F83" s="11" t="s">
        <v>104</v>
      </c>
      <c r="G83" s="10" t="str">
        <f t="shared" si="16"/>
        <v>55476.7328</v>
      </c>
      <c r="H83" s="23">
        <f t="shared" si="17"/>
        <v>22199</v>
      </c>
      <c r="I83" s="53" t="s">
        <v>621</v>
      </c>
      <c r="J83" s="54" t="s">
        <v>622</v>
      </c>
      <c r="K83" s="53" t="s">
        <v>623</v>
      </c>
      <c r="L83" s="53" t="s">
        <v>469</v>
      </c>
      <c r="M83" s="54" t="s">
        <v>497</v>
      </c>
      <c r="N83" s="54" t="s">
        <v>104</v>
      </c>
      <c r="O83" s="55" t="s">
        <v>502</v>
      </c>
      <c r="P83" s="56" t="s">
        <v>624</v>
      </c>
    </row>
    <row r="84" spans="1:16" ht="12.75" customHeight="1" thickBot="1" x14ac:dyDescent="0.25">
      <c r="A84" s="23" t="str">
        <f t="shared" si="12"/>
        <v>BAVM 220 </v>
      </c>
      <c r="B84" s="11" t="str">
        <f t="shared" si="13"/>
        <v>I</v>
      </c>
      <c r="C84" s="23">
        <f t="shared" si="14"/>
        <v>55775.466</v>
      </c>
      <c r="D84" s="10" t="str">
        <f t="shared" si="15"/>
        <v>vis</v>
      </c>
      <c r="E84" s="52">
        <f>VLOOKUP(C84,Active!C$21:E$968,3,FALSE)</f>
        <v>-1471.0006379950914</v>
      </c>
      <c r="F84" s="11" t="s">
        <v>104</v>
      </c>
      <c r="G84" s="10" t="str">
        <f t="shared" si="16"/>
        <v>55775.4660</v>
      </c>
      <c r="H84" s="23">
        <f t="shared" si="17"/>
        <v>22502</v>
      </c>
      <c r="I84" s="53" t="s">
        <v>625</v>
      </c>
      <c r="J84" s="54" t="s">
        <v>626</v>
      </c>
      <c r="K84" s="53" t="s">
        <v>627</v>
      </c>
      <c r="L84" s="53" t="s">
        <v>628</v>
      </c>
      <c r="M84" s="54" t="s">
        <v>497</v>
      </c>
      <c r="N84" s="54" t="s">
        <v>556</v>
      </c>
      <c r="O84" s="55" t="s">
        <v>557</v>
      </c>
      <c r="P84" s="56" t="s">
        <v>629</v>
      </c>
    </row>
    <row r="85" spans="1:16" ht="12.75" customHeight="1" thickBot="1" x14ac:dyDescent="0.25">
      <c r="A85" s="23" t="str">
        <f t="shared" si="12"/>
        <v> JAAVSO 40;975 </v>
      </c>
      <c r="B85" s="11" t="str">
        <f t="shared" si="13"/>
        <v>I</v>
      </c>
      <c r="C85" s="23">
        <f t="shared" si="14"/>
        <v>55836.591699999997</v>
      </c>
      <c r="D85" s="10" t="str">
        <f t="shared" si="15"/>
        <v>vis</v>
      </c>
      <c r="E85" s="52">
        <f>VLOOKUP(C85,Active!C$21:E$968,3,FALSE)</f>
        <v>-1409.0008023117957</v>
      </c>
      <c r="F85" s="11" t="s">
        <v>104</v>
      </c>
      <c r="G85" s="10" t="str">
        <f t="shared" si="16"/>
        <v>55836.5917</v>
      </c>
      <c r="H85" s="23">
        <f t="shared" si="17"/>
        <v>22564</v>
      </c>
      <c r="I85" s="53" t="s">
        <v>630</v>
      </c>
      <c r="J85" s="54" t="s">
        <v>631</v>
      </c>
      <c r="K85" s="53" t="s">
        <v>632</v>
      </c>
      <c r="L85" s="53" t="s">
        <v>633</v>
      </c>
      <c r="M85" s="54" t="s">
        <v>497</v>
      </c>
      <c r="N85" s="54" t="s">
        <v>104</v>
      </c>
      <c r="O85" s="55" t="s">
        <v>221</v>
      </c>
      <c r="P85" s="55" t="s">
        <v>634</v>
      </c>
    </row>
    <row r="86" spans="1:16" ht="12.75" customHeight="1" thickBot="1" x14ac:dyDescent="0.25">
      <c r="A86" s="23" t="str">
        <f t="shared" si="12"/>
        <v> JAAVSO 41;328 </v>
      </c>
      <c r="B86" s="11" t="str">
        <f t="shared" si="13"/>
        <v>I</v>
      </c>
      <c r="C86" s="23">
        <f t="shared" si="14"/>
        <v>56530.666799999999</v>
      </c>
      <c r="D86" s="10" t="str">
        <f t="shared" si="15"/>
        <v>vis</v>
      </c>
      <c r="E86" s="52">
        <f>VLOOKUP(C86,Active!C$21:E$968,3,FALSE)</f>
        <v>-704.99999492849679</v>
      </c>
      <c r="F86" s="11" t="s">
        <v>104</v>
      </c>
      <c r="G86" s="10" t="str">
        <f t="shared" si="16"/>
        <v>56530.6668</v>
      </c>
      <c r="H86" s="23">
        <f t="shared" si="17"/>
        <v>23268</v>
      </c>
      <c r="I86" s="53" t="s">
        <v>635</v>
      </c>
      <c r="J86" s="54" t="s">
        <v>636</v>
      </c>
      <c r="K86" s="53" t="s">
        <v>637</v>
      </c>
      <c r="L86" s="53" t="s">
        <v>638</v>
      </c>
      <c r="M86" s="54" t="s">
        <v>497</v>
      </c>
      <c r="N86" s="54" t="s">
        <v>104</v>
      </c>
      <c r="O86" s="55" t="s">
        <v>221</v>
      </c>
      <c r="P86" s="55" t="s">
        <v>639</v>
      </c>
    </row>
    <row r="87" spans="1:16" ht="12.75" customHeight="1" thickBot="1" x14ac:dyDescent="0.25">
      <c r="A87" s="23" t="str">
        <f t="shared" si="12"/>
        <v> PTAO 34.207 </v>
      </c>
      <c r="B87" s="11" t="str">
        <f t="shared" si="13"/>
        <v>I</v>
      </c>
      <c r="C87" s="23">
        <f t="shared" si="14"/>
        <v>28363.287899999999</v>
      </c>
      <c r="D87" s="10" t="str">
        <f t="shared" si="15"/>
        <v>vis</v>
      </c>
      <c r="E87" s="52">
        <f>VLOOKUP(C87,Active!C$21:E$968,3,FALSE)</f>
        <v>-29275.190003864485</v>
      </c>
      <c r="F87" s="11" t="s">
        <v>104</v>
      </c>
      <c r="G87" s="10" t="str">
        <f t="shared" si="16"/>
        <v>28363.2879</v>
      </c>
      <c r="H87" s="23">
        <f t="shared" si="17"/>
        <v>-5302</v>
      </c>
      <c r="I87" s="53" t="s">
        <v>107</v>
      </c>
      <c r="J87" s="54" t="s">
        <v>108</v>
      </c>
      <c r="K87" s="53">
        <v>-5302</v>
      </c>
      <c r="L87" s="53" t="s">
        <v>109</v>
      </c>
      <c r="M87" s="54" t="s">
        <v>106</v>
      </c>
      <c r="N87" s="54"/>
      <c r="O87" s="55" t="s">
        <v>110</v>
      </c>
      <c r="P87" s="55" t="s">
        <v>111</v>
      </c>
    </row>
    <row r="88" spans="1:16" ht="12.75" customHeight="1" thickBot="1" x14ac:dyDescent="0.25">
      <c r="A88" s="23" t="str">
        <f t="shared" si="12"/>
        <v> PZ 9.207 </v>
      </c>
      <c r="B88" s="11" t="str">
        <f t="shared" si="13"/>
        <v>I</v>
      </c>
      <c r="C88" s="23">
        <f t="shared" si="14"/>
        <v>33590.534</v>
      </c>
      <c r="D88" s="10" t="str">
        <f t="shared" si="15"/>
        <v>vis</v>
      </c>
      <c r="E88" s="52">
        <f>VLOOKUP(C88,Active!C$21:E$968,3,FALSE)</f>
        <v>-23973.19102019371</v>
      </c>
      <c r="F88" s="11" t="s">
        <v>104</v>
      </c>
      <c r="G88" s="10" t="str">
        <f t="shared" si="16"/>
        <v>33590.534</v>
      </c>
      <c r="H88" s="23">
        <f t="shared" si="17"/>
        <v>0</v>
      </c>
      <c r="I88" s="53" t="s">
        <v>112</v>
      </c>
      <c r="J88" s="54" t="s">
        <v>113</v>
      </c>
      <c r="K88" s="53">
        <v>0</v>
      </c>
      <c r="L88" s="53" t="s">
        <v>114</v>
      </c>
      <c r="M88" s="54" t="s">
        <v>115</v>
      </c>
      <c r="N88" s="54"/>
      <c r="O88" s="55" t="s">
        <v>110</v>
      </c>
      <c r="P88" s="55" t="s">
        <v>116</v>
      </c>
    </row>
    <row r="89" spans="1:16" ht="12.75" customHeight="1" thickBot="1" x14ac:dyDescent="0.25">
      <c r="A89" s="23" t="str">
        <f t="shared" si="12"/>
        <v> PZ 9.207 </v>
      </c>
      <c r="B89" s="11" t="str">
        <f t="shared" si="13"/>
        <v>I</v>
      </c>
      <c r="C89" s="23">
        <f t="shared" si="14"/>
        <v>33675.341999999997</v>
      </c>
      <c r="D89" s="10" t="str">
        <f t="shared" si="15"/>
        <v>vis</v>
      </c>
      <c r="E89" s="52">
        <f>VLOOKUP(C89,Active!C$21:E$968,3,FALSE)</f>
        <v>-23887.170212830701</v>
      </c>
      <c r="F89" s="11" t="s">
        <v>104</v>
      </c>
      <c r="G89" s="10" t="str">
        <f t="shared" si="16"/>
        <v>33675.342</v>
      </c>
      <c r="H89" s="23">
        <f t="shared" si="17"/>
        <v>86</v>
      </c>
      <c r="I89" s="53" t="s">
        <v>117</v>
      </c>
      <c r="J89" s="54" t="s">
        <v>118</v>
      </c>
      <c r="K89" s="53">
        <v>86</v>
      </c>
      <c r="L89" s="53" t="s">
        <v>119</v>
      </c>
      <c r="M89" s="54" t="s">
        <v>115</v>
      </c>
      <c r="N89" s="54"/>
      <c r="O89" s="55" t="s">
        <v>110</v>
      </c>
      <c r="P89" s="55" t="s">
        <v>116</v>
      </c>
    </row>
    <row r="90" spans="1:16" ht="12.75" customHeight="1" thickBot="1" x14ac:dyDescent="0.25">
      <c r="A90" s="23" t="str">
        <f t="shared" si="12"/>
        <v> PZ 9.207 </v>
      </c>
      <c r="B90" s="11" t="str">
        <f t="shared" si="13"/>
        <v>I</v>
      </c>
      <c r="C90" s="23">
        <f t="shared" si="14"/>
        <v>33682.264000000003</v>
      </c>
      <c r="D90" s="10" t="str">
        <f t="shared" si="15"/>
        <v>vis</v>
      </c>
      <c r="E90" s="52">
        <f>VLOOKUP(C90,Active!C$21:E$968,3,FALSE)</f>
        <v>-23880.149223907873</v>
      </c>
      <c r="F90" s="11" t="s">
        <v>104</v>
      </c>
      <c r="G90" s="10" t="str">
        <f t="shared" si="16"/>
        <v>33682.264</v>
      </c>
      <c r="H90" s="23">
        <f t="shared" si="17"/>
        <v>93</v>
      </c>
      <c r="I90" s="53" t="s">
        <v>120</v>
      </c>
      <c r="J90" s="54" t="s">
        <v>121</v>
      </c>
      <c r="K90" s="53">
        <v>93</v>
      </c>
      <c r="L90" s="53" t="s">
        <v>122</v>
      </c>
      <c r="M90" s="54" t="s">
        <v>115</v>
      </c>
      <c r="N90" s="54"/>
      <c r="O90" s="55" t="s">
        <v>110</v>
      </c>
      <c r="P90" s="55" t="s">
        <v>116</v>
      </c>
    </row>
    <row r="91" spans="1:16" ht="12.75" customHeight="1" thickBot="1" x14ac:dyDescent="0.25">
      <c r="A91" s="23" t="str">
        <f t="shared" si="12"/>
        <v> AC 125.13 </v>
      </c>
      <c r="B91" s="11" t="str">
        <f t="shared" si="13"/>
        <v>I</v>
      </c>
      <c r="C91" s="23">
        <f t="shared" si="14"/>
        <v>33812.385000000002</v>
      </c>
      <c r="D91" s="10" t="str">
        <f t="shared" si="15"/>
        <v>vis</v>
      </c>
      <c r="E91" s="52">
        <f>VLOOKUP(C91,Active!C$21:E$968,3,FALSE)</f>
        <v>-23748.167412346673</v>
      </c>
      <c r="F91" s="11" t="s">
        <v>104</v>
      </c>
      <c r="G91" s="10" t="str">
        <f t="shared" si="16"/>
        <v>33812.385</v>
      </c>
      <c r="H91" s="23">
        <f t="shared" si="17"/>
        <v>225</v>
      </c>
      <c r="I91" s="53" t="s">
        <v>123</v>
      </c>
      <c r="J91" s="54" t="s">
        <v>124</v>
      </c>
      <c r="K91" s="53">
        <v>225</v>
      </c>
      <c r="L91" s="53" t="s">
        <v>125</v>
      </c>
      <c r="M91" s="54" t="s">
        <v>106</v>
      </c>
      <c r="N91" s="54"/>
      <c r="O91" s="55" t="s">
        <v>126</v>
      </c>
      <c r="P91" s="55" t="s">
        <v>127</v>
      </c>
    </row>
    <row r="92" spans="1:16" ht="12.75" customHeight="1" thickBot="1" x14ac:dyDescent="0.25">
      <c r="A92" s="23" t="str">
        <f t="shared" si="12"/>
        <v> PZ 9.207 </v>
      </c>
      <c r="B92" s="11" t="str">
        <f t="shared" si="13"/>
        <v>I</v>
      </c>
      <c r="C92" s="23">
        <f t="shared" si="14"/>
        <v>33950.400999999998</v>
      </c>
      <c r="D92" s="10" t="str">
        <f t="shared" si="15"/>
        <v>vis</v>
      </c>
      <c r="E92" s="52">
        <f>VLOOKUP(C92,Active!C$21:E$968,3,FALSE)</f>
        <v>-23608.177697355008</v>
      </c>
      <c r="F92" s="11" t="s">
        <v>104</v>
      </c>
      <c r="G92" s="10" t="str">
        <f t="shared" si="16"/>
        <v>33950.401</v>
      </c>
      <c r="H92" s="23">
        <f t="shared" si="17"/>
        <v>365</v>
      </c>
      <c r="I92" s="53" t="s">
        <v>128</v>
      </c>
      <c r="J92" s="54" t="s">
        <v>129</v>
      </c>
      <c r="K92" s="53">
        <v>365</v>
      </c>
      <c r="L92" s="53" t="s">
        <v>130</v>
      </c>
      <c r="M92" s="54" t="s">
        <v>115</v>
      </c>
      <c r="N92" s="54"/>
      <c r="O92" s="55" t="s">
        <v>110</v>
      </c>
      <c r="P92" s="55" t="s">
        <v>116</v>
      </c>
    </row>
    <row r="93" spans="1:16" ht="12.75" customHeight="1" thickBot="1" x14ac:dyDescent="0.25">
      <c r="A93" s="23" t="str">
        <f t="shared" si="12"/>
        <v> PZ 9.207 </v>
      </c>
      <c r="B93" s="11" t="str">
        <f t="shared" si="13"/>
        <v>I</v>
      </c>
      <c r="C93" s="23">
        <f t="shared" si="14"/>
        <v>33957.334000000003</v>
      </c>
      <c r="D93" s="10" t="str">
        <f t="shared" si="15"/>
        <v>vis</v>
      </c>
      <c r="E93" s="52">
        <f>VLOOKUP(C93,Active!C$21:E$968,3,FALSE)</f>
        <v>-23601.145551125312</v>
      </c>
      <c r="F93" s="11" t="s">
        <v>104</v>
      </c>
      <c r="G93" s="10" t="str">
        <f t="shared" si="16"/>
        <v>33957.334</v>
      </c>
      <c r="H93" s="23">
        <f t="shared" si="17"/>
        <v>372</v>
      </c>
      <c r="I93" s="53" t="s">
        <v>131</v>
      </c>
      <c r="J93" s="54" t="s">
        <v>132</v>
      </c>
      <c r="K93" s="53">
        <v>372</v>
      </c>
      <c r="L93" s="53" t="s">
        <v>133</v>
      </c>
      <c r="M93" s="54" t="s">
        <v>115</v>
      </c>
      <c r="N93" s="54"/>
      <c r="O93" s="55" t="s">
        <v>110</v>
      </c>
      <c r="P93" s="55" t="s">
        <v>116</v>
      </c>
    </row>
    <row r="94" spans="1:16" ht="12.75" customHeight="1" thickBot="1" x14ac:dyDescent="0.25">
      <c r="A94" s="23" t="str">
        <f t="shared" si="12"/>
        <v> PZ 9.207 </v>
      </c>
      <c r="B94" s="11" t="str">
        <f t="shared" si="13"/>
        <v>I</v>
      </c>
      <c r="C94" s="23">
        <f t="shared" si="14"/>
        <v>34002.658000000003</v>
      </c>
      <c r="D94" s="10" t="str">
        <f t="shared" si="15"/>
        <v>vis</v>
      </c>
      <c r="E94" s="52">
        <f>VLOOKUP(C94,Active!C$21:E$968,3,FALSE)</f>
        <v>-23555.17338962025</v>
      </c>
      <c r="F94" s="11" t="s">
        <v>104</v>
      </c>
      <c r="G94" s="10" t="str">
        <f t="shared" si="16"/>
        <v>34002.658</v>
      </c>
      <c r="H94" s="23">
        <f t="shared" si="17"/>
        <v>418</v>
      </c>
      <c r="I94" s="53" t="s">
        <v>134</v>
      </c>
      <c r="J94" s="54" t="s">
        <v>135</v>
      </c>
      <c r="K94" s="53">
        <v>418</v>
      </c>
      <c r="L94" s="53" t="s">
        <v>136</v>
      </c>
      <c r="M94" s="54" t="s">
        <v>115</v>
      </c>
      <c r="N94" s="54"/>
      <c r="O94" s="55" t="s">
        <v>110</v>
      </c>
      <c r="P94" s="55" t="s">
        <v>116</v>
      </c>
    </row>
    <row r="95" spans="1:16" ht="12.75" customHeight="1" thickBot="1" x14ac:dyDescent="0.25">
      <c r="A95" s="23" t="str">
        <f t="shared" si="12"/>
        <v> PZ 9.207 </v>
      </c>
      <c r="B95" s="11" t="str">
        <f t="shared" si="13"/>
        <v>I</v>
      </c>
      <c r="C95" s="23">
        <f t="shared" si="14"/>
        <v>34076.616999999998</v>
      </c>
      <c r="D95" s="10" t="str">
        <f t="shared" si="15"/>
        <v>vis</v>
      </c>
      <c r="E95" s="52">
        <f>VLOOKUP(C95,Active!C$21:E$968,3,FALSE)</f>
        <v>-23480.156729732498</v>
      </c>
      <c r="F95" s="11" t="s">
        <v>104</v>
      </c>
      <c r="G95" s="10" t="str">
        <f t="shared" si="16"/>
        <v>34076.617</v>
      </c>
      <c r="H95" s="23">
        <f t="shared" si="17"/>
        <v>493</v>
      </c>
      <c r="I95" s="53" t="s">
        <v>137</v>
      </c>
      <c r="J95" s="54" t="s">
        <v>138</v>
      </c>
      <c r="K95" s="53">
        <v>493</v>
      </c>
      <c r="L95" s="53" t="s">
        <v>139</v>
      </c>
      <c r="M95" s="54" t="s">
        <v>115</v>
      </c>
      <c r="N95" s="54"/>
      <c r="O95" s="55" t="s">
        <v>110</v>
      </c>
      <c r="P95" s="55" t="s">
        <v>116</v>
      </c>
    </row>
    <row r="96" spans="1:16" ht="12.75" customHeight="1" thickBot="1" x14ac:dyDescent="0.25">
      <c r="A96" s="23" t="str">
        <f t="shared" si="12"/>
        <v> PZ 9.207 </v>
      </c>
      <c r="B96" s="11" t="str">
        <f t="shared" si="13"/>
        <v>I</v>
      </c>
      <c r="C96" s="23">
        <f t="shared" si="14"/>
        <v>34077.587</v>
      </c>
      <c r="D96" s="10" t="str">
        <f t="shared" si="15"/>
        <v>vis</v>
      </c>
      <c r="E96" s="52">
        <f>VLOOKUP(C96,Active!C$21:E$968,3,FALSE)</f>
        <v>-23479.172858126727</v>
      </c>
      <c r="F96" s="11" t="s">
        <v>104</v>
      </c>
      <c r="G96" s="10" t="str">
        <f t="shared" si="16"/>
        <v>34077.587</v>
      </c>
      <c r="H96" s="23">
        <f t="shared" si="17"/>
        <v>494</v>
      </c>
      <c r="I96" s="53" t="s">
        <v>140</v>
      </c>
      <c r="J96" s="54" t="s">
        <v>141</v>
      </c>
      <c r="K96" s="53">
        <v>494</v>
      </c>
      <c r="L96" s="53" t="s">
        <v>136</v>
      </c>
      <c r="M96" s="54" t="s">
        <v>115</v>
      </c>
      <c r="N96" s="54"/>
      <c r="O96" s="55" t="s">
        <v>110</v>
      </c>
      <c r="P96" s="55" t="s">
        <v>116</v>
      </c>
    </row>
    <row r="97" spans="1:16" ht="12.75" customHeight="1" thickBot="1" x14ac:dyDescent="0.25">
      <c r="A97" s="23" t="str">
        <f t="shared" si="12"/>
        <v> PZ 9.207 </v>
      </c>
      <c r="B97" s="11" t="str">
        <f t="shared" si="13"/>
        <v>I</v>
      </c>
      <c r="C97" s="23">
        <f t="shared" si="14"/>
        <v>34078.563999999998</v>
      </c>
      <c r="D97" s="10" t="str">
        <f t="shared" si="15"/>
        <v>vis</v>
      </c>
      <c r="E97" s="52">
        <f>VLOOKUP(C97,Active!C$21:E$968,3,FALSE)</f>
        <v>-23478.181886416587</v>
      </c>
      <c r="F97" s="11" t="s">
        <v>104</v>
      </c>
      <c r="G97" s="10" t="str">
        <f t="shared" si="16"/>
        <v>34078.564</v>
      </c>
      <c r="H97" s="23">
        <f t="shared" si="17"/>
        <v>495</v>
      </c>
      <c r="I97" s="53" t="s">
        <v>142</v>
      </c>
      <c r="J97" s="54" t="s">
        <v>143</v>
      </c>
      <c r="K97" s="53">
        <v>495</v>
      </c>
      <c r="L97" s="53" t="s">
        <v>144</v>
      </c>
      <c r="M97" s="54" t="s">
        <v>115</v>
      </c>
      <c r="N97" s="54"/>
      <c r="O97" s="55" t="s">
        <v>110</v>
      </c>
      <c r="P97" s="55" t="s">
        <v>116</v>
      </c>
    </row>
    <row r="98" spans="1:16" ht="12.75" customHeight="1" thickBot="1" x14ac:dyDescent="0.25">
      <c r="A98" s="23" t="str">
        <f t="shared" si="12"/>
        <v> PZ 9.207 </v>
      </c>
      <c r="B98" s="11" t="str">
        <f t="shared" si="13"/>
        <v>I</v>
      </c>
      <c r="C98" s="23">
        <f t="shared" si="14"/>
        <v>34078.588000000003</v>
      </c>
      <c r="D98" s="10" t="str">
        <f t="shared" si="15"/>
        <v>vis</v>
      </c>
      <c r="E98" s="52">
        <f>VLOOKUP(C98,Active!C$21:E$968,3,FALSE)</f>
        <v>-23478.157543201592</v>
      </c>
      <c r="F98" s="11" t="s">
        <v>104</v>
      </c>
      <c r="G98" s="10" t="str">
        <f t="shared" si="16"/>
        <v>34078.588</v>
      </c>
      <c r="H98" s="23">
        <f t="shared" si="17"/>
        <v>495</v>
      </c>
      <c r="I98" s="53" t="s">
        <v>145</v>
      </c>
      <c r="J98" s="54" t="s">
        <v>146</v>
      </c>
      <c r="K98" s="53">
        <v>495</v>
      </c>
      <c r="L98" s="53" t="s">
        <v>147</v>
      </c>
      <c r="M98" s="54" t="s">
        <v>115</v>
      </c>
      <c r="N98" s="54"/>
      <c r="O98" s="55" t="s">
        <v>110</v>
      </c>
      <c r="P98" s="55" t="s">
        <v>116</v>
      </c>
    </row>
    <row r="99" spans="1:16" ht="12.75" customHeight="1" thickBot="1" x14ac:dyDescent="0.25">
      <c r="A99" s="23" t="str">
        <f t="shared" si="12"/>
        <v> PZ 9.207 </v>
      </c>
      <c r="B99" s="11" t="str">
        <f t="shared" si="13"/>
        <v>I</v>
      </c>
      <c r="C99" s="23">
        <f t="shared" si="14"/>
        <v>34078.616000000002</v>
      </c>
      <c r="D99" s="10" t="str">
        <f t="shared" si="15"/>
        <v>vis</v>
      </c>
      <c r="E99" s="52">
        <f>VLOOKUP(C99,Active!C$21:E$968,3,FALSE)</f>
        <v>-23478.12914278411</v>
      </c>
      <c r="F99" s="11" t="s">
        <v>104</v>
      </c>
      <c r="G99" s="10" t="str">
        <f t="shared" si="16"/>
        <v>34078.616</v>
      </c>
      <c r="H99" s="23">
        <f t="shared" si="17"/>
        <v>495</v>
      </c>
      <c r="I99" s="53" t="s">
        <v>148</v>
      </c>
      <c r="J99" s="54" t="s">
        <v>149</v>
      </c>
      <c r="K99" s="53">
        <v>495</v>
      </c>
      <c r="L99" s="53" t="s">
        <v>150</v>
      </c>
      <c r="M99" s="54" t="s">
        <v>115</v>
      </c>
      <c r="N99" s="54"/>
      <c r="O99" s="55" t="s">
        <v>110</v>
      </c>
      <c r="P99" s="55" t="s">
        <v>116</v>
      </c>
    </row>
    <row r="100" spans="1:16" ht="12.75" customHeight="1" thickBot="1" x14ac:dyDescent="0.25">
      <c r="A100" s="23" t="str">
        <f t="shared" si="12"/>
        <v> PZ 9.207 </v>
      </c>
      <c r="B100" s="11" t="str">
        <f t="shared" si="13"/>
        <v>I</v>
      </c>
      <c r="C100" s="23">
        <f t="shared" si="14"/>
        <v>34089.428</v>
      </c>
      <c r="D100" s="10" t="str">
        <f t="shared" si="15"/>
        <v>vis</v>
      </c>
      <c r="E100" s="52">
        <f>VLOOKUP(C100,Active!C$21:E$968,3,FALSE)</f>
        <v>-23467.162524431966</v>
      </c>
      <c r="F100" s="11" t="s">
        <v>104</v>
      </c>
      <c r="G100" s="10" t="str">
        <f t="shared" si="16"/>
        <v>34089.428</v>
      </c>
      <c r="H100" s="23">
        <f t="shared" si="17"/>
        <v>506</v>
      </c>
      <c r="I100" s="53" t="s">
        <v>151</v>
      </c>
      <c r="J100" s="54" t="s">
        <v>152</v>
      </c>
      <c r="K100" s="53">
        <v>506</v>
      </c>
      <c r="L100" s="53" t="s">
        <v>153</v>
      </c>
      <c r="M100" s="54" t="s">
        <v>115</v>
      </c>
      <c r="N100" s="54"/>
      <c r="O100" s="55" t="s">
        <v>110</v>
      </c>
      <c r="P100" s="55" t="s">
        <v>116</v>
      </c>
    </row>
    <row r="101" spans="1:16" ht="12.75" customHeight="1" thickBot="1" x14ac:dyDescent="0.25">
      <c r="A101" s="23" t="str">
        <f t="shared" si="12"/>
        <v> PZ 9.207 </v>
      </c>
      <c r="B101" s="11" t="str">
        <f t="shared" si="13"/>
        <v>I</v>
      </c>
      <c r="C101" s="23">
        <f t="shared" si="14"/>
        <v>34098.302000000003</v>
      </c>
      <c r="D101" s="10" t="str">
        <f t="shared" si="15"/>
        <v>vis</v>
      </c>
      <c r="E101" s="52">
        <f>VLOOKUP(C101,Active!C$21:E$968,3,FALSE)</f>
        <v>-23458.161620690105</v>
      </c>
      <c r="F101" s="11" t="s">
        <v>104</v>
      </c>
      <c r="G101" s="10" t="str">
        <f t="shared" si="16"/>
        <v>34098.302</v>
      </c>
      <c r="H101" s="23">
        <f t="shared" si="17"/>
        <v>515</v>
      </c>
      <c r="I101" s="53" t="s">
        <v>154</v>
      </c>
      <c r="J101" s="54" t="s">
        <v>155</v>
      </c>
      <c r="K101" s="53">
        <v>515</v>
      </c>
      <c r="L101" s="53" t="s">
        <v>105</v>
      </c>
      <c r="M101" s="54" t="s">
        <v>115</v>
      </c>
      <c r="N101" s="54"/>
      <c r="O101" s="55" t="s">
        <v>110</v>
      </c>
      <c r="P101" s="55" t="s">
        <v>116</v>
      </c>
    </row>
    <row r="102" spans="1:16" ht="12.75" customHeight="1" thickBot="1" x14ac:dyDescent="0.25">
      <c r="A102" s="23" t="str">
        <f t="shared" si="12"/>
        <v> PZ 9.207 </v>
      </c>
      <c r="B102" s="11" t="str">
        <f t="shared" si="13"/>
        <v>I</v>
      </c>
      <c r="C102" s="23">
        <f t="shared" si="14"/>
        <v>34099.302000000003</v>
      </c>
      <c r="D102" s="10" t="str">
        <f t="shared" si="15"/>
        <v>vis</v>
      </c>
      <c r="E102" s="52">
        <f>VLOOKUP(C102,Active!C$21:E$968,3,FALSE)</f>
        <v>-23457.1473200656</v>
      </c>
      <c r="F102" s="11" t="s">
        <v>104</v>
      </c>
      <c r="G102" s="10" t="str">
        <f t="shared" si="16"/>
        <v>34099.302</v>
      </c>
      <c r="H102" s="23">
        <f t="shared" si="17"/>
        <v>516</v>
      </c>
      <c r="I102" s="53" t="s">
        <v>156</v>
      </c>
      <c r="J102" s="54" t="s">
        <v>157</v>
      </c>
      <c r="K102" s="53">
        <v>516</v>
      </c>
      <c r="L102" s="53" t="s">
        <v>158</v>
      </c>
      <c r="M102" s="54" t="s">
        <v>115</v>
      </c>
      <c r="N102" s="54"/>
      <c r="O102" s="55" t="s">
        <v>110</v>
      </c>
      <c r="P102" s="55" t="s">
        <v>116</v>
      </c>
    </row>
    <row r="103" spans="1:16" ht="12.75" customHeight="1" thickBot="1" x14ac:dyDescent="0.25">
      <c r="A103" s="23" t="str">
        <f t="shared" si="12"/>
        <v> PTAO 34.207 </v>
      </c>
      <c r="B103" s="11" t="str">
        <f t="shared" si="13"/>
        <v>I</v>
      </c>
      <c r="C103" s="23">
        <f t="shared" si="14"/>
        <v>34448.300000000003</v>
      </c>
      <c r="D103" s="10" t="str">
        <f t="shared" si="15"/>
        <v>vis</v>
      </c>
      <c r="E103" s="52">
        <f>VLOOKUP(C103,Active!C$21:E$968,3,FALSE)</f>
        <v>-23103.15843071464</v>
      </c>
      <c r="F103" s="11" t="s">
        <v>104</v>
      </c>
      <c r="G103" s="10" t="str">
        <f t="shared" si="16"/>
        <v>34448.3000</v>
      </c>
      <c r="H103" s="23">
        <f t="shared" si="17"/>
        <v>870</v>
      </c>
      <c r="I103" s="53" t="s">
        <v>159</v>
      </c>
      <c r="J103" s="54" t="s">
        <v>160</v>
      </c>
      <c r="K103" s="53">
        <v>870</v>
      </c>
      <c r="L103" s="53" t="s">
        <v>161</v>
      </c>
      <c r="M103" s="54" t="s">
        <v>106</v>
      </c>
      <c r="N103" s="54"/>
      <c r="O103" s="55" t="s">
        <v>110</v>
      </c>
      <c r="P103" s="55" t="s">
        <v>111</v>
      </c>
    </row>
    <row r="104" spans="1:16" ht="12.75" customHeight="1" thickBot="1" x14ac:dyDescent="0.25">
      <c r="A104" s="23" t="str">
        <f t="shared" si="12"/>
        <v> PTAO 34.207 </v>
      </c>
      <c r="B104" s="11" t="str">
        <f t="shared" si="13"/>
        <v>I</v>
      </c>
      <c r="C104" s="23">
        <f t="shared" si="14"/>
        <v>34843.6515</v>
      </c>
      <c r="D104" s="10" t="str">
        <f t="shared" si="15"/>
        <v>vis</v>
      </c>
      <c r="E104" s="52">
        <f>VLOOKUP(C104,Active!C$21:E$968,3,FALSE)</f>
        <v>-22702.153157365698</v>
      </c>
      <c r="F104" s="11" t="s">
        <v>104</v>
      </c>
      <c r="G104" s="10" t="str">
        <f t="shared" si="16"/>
        <v>34843.6515</v>
      </c>
      <c r="H104" s="23">
        <f t="shared" si="17"/>
        <v>1271</v>
      </c>
      <c r="I104" s="53" t="s">
        <v>162</v>
      </c>
      <c r="J104" s="54" t="s">
        <v>163</v>
      </c>
      <c r="K104" s="53">
        <v>1271</v>
      </c>
      <c r="L104" s="53" t="s">
        <v>164</v>
      </c>
      <c r="M104" s="54" t="s">
        <v>106</v>
      </c>
      <c r="N104" s="54"/>
      <c r="O104" s="55" t="s">
        <v>110</v>
      </c>
      <c r="P104" s="55" t="s">
        <v>111</v>
      </c>
    </row>
    <row r="105" spans="1:16" ht="12.75" customHeight="1" thickBot="1" x14ac:dyDescent="0.25">
      <c r="A105" s="23" t="str">
        <f t="shared" si="12"/>
        <v> PTAO 34.207 </v>
      </c>
      <c r="B105" s="11" t="str">
        <f t="shared" si="13"/>
        <v>I</v>
      </c>
      <c r="C105" s="23">
        <f t="shared" si="14"/>
        <v>35016.183599999997</v>
      </c>
      <c r="D105" s="10" t="str">
        <f t="shared" si="15"/>
        <v>vis</v>
      </c>
      <c r="E105" s="52">
        <f>VLOOKUP(C105,Active!C$21:E$968,3,FALSE)</f>
        <v>-22527.153740588561</v>
      </c>
      <c r="F105" s="11" t="s">
        <v>104</v>
      </c>
      <c r="G105" s="10" t="str">
        <f t="shared" si="16"/>
        <v>35016.1836</v>
      </c>
      <c r="H105" s="23">
        <f t="shared" si="17"/>
        <v>1446</v>
      </c>
      <c r="I105" s="53" t="s">
        <v>165</v>
      </c>
      <c r="J105" s="54" t="s">
        <v>166</v>
      </c>
      <c r="K105" s="53">
        <v>1446</v>
      </c>
      <c r="L105" s="53" t="s">
        <v>167</v>
      </c>
      <c r="M105" s="54" t="s">
        <v>106</v>
      </c>
      <c r="N105" s="54"/>
      <c r="O105" s="55" t="s">
        <v>110</v>
      </c>
      <c r="P105" s="55" t="s">
        <v>111</v>
      </c>
    </row>
    <row r="106" spans="1:16" ht="12.75" customHeight="1" thickBot="1" x14ac:dyDescent="0.25">
      <c r="A106" s="23" t="str">
        <f t="shared" si="12"/>
        <v> PTAO 34.207 </v>
      </c>
      <c r="B106" s="11" t="str">
        <f t="shared" si="13"/>
        <v>I</v>
      </c>
      <c r="C106" s="23">
        <f t="shared" si="14"/>
        <v>35529.842600000004</v>
      </c>
      <c r="D106" s="10" t="str">
        <f t="shared" si="15"/>
        <v>vis</v>
      </c>
      <c r="E106" s="52">
        <f>VLOOKUP(C106,Active!C$21:E$968,3,FALSE)</f>
        <v>-22006.149096105994</v>
      </c>
      <c r="F106" s="11" t="s">
        <v>104</v>
      </c>
      <c r="G106" s="10" t="str">
        <f t="shared" si="16"/>
        <v>35529.8426</v>
      </c>
      <c r="H106" s="23">
        <f t="shared" si="17"/>
        <v>1967</v>
      </c>
      <c r="I106" s="53" t="s">
        <v>168</v>
      </c>
      <c r="J106" s="54" t="s">
        <v>169</v>
      </c>
      <c r="K106" s="53">
        <v>1967</v>
      </c>
      <c r="L106" s="53" t="s">
        <v>170</v>
      </c>
      <c r="M106" s="54" t="s">
        <v>106</v>
      </c>
      <c r="N106" s="54"/>
      <c r="O106" s="55" t="s">
        <v>110</v>
      </c>
      <c r="P106" s="55" t="s">
        <v>111</v>
      </c>
    </row>
    <row r="107" spans="1:16" ht="12.75" customHeight="1" thickBot="1" x14ac:dyDescent="0.25">
      <c r="A107" s="23" t="str">
        <f t="shared" ref="A107:A138" si="18">P107</f>
        <v> MSAI 37.259 </v>
      </c>
      <c r="B107" s="11" t="str">
        <f t="shared" ref="B107:B138" si="19">IF(H107=INT(H107),"I","II")</f>
        <v>I</v>
      </c>
      <c r="C107" s="23">
        <f t="shared" ref="C107:C138" si="20">1*G107</f>
        <v>36819.4</v>
      </c>
      <c r="D107" s="10" t="str">
        <f t="shared" ref="D107:D138" si="21">VLOOKUP(F107,I$1:J$5,2,FALSE)</f>
        <v>vis</v>
      </c>
      <c r="E107" s="52">
        <f>VLOOKUP(C107,Active!C$21:E$968,3,FALSE)</f>
        <v>-20698.150219951087</v>
      </c>
      <c r="F107" s="11" t="s">
        <v>104</v>
      </c>
      <c r="G107" s="10" t="str">
        <f t="shared" ref="G107:G138" si="22">MID(I107,3,LEN(I107)-3)</f>
        <v>36819.400</v>
      </c>
      <c r="H107" s="23">
        <f t="shared" ref="H107:H138" si="23">1*K107</f>
        <v>3275</v>
      </c>
      <c r="I107" s="53" t="s">
        <v>171</v>
      </c>
      <c r="J107" s="54" t="s">
        <v>172</v>
      </c>
      <c r="K107" s="53">
        <v>3275</v>
      </c>
      <c r="L107" s="53" t="s">
        <v>173</v>
      </c>
      <c r="M107" s="54" t="s">
        <v>115</v>
      </c>
      <c r="N107" s="54"/>
      <c r="O107" s="55" t="s">
        <v>174</v>
      </c>
      <c r="P107" s="55" t="s">
        <v>175</v>
      </c>
    </row>
    <row r="108" spans="1:16" ht="12.75" customHeight="1" thickBot="1" x14ac:dyDescent="0.25">
      <c r="A108" s="23" t="str">
        <f t="shared" si="18"/>
        <v> MSAI 37.259 </v>
      </c>
      <c r="B108" s="11" t="str">
        <f t="shared" si="19"/>
        <v>I</v>
      </c>
      <c r="C108" s="23">
        <f t="shared" si="20"/>
        <v>36820.345000000001</v>
      </c>
      <c r="D108" s="10" t="str">
        <f t="shared" si="21"/>
        <v>vis</v>
      </c>
      <c r="E108" s="52">
        <f>VLOOKUP(C108,Active!C$21:E$968,3,FALSE)</f>
        <v>-20697.191705860929</v>
      </c>
      <c r="F108" s="11" t="s">
        <v>104</v>
      </c>
      <c r="G108" s="10" t="str">
        <f t="shared" si="22"/>
        <v>36820.345</v>
      </c>
      <c r="H108" s="23">
        <f t="shared" si="23"/>
        <v>3276</v>
      </c>
      <c r="I108" s="53" t="s">
        <v>176</v>
      </c>
      <c r="J108" s="54" t="s">
        <v>177</v>
      </c>
      <c r="K108" s="53">
        <v>3276</v>
      </c>
      <c r="L108" s="53" t="s">
        <v>178</v>
      </c>
      <c r="M108" s="54" t="s">
        <v>115</v>
      </c>
      <c r="N108" s="54"/>
      <c r="O108" s="55" t="s">
        <v>174</v>
      </c>
      <c r="P108" s="55" t="s">
        <v>175</v>
      </c>
    </row>
    <row r="109" spans="1:16" ht="12.75" customHeight="1" thickBot="1" x14ac:dyDescent="0.25">
      <c r="A109" s="23" t="str">
        <f t="shared" si="18"/>
        <v> MSAI 37.259 </v>
      </c>
      <c r="B109" s="11" t="str">
        <f t="shared" si="19"/>
        <v>I</v>
      </c>
      <c r="C109" s="23">
        <f t="shared" si="20"/>
        <v>37167.451999999997</v>
      </c>
      <c r="D109" s="10" t="str">
        <f t="shared" si="21"/>
        <v>vis</v>
      </c>
      <c r="E109" s="52">
        <f>VLOOKUP(C109,Active!C$21:E$968,3,FALSE)</f>
        <v>-20345.120858990915</v>
      </c>
      <c r="F109" s="11" t="s">
        <v>104</v>
      </c>
      <c r="G109" s="10" t="str">
        <f t="shared" si="22"/>
        <v>37167.452</v>
      </c>
      <c r="H109" s="23">
        <f t="shared" si="23"/>
        <v>3628</v>
      </c>
      <c r="I109" s="53" t="s">
        <v>179</v>
      </c>
      <c r="J109" s="54" t="s">
        <v>180</v>
      </c>
      <c r="K109" s="53">
        <v>3628</v>
      </c>
      <c r="L109" s="53" t="s">
        <v>181</v>
      </c>
      <c r="M109" s="54" t="s">
        <v>115</v>
      </c>
      <c r="N109" s="54"/>
      <c r="O109" s="55" t="s">
        <v>174</v>
      </c>
      <c r="P109" s="55" t="s">
        <v>175</v>
      </c>
    </row>
    <row r="110" spans="1:16" ht="12.75" customHeight="1" thickBot="1" x14ac:dyDescent="0.25">
      <c r="A110" s="23" t="str">
        <f t="shared" si="18"/>
        <v> MSAI 37.259 </v>
      </c>
      <c r="B110" s="11" t="str">
        <f t="shared" si="19"/>
        <v>I</v>
      </c>
      <c r="C110" s="23">
        <f t="shared" si="20"/>
        <v>37168.434000000001</v>
      </c>
      <c r="D110" s="10" t="str">
        <f t="shared" si="21"/>
        <v>vis</v>
      </c>
      <c r="E110" s="52">
        <f>VLOOKUP(C110,Active!C$21:E$968,3,FALSE)</f>
        <v>-20344.124815777646</v>
      </c>
      <c r="F110" s="11" t="s">
        <v>104</v>
      </c>
      <c r="G110" s="10" t="str">
        <f t="shared" si="22"/>
        <v>37168.434</v>
      </c>
      <c r="H110" s="23">
        <f t="shared" si="23"/>
        <v>3629</v>
      </c>
      <c r="I110" s="53" t="s">
        <v>182</v>
      </c>
      <c r="J110" s="54" t="s">
        <v>183</v>
      </c>
      <c r="K110" s="53">
        <v>3629</v>
      </c>
      <c r="L110" s="53" t="s">
        <v>184</v>
      </c>
      <c r="M110" s="54" t="s">
        <v>115</v>
      </c>
      <c r="N110" s="54"/>
      <c r="O110" s="55" t="s">
        <v>174</v>
      </c>
      <c r="P110" s="55" t="s">
        <v>175</v>
      </c>
    </row>
    <row r="111" spans="1:16" ht="12.75" customHeight="1" thickBot="1" x14ac:dyDescent="0.25">
      <c r="A111" s="23" t="str">
        <f t="shared" si="18"/>
        <v> MSAI 37.259 </v>
      </c>
      <c r="B111" s="11" t="str">
        <f t="shared" si="19"/>
        <v>I</v>
      </c>
      <c r="C111" s="23">
        <f t="shared" si="20"/>
        <v>37173.356</v>
      </c>
      <c r="D111" s="10" t="str">
        <f t="shared" si="21"/>
        <v>vis</v>
      </c>
      <c r="E111" s="52">
        <f>VLOOKUP(C111,Active!C$21:E$968,3,FALSE)</f>
        <v>-20339.132428103836</v>
      </c>
      <c r="F111" s="11" t="s">
        <v>104</v>
      </c>
      <c r="G111" s="10" t="str">
        <f t="shared" si="22"/>
        <v>37173.356</v>
      </c>
      <c r="H111" s="23">
        <f t="shared" si="23"/>
        <v>3634</v>
      </c>
      <c r="I111" s="53" t="s">
        <v>185</v>
      </c>
      <c r="J111" s="54" t="s">
        <v>186</v>
      </c>
      <c r="K111" s="53">
        <v>3634</v>
      </c>
      <c r="L111" s="53" t="s">
        <v>187</v>
      </c>
      <c r="M111" s="54" t="s">
        <v>115</v>
      </c>
      <c r="N111" s="54"/>
      <c r="O111" s="55" t="s">
        <v>174</v>
      </c>
      <c r="P111" s="55" t="s">
        <v>175</v>
      </c>
    </row>
    <row r="112" spans="1:16" ht="12.75" customHeight="1" thickBot="1" x14ac:dyDescent="0.25">
      <c r="A112" s="23" t="str">
        <f t="shared" si="18"/>
        <v> MSAI 37.259 </v>
      </c>
      <c r="B112" s="11" t="str">
        <f t="shared" si="19"/>
        <v>I</v>
      </c>
      <c r="C112" s="23">
        <f t="shared" si="20"/>
        <v>37516.428</v>
      </c>
      <c r="D112" s="10" t="str">
        <f t="shared" si="21"/>
        <v>vis</v>
      </c>
      <c r="E112" s="52">
        <f>VLOOKUP(C112,Active!C$21:E$968,3,FALSE)</f>
        <v>-19991.154284253691</v>
      </c>
      <c r="F112" s="11" t="s">
        <v>104</v>
      </c>
      <c r="G112" s="10" t="str">
        <f t="shared" si="22"/>
        <v>37516.428</v>
      </c>
      <c r="H112" s="23">
        <f t="shared" si="23"/>
        <v>3982</v>
      </c>
      <c r="I112" s="53" t="s">
        <v>188</v>
      </c>
      <c r="J112" s="54" t="s">
        <v>189</v>
      </c>
      <c r="K112" s="53">
        <v>3982</v>
      </c>
      <c r="L112" s="53" t="s">
        <v>136</v>
      </c>
      <c r="M112" s="54" t="s">
        <v>115</v>
      </c>
      <c r="N112" s="54"/>
      <c r="O112" s="55" t="s">
        <v>174</v>
      </c>
      <c r="P112" s="55" t="s">
        <v>175</v>
      </c>
    </row>
    <row r="113" spans="1:16" ht="12.75" customHeight="1" thickBot="1" x14ac:dyDescent="0.25">
      <c r="A113" s="23" t="str">
        <f t="shared" si="18"/>
        <v> MSAI 37.259 </v>
      </c>
      <c r="B113" s="11" t="str">
        <f t="shared" si="19"/>
        <v>I</v>
      </c>
      <c r="C113" s="23">
        <f t="shared" si="20"/>
        <v>37602.230000000003</v>
      </c>
      <c r="D113" s="10" t="str">
        <f t="shared" si="21"/>
        <v>vis</v>
      </c>
      <c r="E113" s="52">
        <f>VLOOKUP(C113,Active!C$21:E$968,3,FALSE)</f>
        <v>-19904.12526206992</v>
      </c>
      <c r="F113" s="11" t="s">
        <v>104</v>
      </c>
      <c r="G113" s="10" t="str">
        <f t="shared" si="22"/>
        <v>37602.230</v>
      </c>
      <c r="H113" s="23">
        <f t="shared" si="23"/>
        <v>4069</v>
      </c>
      <c r="I113" s="53" t="s">
        <v>190</v>
      </c>
      <c r="J113" s="54" t="s">
        <v>191</v>
      </c>
      <c r="K113" s="53">
        <v>4069</v>
      </c>
      <c r="L113" s="53" t="s">
        <v>133</v>
      </c>
      <c r="M113" s="54" t="s">
        <v>115</v>
      </c>
      <c r="N113" s="54"/>
      <c r="O113" s="55" t="s">
        <v>174</v>
      </c>
      <c r="P113" s="55" t="s">
        <v>175</v>
      </c>
    </row>
    <row r="114" spans="1:16" ht="12.75" customHeight="1" thickBot="1" x14ac:dyDescent="0.25">
      <c r="A114" s="23" t="str">
        <f t="shared" si="18"/>
        <v> BRNO 9 </v>
      </c>
      <c r="B114" s="11" t="str">
        <f t="shared" si="19"/>
        <v>I</v>
      </c>
      <c r="C114" s="23">
        <f t="shared" si="20"/>
        <v>39327.457000000002</v>
      </c>
      <c r="D114" s="10" t="str">
        <f t="shared" si="21"/>
        <v>vis</v>
      </c>
      <c r="E114" s="52">
        <f>VLOOKUP(C114,Active!C$21:E$968,3,FALSE)</f>
        <v>-18154.226438557216</v>
      </c>
      <c r="F114" s="11" t="s">
        <v>104</v>
      </c>
      <c r="G114" s="10" t="str">
        <f t="shared" si="22"/>
        <v>39327.457</v>
      </c>
      <c r="H114" s="23">
        <f t="shared" si="23"/>
        <v>5819</v>
      </c>
      <c r="I114" s="53" t="s">
        <v>192</v>
      </c>
      <c r="J114" s="54" t="s">
        <v>193</v>
      </c>
      <c r="K114" s="53">
        <v>5819</v>
      </c>
      <c r="L114" s="53" t="s">
        <v>194</v>
      </c>
      <c r="M114" s="54" t="s">
        <v>195</v>
      </c>
      <c r="N114" s="54"/>
      <c r="O114" s="55" t="s">
        <v>196</v>
      </c>
      <c r="P114" s="55" t="s">
        <v>197</v>
      </c>
    </row>
    <row r="115" spans="1:16" ht="12.75" customHeight="1" thickBot="1" x14ac:dyDescent="0.25">
      <c r="A115" s="23" t="str">
        <f t="shared" si="18"/>
        <v> BRNO 9 </v>
      </c>
      <c r="B115" s="11" t="str">
        <f t="shared" si="19"/>
        <v>I</v>
      </c>
      <c r="C115" s="23">
        <f t="shared" si="20"/>
        <v>39327.457999999999</v>
      </c>
      <c r="D115" s="10" t="str">
        <f t="shared" si="21"/>
        <v>vis</v>
      </c>
      <c r="E115" s="52">
        <f>VLOOKUP(C115,Active!C$21:E$968,3,FALSE)</f>
        <v>-18154.225424256594</v>
      </c>
      <c r="F115" s="11" t="s">
        <v>104</v>
      </c>
      <c r="G115" s="10" t="str">
        <f t="shared" si="22"/>
        <v>39327.458</v>
      </c>
      <c r="H115" s="23">
        <f t="shared" si="23"/>
        <v>5819</v>
      </c>
      <c r="I115" s="53" t="s">
        <v>198</v>
      </c>
      <c r="J115" s="54" t="s">
        <v>199</v>
      </c>
      <c r="K115" s="53">
        <v>5819</v>
      </c>
      <c r="L115" s="53" t="s">
        <v>200</v>
      </c>
      <c r="M115" s="54" t="s">
        <v>195</v>
      </c>
      <c r="N115" s="54"/>
      <c r="O115" s="55" t="s">
        <v>201</v>
      </c>
      <c r="P115" s="55" t="s">
        <v>197</v>
      </c>
    </row>
    <row r="116" spans="1:16" ht="12.75" customHeight="1" thickBot="1" x14ac:dyDescent="0.25">
      <c r="A116" s="23" t="str">
        <f t="shared" si="18"/>
        <v> BRNO 9 </v>
      </c>
      <c r="B116" s="11" t="str">
        <f t="shared" si="19"/>
        <v>I</v>
      </c>
      <c r="C116" s="23">
        <f t="shared" si="20"/>
        <v>39327.462</v>
      </c>
      <c r="D116" s="10" t="str">
        <f t="shared" si="21"/>
        <v>vis</v>
      </c>
      <c r="E116" s="52">
        <f>VLOOKUP(C116,Active!C$21:E$968,3,FALSE)</f>
        <v>-18154.221367054095</v>
      </c>
      <c r="F116" s="11" t="s">
        <v>104</v>
      </c>
      <c r="G116" s="10" t="str">
        <f t="shared" si="22"/>
        <v>39327.462</v>
      </c>
      <c r="H116" s="23">
        <f t="shared" si="23"/>
        <v>5819</v>
      </c>
      <c r="I116" s="53" t="s">
        <v>202</v>
      </c>
      <c r="J116" s="54" t="s">
        <v>203</v>
      </c>
      <c r="K116" s="53">
        <v>5819</v>
      </c>
      <c r="L116" s="53" t="s">
        <v>204</v>
      </c>
      <c r="M116" s="54" t="s">
        <v>195</v>
      </c>
      <c r="N116" s="54"/>
      <c r="O116" s="55" t="s">
        <v>205</v>
      </c>
      <c r="P116" s="55" t="s">
        <v>197</v>
      </c>
    </row>
    <row r="117" spans="1:16" ht="12.75" customHeight="1" thickBot="1" x14ac:dyDescent="0.25">
      <c r="A117" s="23" t="str">
        <f t="shared" si="18"/>
        <v> BRNO 9 </v>
      </c>
      <c r="B117" s="11" t="str">
        <f t="shared" si="19"/>
        <v>I</v>
      </c>
      <c r="C117" s="23">
        <f t="shared" si="20"/>
        <v>39327.468000000001</v>
      </c>
      <c r="D117" s="10" t="str">
        <f t="shared" si="21"/>
        <v>vis</v>
      </c>
      <c r="E117" s="52">
        <f>VLOOKUP(C117,Active!C$21:E$968,3,FALSE)</f>
        <v>-18154.215281250345</v>
      </c>
      <c r="F117" s="11" t="s">
        <v>104</v>
      </c>
      <c r="G117" s="10" t="str">
        <f t="shared" si="22"/>
        <v>39327.468</v>
      </c>
      <c r="H117" s="23">
        <f t="shared" si="23"/>
        <v>5819</v>
      </c>
      <c r="I117" s="53" t="s">
        <v>206</v>
      </c>
      <c r="J117" s="54" t="s">
        <v>207</v>
      </c>
      <c r="K117" s="53">
        <v>5819</v>
      </c>
      <c r="L117" s="53" t="s">
        <v>208</v>
      </c>
      <c r="M117" s="54" t="s">
        <v>195</v>
      </c>
      <c r="N117" s="54"/>
      <c r="O117" s="55" t="s">
        <v>209</v>
      </c>
      <c r="P117" s="55" t="s">
        <v>197</v>
      </c>
    </row>
    <row r="118" spans="1:16" ht="12.75" customHeight="1" thickBot="1" x14ac:dyDescent="0.25">
      <c r="A118" s="23" t="str">
        <f t="shared" si="18"/>
        <v> BRNO 26 </v>
      </c>
      <c r="B118" s="11" t="str">
        <f t="shared" si="19"/>
        <v>I</v>
      </c>
      <c r="C118" s="23">
        <f t="shared" si="20"/>
        <v>44852.59</v>
      </c>
      <c r="D118" s="10" t="str">
        <f t="shared" si="21"/>
        <v>vis</v>
      </c>
      <c r="E118" s="52">
        <f>VLOOKUP(C118,Active!C$21:E$968,3,FALSE)</f>
        <v>-12550.080586184618</v>
      </c>
      <c r="F118" s="11" t="s">
        <v>104</v>
      </c>
      <c r="G118" s="10" t="str">
        <f t="shared" si="22"/>
        <v>44852.590</v>
      </c>
      <c r="H118" s="23">
        <f t="shared" si="23"/>
        <v>11423</v>
      </c>
      <c r="I118" s="53" t="s">
        <v>232</v>
      </c>
      <c r="J118" s="54" t="s">
        <v>233</v>
      </c>
      <c r="K118" s="53">
        <v>11423</v>
      </c>
      <c r="L118" s="53" t="s">
        <v>234</v>
      </c>
      <c r="M118" s="54" t="s">
        <v>195</v>
      </c>
      <c r="N118" s="54"/>
      <c r="O118" s="55" t="s">
        <v>235</v>
      </c>
      <c r="P118" s="55" t="s">
        <v>236</v>
      </c>
    </row>
    <row r="119" spans="1:16" ht="12.75" customHeight="1" thickBot="1" x14ac:dyDescent="0.25">
      <c r="A119" s="23" t="str">
        <f t="shared" si="18"/>
        <v> BRNO 26 </v>
      </c>
      <c r="B119" s="11" t="str">
        <f t="shared" si="19"/>
        <v>I</v>
      </c>
      <c r="C119" s="23">
        <f t="shared" si="20"/>
        <v>44852.593999999997</v>
      </c>
      <c r="D119" s="10" t="str">
        <f t="shared" si="21"/>
        <v>vis</v>
      </c>
      <c r="E119" s="52">
        <f>VLOOKUP(C119,Active!C$21:E$968,3,FALSE)</f>
        <v>-12550.076528982121</v>
      </c>
      <c r="F119" s="11" t="s">
        <v>104</v>
      </c>
      <c r="G119" s="10" t="str">
        <f t="shared" si="22"/>
        <v>44852.594</v>
      </c>
      <c r="H119" s="23">
        <f t="shared" si="23"/>
        <v>11423</v>
      </c>
      <c r="I119" s="53" t="s">
        <v>237</v>
      </c>
      <c r="J119" s="54" t="s">
        <v>238</v>
      </c>
      <c r="K119" s="53">
        <v>11423</v>
      </c>
      <c r="L119" s="53" t="s">
        <v>239</v>
      </c>
      <c r="M119" s="54" t="s">
        <v>195</v>
      </c>
      <c r="N119" s="54"/>
      <c r="O119" s="55" t="s">
        <v>240</v>
      </c>
      <c r="P119" s="55" t="s">
        <v>236</v>
      </c>
    </row>
    <row r="120" spans="1:16" ht="12.75" customHeight="1" thickBot="1" x14ac:dyDescent="0.25">
      <c r="A120" s="23" t="str">
        <f t="shared" si="18"/>
        <v> BRNO 26 </v>
      </c>
      <c r="B120" s="11" t="str">
        <f t="shared" si="19"/>
        <v>I</v>
      </c>
      <c r="C120" s="23">
        <f t="shared" si="20"/>
        <v>44854.559000000001</v>
      </c>
      <c r="D120" s="10" t="str">
        <f t="shared" si="21"/>
        <v>vis</v>
      </c>
      <c r="E120" s="52">
        <f>VLOOKUP(C120,Active!C$21:E$968,3,FALSE)</f>
        <v>-12548.083428254964</v>
      </c>
      <c r="F120" s="11" t="s">
        <v>104</v>
      </c>
      <c r="G120" s="10" t="str">
        <f t="shared" si="22"/>
        <v>44854.559</v>
      </c>
      <c r="H120" s="23">
        <f t="shared" si="23"/>
        <v>11425</v>
      </c>
      <c r="I120" s="53" t="s">
        <v>241</v>
      </c>
      <c r="J120" s="54" t="s">
        <v>242</v>
      </c>
      <c r="K120" s="53">
        <v>11425</v>
      </c>
      <c r="L120" s="53" t="s">
        <v>243</v>
      </c>
      <c r="M120" s="54" t="s">
        <v>195</v>
      </c>
      <c r="N120" s="54"/>
      <c r="O120" s="55" t="s">
        <v>235</v>
      </c>
      <c r="P120" s="55" t="s">
        <v>236</v>
      </c>
    </row>
    <row r="121" spans="1:16" ht="12.75" customHeight="1" thickBot="1" x14ac:dyDescent="0.25">
      <c r="A121" s="23" t="str">
        <f t="shared" si="18"/>
        <v> BRNO 26 </v>
      </c>
      <c r="B121" s="11" t="str">
        <f t="shared" si="19"/>
        <v>I</v>
      </c>
      <c r="C121" s="23">
        <f t="shared" si="20"/>
        <v>44854.563000000002</v>
      </c>
      <c r="D121" s="10" t="str">
        <f t="shared" si="21"/>
        <v>vis</v>
      </c>
      <c r="E121" s="52">
        <f>VLOOKUP(C121,Active!C$21:E$968,3,FALSE)</f>
        <v>-12548.079371052465</v>
      </c>
      <c r="F121" s="11" t="s">
        <v>104</v>
      </c>
      <c r="G121" s="10" t="str">
        <f t="shared" si="22"/>
        <v>44854.563</v>
      </c>
      <c r="H121" s="23">
        <f t="shared" si="23"/>
        <v>11425</v>
      </c>
      <c r="I121" s="53" t="s">
        <v>244</v>
      </c>
      <c r="J121" s="54" t="s">
        <v>245</v>
      </c>
      <c r="K121" s="53">
        <v>11425</v>
      </c>
      <c r="L121" s="53" t="s">
        <v>246</v>
      </c>
      <c r="M121" s="54" t="s">
        <v>195</v>
      </c>
      <c r="N121" s="54"/>
      <c r="O121" s="55" t="s">
        <v>240</v>
      </c>
      <c r="P121" s="55" t="s">
        <v>236</v>
      </c>
    </row>
    <row r="122" spans="1:16" ht="12.75" customHeight="1" thickBot="1" x14ac:dyDescent="0.25">
      <c r="A122" s="23" t="str">
        <f t="shared" si="18"/>
        <v> BRNO 26 </v>
      </c>
      <c r="B122" s="11" t="str">
        <f t="shared" si="19"/>
        <v>I</v>
      </c>
      <c r="C122" s="23">
        <f t="shared" si="20"/>
        <v>45205.536999999997</v>
      </c>
      <c r="D122" s="10" t="str">
        <f t="shared" si="21"/>
        <v>vis</v>
      </c>
      <c r="E122" s="52">
        <f>VLOOKUP(C122,Active!C$21:E$968,3,FALSE)</f>
        <v>-12192.086223667489</v>
      </c>
      <c r="F122" s="11" t="s">
        <v>104</v>
      </c>
      <c r="G122" s="10" t="str">
        <f t="shared" si="22"/>
        <v>45205.537</v>
      </c>
      <c r="H122" s="23">
        <f t="shared" si="23"/>
        <v>11781</v>
      </c>
      <c r="I122" s="53" t="s">
        <v>252</v>
      </c>
      <c r="J122" s="54" t="s">
        <v>253</v>
      </c>
      <c r="K122" s="53">
        <v>11781</v>
      </c>
      <c r="L122" s="53" t="s">
        <v>158</v>
      </c>
      <c r="M122" s="54" t="s">
        <v>195</v>
      </c>
      <c r="N122" s="54"/>
      <c r="O122" s="55" t="s">
        <v>254</v>
      </c>
      <c r="P122" s="55" t="s">
        <v>236</v>
      </c>
    </row>
    <row r="123" spans="1:16" ht="12.75" customHeight="1" thickBot="1" x14ac:dyDescent="0.25">
      <c r="A123" s="23" t="str">
        <f t="shared" si="18"/>
        <v> BRNO 26 </v>
      </c>
      <c r="B123" s="11" t="str">
        <f t="shared" si="19"/>
        <v>I</v>
      </c>
      <c r="C123" s="23">
        <f t="shared" si="20"/>
        <v>45205.538999999997</v>
      </c>
      <c r="D123" s="10" t="str">
        <f t="shared" si="21"/>
        <v>vis</v>
      </c>
      <c r="E123" s="52">
        <f>VLOOKUP(C123,Active!C$21:E$968,3,FALSE)</f>
        <v>-12192.08419506624</v>
      </c>
      <c r="F123" s="11" t="s">
        <v>104</v>
      </c>
      <c r="G123" s="10" t="str">
        <f t="shared" si="22"/>
        <v>45205.539</v>
      </c>
      <c r="H123" s="23">
        <f t="shared" si="23"/>
        <v>11781</v>
      </c>
      <c r="I123" s="53" t="s">
        <v>255</v>
      </c>
      <c r="J123" s="54" t="s">
        <v>256</v>
      </c>
      <c r="K123" s="53">
        <v>11781</v>
      </c>
      <c r="L123" s="53" t="s">
        <v>257</v>
      </c>
      <c r="M123" s="54" t="s">
        <v>195</v>
      </c>
      <c r="N123" s="54"/>
      <c r="O123" s="55" t="s">
        <v>258</v>
      </c>
      <c r="P123" s="55" t="s">
        <v>236</v>
      </c>
    </row>
    <row r="124" spans="1:16" ht="12.75" customHeight="1" thickBot="1" x14ac:dyDescent="0.25">
      <c r="A124" s="23" t="str">
        <f t="shared" si="18"/>
        <v> BRNO 26 </v>
      </c>
      <c r="B124" s="11" t="str">
        <f t="shared" si="19"/>
        <v>I</v>
      </c>
      <c r="C124" s="23">
        <f t="shared" si="20"/>
        <v>45205.548999999999</v>
      </c>
      <c r="D124" s="10" t="str">
        <f t="shared" si="21"/>
        <v>vis</v>
      </c>
      <c r="E124" s="52">
        <f>VLOOKUP(C124,Active!C$21:E$968,3,FALSE)</f>
        <v>-12192.074052059994</v>
      </c>
      <c r="F124" s="11" t="s">
        <v>104</v>
      </c>
      <c r="G124" s="10" t="str">
        <f t="shared" si="22"/>
        <v>45205.549</v>
      </c>
      <c r="H124" s="23">
        <f t="shared" si="23"/>
        <v>11781</v>
      </c>
      <c r="I124" s="53" t="s">
        <v>259</v>
      </c>
      <c r="J124" s="54" t="s">
        <v>260</v>
      </c>
      <c r="K124" s="53">
        <v>11781</v>
      </c>
      <c r="L124" s="53" t="s">
        <v>261</v>
      </c>
      <c r="M124" s="54" t="s">
        <v>195</v>
      </c>
      <c r="N124" s="54"/>
      <c r="O124" s="55" t="s">
        <v>262</v>
      </c>
      <c r="P124" s="55" t="s">
        <v>236</v>
      </c>
    </row>
    <row r="125" spans="1:16" ht="12.75" customHeight="1" thickBot="1" x14ac:dyDescent="0.25">
      <c r="A125" s="23" t="str">
        <f t="shared" si="18"/>
        <v> BRNO 26 </v>
      </c>
      <c r="B125" s="11" t="str">
        <f t="shared" si="19"/>
        <v>I</v>
      </c>
      <c r="C125" s="23">
        <f t="shared" si="20"/>
        <v>45207.512000000002</v>
      </c>
      <c r="D125" s="10" t="str">
        <f t="shared" si="21"/>
        <v>vis</v>
      </c>
      <c r="E125" s="52">
        <f>VLOOKUP(C125,Active!C$21:E$968,3,FALSE)</f>
        <v>-12190.082979934086</v>
      </c>
      <c r="F125" s="11" t="s">
        <v>104</v>
      </c>
      <c r="G125" s="10" t="str">
        <f t="shared" si="22"/>
        <v>45207.512</v>
      </c>
      <c r="H125" s="23">
        <f t="shared" si="23"/>
        <v>11783</v>
      </c>
      <c r="I125" s="53" t="s">
        <v>263</v>
      </c>
      <c r="J125" s="54" t="s">
        <v>264</v>
      </c>
      <c r="K125" s="53">
        <v>11783</v>
      </c>
      <c r="L125" s="53" t="s">
        <v>133</v>
      </c>
      <c r="M125" s="54" t="s">
        <v>195</v>
      </c>
      <c r="N125" s="54"/>
      <c r="O125" s="55" t="s">
        <v>265</v>
      </c>
      <c r="P125" s="55" t="s">
        <v>236</v>
      </c>
    </row>
    <row r="126" spans="1:16" ht="12.75" customHeight="1" thickBot="1" x14ac:dyDescent="0.25">
      <c r="A126" s="23" t="str">
        <f t="shared" si="18"/>
        <v> BRNO 26 </v>
      </c>
      <c r="B126" s="11" t="str">
        <f t="shared" si="19"/>
        <v>I</v>
      </c>
      <c r="C126" s="23">
        <f t="shared" si="20"/>
        <v>45207.512000000002</v>
      </c>
      <c r="D126" s="10" t="str">
        <f t="shared" si="21"/>
        <v>vis</v>
      </c>
      <c r="E126" s="52">
        <f>VLOOKUP(C126,Active!C$21:E$968,3,FALSE)</f>
        <v>-12190.082979934086</v>
      </c>
      <c r="F126" s="11" t="s">
        <v>104</v>
      </c>
      <c r="G126" s="10" t="str">
        <f t="shared" si="22"/>
        <v>45207.512</v>
      </c>
      <c r="H126" s="23">
        <f t="shared" si="23"/>
        <v>11783</v>
      </c>
      <c r="I126" s="53" t="s">
        <v>263</v>
      </c>
      <c r="J126" s="54" t="s">
        <v>264</v>
      </c>
      <c r="K126" s="53">
        <v>11783</v>
      </c>
      <c r="L126" s="53" t="s">
        <v>133</v>
      </c>
      <c r="M126" s="54" t="s">
        <v>195</v>
      </c>
      <c r="N126" s="54"/>
      <c r="O126" s="55" t="s">
        <v>254</v>
      </c>
      <c r="P126" s="55" t="s">
        <v>236</v>
      </c>
    </row>
    <row r="127" spans="1:16" ht="12.75" customHeight="1" thickBot="1" x14ac:dyDescent="0.25">
      <c r="A127" s="23" t="str">
        <f t="shared" si="18"/>
        <v> BRNO 26 </v>
      </c>
      <c r="B127" s="11" t="str">
        <f t="shared" si="19"/>
        <v>I</v>
      </c>
      <c r="C127" s="23">
        <f t="shared" si="20"/>
        <v>45207.514000000003</v>
      </c>
      <c r="D127" s="10" t="str">
        <f t="shared" si="21"/>
        <v>vis</v>
      </c>
      <c r="E127" s="52">
        <f>VLOOKUP(C127,Active!C$21:E$968,3,FALSE)</f>
        <v>-12190.080951332837</v>
      </c>
      <c r="F127" s="11" t="s">
        <v>104</v>
      </c>
      <c r="G127" s="10" t="str">
        <f t="shared" si="22"/>
        <v>45207.514</v>
      </c>
      <c r="H127" s="23">
        <f t="shared" si="23"/>
        <v>11783</v>
      </c>
      <c r="I127" s="53" t="s">
        <v>266</v>
      </c>
      <c r="J127" s="54" t="s">
        <v>267</v>
      </c>
      <c r="K127" s="53">
        <v>11783</v>
      </c>
      <c r="L127" s="53" t="s">
        <v>249</v>
      </c>
      <c r="M127" s="54" t="s">
        <v>195</v>
      </c>
      <c r="N127" s="54"/>
      <c r="O127" s="55" t="s">
        <v>262</v>
      </c>
      <c r="P127" s="55" t="s">
        <v>236</v>
      </c>
    </row>
    <row r="128" spans="1:16" ht="12.75" customHeight="1" thickBot="1" x14ac:dyDescent="0.25">
      <c r="A128" s="23" t="str">
        <f t="shared" si="18"/>
        <v> BRNO 26 </v>
      </c>
      <c r="B128" s="11" t="str">
        <f t="shared" si="19"/>
        <v>I</v>
      </c>
      <c r="C128" s="23">
        <f t="shared" si="20"/>
        <v>45207.516000000003</v>
      </c>
      <c r="D128" s="10" t="str">
        <f t="shared" si="21"/>
        <v>vis</v>
      </c>
      <c r="E128" s="52">
        <f>VLOOKUP(C128,Active!C$21:E$968,3,FALSE)</f>
        <v>-12190.078922731587</v>
      </c>
      <c r="F128" s="11" t="s">
        <v>104</v>
      </c>
      <c r="G128" s="10" t="str">
        <f t="shared" si="22"/>
        <v>45207.516</v>
      </c>
      <c r="H128" s="23">
        <f t="shared" si="23"/>
        <v>11783</v>
      </c>
      <c r="I128" s="53" t="s">
        <v>268</v>
      </c>
      <c r="J128" s="54" t="s">
        <v>269</v>
      </c>
      <c r="K128" s="53">
        <v>11783</v>
      </c>
      <c r="L128" s="53" t="s">
        <v>234</v>
      </c>
      <c r="M128" s="54" t="s">
        <v>195</v>
      </c>
      <c r="N128" s="54"/>
      <c r="O128" s="55" t="s">
        <v>270</v>
      </c>
      <c r="P128" s="55" t="s">
        <v>236</v>
      </c>
    </row>
    <row r="129" spans="1:16" ht="12.75" customHeight="1" thickBot="1" x14ac:dyDescent="0.25">
      <c r="A129" s="23" t="str">
        <f t="shared" si="18"/>
        <v> BRNO 26 </v>
      </c>
      <c r="B129" s="11" t="str">
        <f t="shared" si="19"/>
        <v>I</v>
      </c>
      <c r="C129" s="23">
        <f t="shared" si="20"/>
        <v>45207.523000000001</v>
      </c>
      <c r="D129" s="10" t="str">
        <f t="shared" si="21"/>
        <v>vis</v>
      </c>
      <c r="E129" s="52">
        <f>VLOOKUP(C129,Active!C$21:E$968,3,FALSE)</f>
        <v>-12190.071822627218</v>
      </c>
      <c r="F129" s="11" t="s">
        <v>104</v>
      </c>
      <c r="G129" s="10" t="str">
        <f t="shared" si="22"/>
        <v>45207.523</v>
      </c>
      <c r="H129" s="23">
        <f t="shared" si="23"/>
        <v>11783</v>
      </c>
      <c r="I129" s="53" t="s">
        <v>271</v>
      </c>
      <c r="J129" s="54" t="s">
        <v>272</v>
      </c>
      <c r="K129" s="53">
        <v>11783</v>
      </c>
      <c r="L129" s="53" t="s">
        <v>273</v>
      </c>
      <c r="M129" s="54" t="s">
        <v>195</v>
      </c>
      <c r="N129" s="54"/>
      <c r="O129" s="55" t="s">
        <v>274</v>
      </c>
      <c r="P129" s="55" t="s">
        <v>236</v>
      </c>
    </row>
    <row r="130" spans="1:16" ht="12.75" customHeight="1" thickBot="1" x14ac:dyDescent="0.25">
      <c r="A130" s="23" t="str">
        <f t="shared" si="18"/>
        <v> BRNO 27 </v>
      </c>
      <c r="B130" s="11" t="str">
        <f t="shared" si="19"/>
        <v>I</v>
      </c>
      <c r="C130" s="23">
        <f t="shared" si="20"/>
        <v>45906.527999999998</v>
      </c>
      <c r="D130" s="10" t="str">
        <f t="shared" si="21"/>
        <v>vis</v>
      </c>
      <c r="E130" s="52">
        <f>VLOOKUP(C130,Active!C$21:E$968,3,FALSE)</f>
        <v>-11481.070614595177</v>
      </c>
      <c r="F130" s="11" t="s">
        <v>104</v>
      </c>
      <c r="G130" s="10" t="str">
        <f t="shared" si="22"/>
        <v>45906.528</v>
      </c>
      <c r="H130" s="23">
        <f t="shared" si="23"/>
        <v>12492</v>
      </c>
      <c r="I130" s="53" t="s">
        <v>275</v>
      </c>
      <c r="J130" s="54" t="s">
        <v>276</v>
      </c>
      <c r="K130" s="53">
        <v>12492</v>
      </c>
      <c r="L130" s="53" t="s">
        <v>239</v>
      </c>
      <c r="M130" s="54" t="s">
        <v>195</v>
      </c>
      <c r="N130" s="54"/>
      <c r="O130" s="55" t="s">
        <v>277</v>
      </c>
      <c r="P130" s="55" t="s">
        <v>278</v>
      </c>
    </row>
    <row r="131" spans="1:16" ht="12.75" customHeight="1" thickBot="1" x14ac:dyDescent="0.25">
      <c r="A131" s="23" t="str">
        <f t="shared" si="18"/>
        <v> BRNO 27 </v>
      </c>
      <c r="B131" s="11" t="str">
        <f t="shared" si="19"/>
        <v>I</v>
      </c>
      <c r="C131" s="23">
        <f t="shared" si="20"/>
        <v>45906.531000000003</v>
      </c>
      <c r="D131" s="10" t="str">
        <f t="shared" si="21"/>
        <v>vis</v>
      </c>
      <c r="E131" s="52">
        <f>VLOOKUP(C131,Active!C$21:E$968,3,FALSE)</f>
        <v>-11481.0675716933</v>
      </c>
      <c r="F131" s="11" t="s">
        <v>104</v>
      </c>
      <c r="G131" s="10" t="str">
        <f t="shared" si="22"/>
        <v>45906.531</v>
      </c>
      <c r="H131" s="23">
        <f t="shared" si="23"/>
        <v>12492</v>
      </c>
      <c r="I131" s="53" t="s">
        <v>279</v>
      </c>
      <c r="J131" s="54" t="s">
        <v>280</v>
      </c>
      <c r="K131" s="53">
        <v>12492</v>
      </c>
      <c r="L131" s="53" t="s">
        <v>273</v>
      </c>
      <c r="M131" s="54" t="s">
        <v>195</v>
      </c>
      <c r="N131" s="54"/>
      <c r="O131" s="55" t="s">
        <v>281</v>
      </c>
      <c r="P131" s="55" t="s">
        <v>278</v>
      </c>
    </row>
    <row r="132" spans="1:16" ht="12.75" customHeight="1" thickBot="1" x14ac:dyDescent="0.25">
      <c r="A132" s="23" t="str">
        <f t="shared" si="18"/>
        <v> BRNO 27 </v>
      </c>
      <c r="B132" s="11" t="str">
        <f t="shared" si="19"/>
        <v>I</v>
      </c>
      <c r="C132" s="23">
        <f t="shared" si="20"/>
        <v>45906.531000000003</v>
      </c>
      <c r="D132" s="10" t="str">
        <f t="shared" si="21"/>
        <v>vis</v>
      </c>
      <c r="E132" s="52">
        <f>VLOOKUP(C132,Active!C$21:E$968,3,FALSE)</f>
        <v>-11481.0675716933</v>
      </c>
      <c r="F132" s="11" t="s">
        <v>104</v>
      </c>
      <c r="G132" s="10" t="str">
        <f t="shared" si="22"/>
        <v>45906.531</v>
      </c>
      <c r="H132" s="23">
        <f t="shared" si="23"/>
        <v>12492</v>
      </c>
      <c r="I132" s="53" t="s">
        <v>279</v>
      </c>
      <c r="J132" s="54" t="s">
        <v>280</v>
      </c>
      <c r="K132" s="53">
        <v>12492</v>
      </c>
      <c r="L132" s="53" t="s">
        <v>273</v>
      </c>
      <c r="M132" s="54" t="s">
        <v>195</v>
      </c>
      <c r="N132" s="54"/>
      <c r="O132" s="55" t="s">
        <v>282</v>
      </c>
      <c r="P132" s="55" t="s">
        <v>278</v>
      </c>
    </row>
    <row r="133" spans="1:16" ht="12.75" customHeight="1" thickBot="1" x14ac:dyDescent="0.25">
      <c r="A133" s="23" t="str">
        <f t="shared" si="18"/>
        <v> BRNO 27 </v>
      </c>
      <c r="B133" s="11" t="str">
        <f t="shared" si="19"/>
        <v>I</v>
      </c>
      <c r="C133" s="23">
        <f t="shared" si="20"/>
        <v>45906.531000000003</v>
      </c>
      <c r="D133" s="10" t="str">
        <f t="shared" si="21"/>
        <v>vis</v>
      </c>
      <c r="E133" s="52">
        <f>VLOOKUP(C133,Active!C$21:E$968,3,FALSE)</f>
        <v>-11481.0675716933</v>
      </c>
      <c r="F133" s="11" t="s">
        <v>104</v>
      </c>
      <c r="G133" s="10" t="str">
        <f t="shared" si="22"/>
        <v>45906.531</v>
      </c>
      <c r="H133" s="23">
        <f t="shared" si="23"/>
        <v>12492</v>
      </c>
      <c r="I133" s="53" t="s">
        <v>279</v>
      </c>
      <c r="J133" s="54" t="s">
        <v>280</v>
      </c>
      <c r="K133" s="53">
        <v>12492</v>
      </c>
      <c r="L133" s="53" t="s">
        <v>273</v>
      </c>
      <c r="M133" s="54" t="s">
        <v>195</v>
      </c>
      <c r="N133" s="54"/>
      <c r="O133" s="55" t="s">
        <v>240</v>
      </c>
      <c r="P133" s="55" t="s">
        <v>278</v>
      </c>
    </row>
    <row r="134" spans="1:16" ht="12.75" customHeight="1" thickBot="1" x14ac:dyDescent="0.25">
      <c r="A134" s="23" t="str">
        <f t="shared" si="18"/>
        <v> BRNO 27 </v>
      </c>
      <c r="B134" s="11" t="str">
        <f t="shared" si="19"/>
        <v>I</v>
      </c>
      <c r="C134" s="23">
        <f t="shared" si="20"/>
        <v>45906.533000000003</v>
      </c>
      <c r="D134" s="10" t="str">
        <f t="shared" si="21"/>
        <v>vis</v>
      </c>
      <c r="E134" s="52">
        <f>VLOOKUP(C134,Active!C$21:E$968,3,FALSE)</f>
        <v>-11481.065543092051</v>
      </c>
      <c r="F134" s="11" t="s">
        <v>104</v>
      </c>
      <c r="G134" s="10" t="str">
        <f t="shared" si="22"/>
        <v>45906.533</v>
      </c>
      <c r="H134" s="23">
        <f t="shared" si="23"/>
        <v>12492</v>
      </c>
      <c r="I134" s="53" t="s">
        <v>283</v>
      </c>
      <c r="J134" s="54" t="s">
        <v>284</v>
      </c>
      <c r="K134" s="53">
        <v>12492</v>
      </c>
      <c r="L134" s="53" t="s">
        <v>285</v>
      </c>
      <c r="M134" s="54" t="s">
        <v>195</v>
      </c>
      <c r="N134" s="54"/>
      <c r="O134" s="55" t="s">
        <v>286</v>
      </c>
      <c r="P134" s="55" t="s">
        <v>278</v>
      </c>
    </row>
    <row r="135" spans="1:16" ht="12.75" customHeight="1" thickBot="1" x14ac:dyDescent="0.25">
      <c r="A135" s="23" t="str">
        <f t="shared" si="18"/>
        <v> BRNO 27 </v>
      </c>
      <c r="B135" s="11" t="str">
        <f t="shared" si="19"/>
        <v>I</v>
      </c>
      <c r="C135" s="23">
        <f t="shared" si="20"/>
        <v>45912.442999999999</v>
      </c>
      <c r="D135" s="10" t="str">
        <f t="shared" si="21"/>
        <v>vis</v>
      </c>
      <c r="E135" s="52">
        <f>VLOOKUP(C135,Active!C$21:E$968,3,FALSE)</f>
        <v>-11475.07102640123</v>
      </c>
      <c r="F135" s="11" t="s">
        <v>104</v>
      </c>
      <c r="G135" s="10" t="str">
        <f t="shared" si="22"/>
        <v>45912.443</v>
      </c>
      <c r="H135" s="23">
        <f t="shared" si="23"/>
        <v>12498</v>
      </c>
      <c r="I135" s="53" t="s">
        <v>287</v>
      </c>
      <c r="J135" s="54" t="s">
        <v>288</v>
      </c>
      <c r="K135" s="53">
        <v>12498</v>
      </c>
      <c r="L135" s="53" t="s">
        <v>239</v>
      </c>
      <c r="M135" s="54" t="s">
        <v>195</v>
      </c>
      <c r="N135" s="54"/>
      <c r="O135" s="55" t="s">
        <v>270</v>
      </c>
      <c r="P135" s="55" t="s">
        <v>278</v>
      </c>
    </row>
    <row r="136" spans="1:16" ht="12.75" customHeight="1" thickBot="1" x14ac:dyDescent="0.25">
      <c r="A136" s="23" t="str">
        <f t="shared" si="18"/>
        <v> BRNO 27 </v>
      </c>
      <c r="B136" s="11" t="str">
        <f t="shared" si="19"/>
        <v>I</v>
      </c>
      <c r="C136" s="23">
        <f t="shared" si="20"/>
        <v>45912.447</v>
      </c>
      <c r="D136" s="10" t="str">
        <f t="shared" si="21"/>
        <v>vis</v>
      </c>
      <c r="E136" s="52">
        <f>VLOOKUP(C136,Active!C$21:E$968,3,FALSE)</f>
        <v>-11475.066969198731</v>
      </c>
      <c r="F136" s="11" t="s">
        <v>104</v>
      </c>
      <c r="G136" s="10" t="str">
        <f t="shared" si="22"/>
        <v>45912.447</v>
      </c>
      <c r="H136" s="23">
        <f t="shared" si="23"/>
        <v>12498</v>
      </c>
      <c r="I136" s="53" t="s">
        <v>289</v>
      </c>
      <c r="J136" s="54" t="s">
        <v>290</v>
      </c>
      <c r="K136" s="53">
        <v>12498</v>
      </c>
      <c r="L136" s="53" t="s">
        <v>291</v>
      </c>
      <c r="M136" s="54" t="s">
        <v>195</v>
      </c>
      <c r="N136" s="54"/>
      <c r="O136" s="55" t="s">
        <v>292</v>
      </c>
      <c r="P136" s="55" t="s">
        <v>278</v>
      </c>
    </row>
    <row r="137" spans="1:16" ht="12.75" customHeight="1" thickBot="1" x14ac:dyDescent="0.25">
      <c r="A137" s="23" t="str">
        <f t="shared" si="18"/>
        <v> BRNO 27 </v>
      </c>
      <c r="B137" s="11" t="str">
        <f t="shared" si="19"/>
        <v>I</v>
      </c>
      <c r="C137" s="23">
        <f t="shared" si="20"/>
        <v>45912.447</v>
      </c>
      <c r="D137" s="10" t="str">
        <f t="shared" si="21"/>
        <v>vis</v>
      </c>
      <c r="E137" s="52">
        <f>VLOOKUP(C137,Active!C$21:E$968,3,FALSE)</f>
        <v>-11475.066969198731</v>
      </c>
      <c r="F137" s="11" t="s">
        <v>104</v>
      </c>
      <c r="G137" s="10" t="str">
        <f t="shared" si="22"/>
        <v>45912.447</v>
      </c>
      <c r="H137" s="23">
        <f t="shared" si="23"/>
        <v>12498</v>
      </c>
      <c r="I137" s="53" t="s">
        <v>289</v>
      </c>
      <c r="J137" s="54" t="s">
        <v>290</v>
      </c>
      <c r="K137" s="53">
        <v>12498</v>
      </c>
      <c r="L137" s="53" t="s">
        <v>291</v>
      </c>
      <c r="M137" s="54" t="s">
        <v>195</v>
      </c>
      <c r="N137" s="54"/>
      <c r="O137" s="55" t="s">
        <v>240</v>
      </c>
      <c r="P137" s="55" t="s">
        <v>278</v>
      </c>
    </row>
    <row r="138" spans="1:16" ht="12.75" customHeight="1" thickBot="1" x14ac:dyDescent="0.25">
      <c r="A138" s="23" t="str">
        <f t="shared" si="18"/>
        <v> BRNO 27 </v>
      </c>
      <c r="B138" s="11" t="str">
        <f t="shared" si="19"/>
        <v>I</v>
      </c>
      <c r="C138" s="23">
        <f t="shared" si="20"/>
        <v>45912.447999999997</v>
      </c>
      <c r="D138" s="10" t="str">
        <f t="shared" si="21"/>
        <v>vis</v>
      </c>
      <c r="E138" s="52">
        <f>VLOOKUP(C138,Active!C$21:E$968,3,FALSE)</f>
        <v>-11475.065954898111</v>
      </c>
      <c r="F138" s="11" t="s">
        <v>104</v>
      </c>
      <c r="G138" s="10" t="str">
        <f t="shared" si="22"/>
        <v>45912.448</v>
      </c>
      <c r="H138" s="23">
        <f t="shared" si="23"/>
        <v>12498</v>
      </c>
      <c r="I138" s="53" t="s">
        <v>293</v>
      </c>
      <c r="J138" s="54" t="s">
        <v>294</v>
      </c>
      <c r="K138" s="53">
        <v>12498</v>
      </c>
      <c r="L138" s="53" t="s">
        <v>285</v>
      </c>
      <c r="M138" s="54" t="s">
        <v>195</v>
      </c>
      <c r="N138" s="54"/>
      <c r="O138" s="55" t="s">
        <v>295</v>
      </c>
      <c r="P138" s="55" t="s">
        <v>278</v>
      </c>
    </row>
    <row r="139" spans="1:16" ht="12.75" customHeight="1" thickBot="1" x14ac:dyDescent="0.25">
      <c r="A139" s="23" t="str">
        <f t="shared" ref="A139:A171" si="24">P139</f>
        <v> BRNO 27 </v>
      </c>
      <c r="B139" s="11" t="str">
        <f t="shared" ref="B139:B171" si="25">IF(H139=INT(H139),"I","II")</f>
        <v>I</v>
      </c>
      <c r="C139" s="23">
        <f t="shared" ref="C139:C171" si="26">1*G139</f>
        <v>45912.451000000001</v>
      </c>
      <c r="D139" s="10" t="str">
        <f t="shared" ref="D139:D171" si="27">VLOOKUP(F139,I$1:J$5,2,FALSE)</f>
        <v>vis</v>
      </c>
      <c r="E139" s="52">
        <f>VLOOKUP(C139,Active!C$21:E$968,3,FALSE)</f>
        <v>-11475.062911996232</v>
      </c>
      <c r="F139" s="11" t="s">
        <v>104</v>
      </c>
      <c r="G139" s="10" t="str">
        <f t="shared" ref="G139:G171" si="28">MID(I139,3,LEN(I139)-3)</f>
        <v>45912.451</v>
      </c>
      <c r="H139" s="23">
        <f t="shared" ref="H139:H171" si="29">1*K139</f>
        <v>12498</v>
      </c>
      <c r="I139" s="53" t="s">
        <v>296</v>
      </c>
      <c r="J139" s="54" t="s">
        <v>297</v>
      </c>
      <c r="K139" s="53">
        <v>12498</v>
      </c>
      <c r="L139" s="53" t="s">
        <v>298</v>
      </c>
      <c r="M139" s="54" t="s">
        <v>195</v>
      </c>
      <c r="N139" s="54"/>
      <c r="O139" s="55" t="s">
        <v>277</v>
      </c>
      <c r="P139" s="55" t="s">
        <v>278</v>
      </c>
    </row>
    <row r="140" spans="1:16" ht="12.75" customHeight="1" thickBot="1" x14ac:dyDescent="0.25">
      <c r="A140" s="23" t="str">
        <f t="shared" si="24"/>
        <v> BRNO 27 </v>
      </c>
      <c r="B140" s="11" t="str">
        <f t="shared" si="25"/>
        <v>I</v>
      </c>
      <c r="C140" s="23">
        <f t="shared" si="26"/>
        <v>46321.593999999997</v>
      </c>
      <c r="D140" s="10" t="str">
        <f t="shared" si="27"/>
        <v>vis</v>
      </c>
      <c r="E140" s="52">
        <f>VLOOKUP(C140,Active!C$21:E$968,3,FALSE)</f>
        <v>-11060.068911584431</v>
      </c>
      <c r="F140" s="11" t="s">
        <v>104</v>
      </c>
      <c r="G140" s="10" t="str">
        <f t="shared" si="28"/>
        <v>46321.594</v>
      </c>
      <c r="H140" s="23">
        <f t="shared" si="29"/>
        <v>12913</v>
      </c>
      <c r="I140" s="53" t="s">
        <v>304</v>
      </c>
      <c r="J140" s="54" t="s">
        <v>305</v>
      </c>
      <c r="K140" s="53">
        <v>12913</v>
      </c>
      <c r="L140" s="53" t="s">
        <v>239</v>
      </c>
      <c r="M140" s="54" t="s">
        <v>195</v>
      </c>
      <c r="N140" s="54"/>
      <c r="O140" s="55" t="s">
        <v>281</v>
      </c>
      <c r="P140" s="55" t="s">
        <v>278</v>
      </c>
    </row>
    <row r="141" spans="1:16" ht="12.75" customHeight="1" thickBot="1" x14ac:dyDescent="0.25">
      <c r="A141" s="23" t="str">
        <f t="shared" si="24"/>
        <v> BRNO 27 </v>
      </c>
      <c r="B141" s="11" t="str">
        <f t="shared" si="25"/>
        <v>I</v>
      </c>
      <c r="C141" s="23">
        <f t="shared" si="26"/>
        <v>46321.595999999998</v>
      </c>
      <c r="D141" s="10" t="str">
        <f t="shared" si="27"/>
        <v>vis</v>
      </c>
      <c r="E141" s="52">
        <f>VLOOKUP(C141,Active!C$21:E$968,3,FALSE)</f>
        <v>-11060.066882983181</v>
      </c>
      <c r="F141" s="11" t="s">
        <v>104</v>
      </c>
      <c r="G141" s="10" t="str">
        <f t="shared" si="28"/>
        <v>46321.596</v>
      </c>
      <c r="H141" s="23">
        <f t="shared" si="29"/>
        <v>12913</v>
      </c>
      <c r="I141" s="53" t="s">
        <v>306</v>
      </c>
      <c r="J141" s="54" t="s">
        <v>307</v>
      </c>
      <c r="K141" s="53">
        <v>12913</v>
      </c>
      <c r="L141" s="53" t="s">
        <v>301</v>
      </c>
      <c r="M141" s="54" t="s">
        <v>195</v>
      </c>
      <c r="N141" s="54"/>
      <c r="O141" s="55" t="s">
        <v>254</v>
      </c>
      <c r="P141" s="55" t="s">
        <v>278</v>
      </c>
    </row>
    <row r="142" spans="1:16" ht="12.75" customHeight="1" thickBot="1" x14ac:dyDescent="0.25">
      <c r="A142" s="23" t="str">
        <f t="shared" si="24"/>
        <v> BRNO 27 </v>
      </c>
      <c r="B142" s="11" t="str">
        <f t="shared" si="25"/>
        <v>I</v>
      </c>
      <c r="C142" s="23">
        <f t="shared" si="26"/>
        <v>46321.599000000002</v>
      </c>
      <c r="D142" s="10" t="str">
        <f t="shared" si="27"/>
        <v>vis</v>
      </c>
      <c r="E142" s="52">
        <f>VLOOKUP(C142,Active!C$21:E$968,3,FALSE)</f>
        <v>-11060.063840081302</v>
      </c>
      <c r="F142" s="11" t="s">
        <v>104</v>
      </c>
      <c r="G142" s="10" t="str">
        <f t="shared" si="28"/>
        <v>46321.599</v>
      </c>
      <c r="H142" s="23">
        <f t="shared" si="29"/>
        <v>12913</v>
      </c>
      <c r="I142" s="53" t="s">
        <v>308</v>
      </c>
      <c r="J142" s="54" t="s">
        <v>309</v>
      </c>
      <c r="K142" s="53">
        <v>12913</v>
      </c>
      <c r="L142" s="53" t="s">
        <v>285</v>
      </c>
      <c r="M142" s="54" t="s">
        <v>195</v>
      </c>
      <c r="N142" s="54"/>
      <c r="O142" s="55" t="s">
        <v>240</v>
      </c>
      <c r="P142" s="55" t="s">
        <v>278</v>
      </c>
    </row>
    <row r="143" spans="1:16" ht="12.75" customHeight="1" thickBot="1" x14ac:dyDescent="0.25">
      <c r="A143" s="23" t="str">
        <f t="shared" si="24"/>
        <v> BRNO 27 </v>
      </c>
      <c r="B143" s="11" t="str">
        <f t="shared" si="25"/>
        <v>I</v>
      </c>
      <c r="C143" s="23">
        <f t="shared" si="26"/>
        <v>46329.472999999998</v>
      </c>
      <c r="D143" s="10" t="str">
        <f t="shared" si="27"/>
        <v>vis</v>
      </c>
      <c r="E143" s="52">
        <f>VLOOKUP(C143,Active!C$21:E$968,3,FALSE)</f>
        <v>-11052.077236963954</v>
      </c>
      <c r="F143" s="11" t="str">
        <f>LEFT(M143,1)</f>
        <v>V</v>
      </c>
      <c r="G143" s="10" t="str">
        <f t="shared" si="28"/>
        <v>46329.473</v>
      </c>
      <c r="H143" s="23">
        <f t="shared" si="29"/>
        <v>12921</v>
      </c>
      <c r="I143" s="53" t="s">
        <v>313</v>
      </c>
      <c r="J143" s="54" t="s">
        <v>314</v>
      </c>
      <c r="K143" s="53">
        <v>12921</v>
      </c>
      <c r="L143" s="53" t="s">
        <v>257</v>
      </c>
      <c r="M143" s="54" t="s">
        <v>195</v>
      </c>
      <c r="N143" s="54"/>
      <c r="O143" s="55" t="s">
        <v>315</v>
      </c>
      <c r="P143" s="55" t="s">
        <v>278</v>
      </c>
    </row>
    <row r="144" spans="1:16" ht="12.75" customHeight="1" thickBot="1" x14ac:dyDescent="0.25">
      <c r="A144" s="23" t="str">
        <f t="shared" si="24"/>
        <v> BRNO 27 </v>
      </c>
      <c r="B144" s="11" t="str">
        <f t="shared" si="25"/>
        <v>I</v>
      </c>
      <c r="C144" s="23">
        <f t="shared" si="26"/>
        <v>46329.489000000001</v>
      </c>
      <c r="D144" s="10" t="str">
        <f t="shared" si="27"/>
        <v>vis</v>
      </c>
      <c r="E144" s="52">
        <f>VLOOKUP(C144,Active!C$21:E$968,3,FALSE)</f>
        <v>-11052.06100815396</v>
      </c>
      <c r="F144" s="11" t="str">
        <f>LEFT(M144,1)</f>
        <v>V</v>
      </c>
      <c r="G144" s="10" t="str">
        <f t="shared" si="28"/>
        <v>46329.489</v>
      </c>
      <c r="H144" s="23">
        <f t="shared" si="29"/>
        <v>12921</v>
      </c>
      <c r="I144" s="53" t="s">
        <v>316</v>
      </c>
      <c r="J144" s="54" t="s">
        <v>317</v>
      </c>
      <c r="K144" s="53">
        <v>12921</v>
      </c>
      <c r="L144" s="53" t="s">
        <v>150</v>
      </c>
      <c r="M144" s="54" t="s">
        <v>195</v>
      </c>
      <c r="N144" s="54"/>
      <c r="O144" s="55" t="s">
        <v>318</v>
      </c>
      <c r="P144" s="55" t="s">
        <v>278</v>
      </c>
    </row>
    <row r="145" spans="1:16" ht="12.75" customHeight="1" thickBot="1" x14ac:dyDescent="0.25">
      <c r="A145" s="23" t="str">
        <f t="shared" si="24"/>
        <v> BRNO 27 </v>
      </c>
      <c r="B145" s="11" t="str">
        <f t="shared" si="25"/>
        <v>I</v>
      </c>
      <c r="C145" s="23">
        <f t="shared" si="26"/>
        <v>46406.385000000002</v>
      </c>
      <c r="D145" s="10" t="str">
        <f t="shared" si="27"/>
        <v>vis</v>
      </c>
      <c r="E145" s="52">
        <f>VLOOKUP(C145,Active!C$21:E$968,3,FALSE)</f>
        <v>-10974.065347332031</v>
      </c>
      <c r="F145" s="11" t="str">
        <f>LEFT(M145,1)</f>
        <v>V</v>
      </c>
      <c r="G145" s="10" t="str">
        <f t="shared" si="28"/>
        <v>46406.385</v>
      </c>
      <c r="H145" s="23">
        <f t="shared" si="29"/>
        <v>12999</v>
      </c>
      <c r="I145" s="53" t="s">
        <v>322</v>
      </c>
      <c r="J145" s="54" t="s">
        <v>323</v>
      </c>
      <c r="K145" s="53">
        <v>12999</v>
      </c>
      <c r="L145" s="53" t="s">
        <v>273</v>
      </c>
      <c r="M145" s="54" t="s">
        <v>195</v>
      </c>
      <c r="N145" s="54"/>
      <c r="O145" s="55" t="s">
        <v>324</v>
      </c>
      <c r="P145" s="55" t="s">
        <v>278</v>
      </c>
    </row>
    <row r="146" spans="1:16" ht="12.75" customHeight="1" thickBot="1" x14ac:dyDescent="0.25">
      <c r="A146" s="23" t="str">
        <f t="shared" si="24"/>
        <v> BRNO 27 </v>
      </c>
      <c r="B146" s="11" t="str">
        <f t="shared" si="25"/>
        <v>I</v>
      </c>
      <c r="C146" s="23">
        <f t="shared" si="26"/>
        <v>46406.387000000002</v>
      </c>
      <c r="D146" s="10" t="str">
        <f t="shared" si="27"/>
        <v>vis</v>
      </c>
      <c r="E146" s="52">
        <f>VLOOKUP(C146,Active!C$21:E$968,3,FALSE)</f>
        <v>-10974.063318730781</v>
      </c>
      <c r="F146" s="11" t="s">
        <v>104</v>
      </c>
      <c r="G146" s="10" t="str">
        <f t="shared" si="28"/>
        <v>46406.387</v>
      </c>
      <c r="H146" s="23">
        <f t="shared" si="29"/>
        <v>12999</v>
      </c>
      <c r="I146" s="53" t="s">
        <v>325</v>
      </c>
      <c r="J146" s="54" t="s">
        <v>326</v>
      </c>
      <c r="K146" s="53">
        <v>12999</v>
      </c>
      <c r="L146" s="53" t="s">
        <v>285</v>
      </c>
      <c r="M146" s="54" t="s">
        <v>195</v>
      </c>
      <c r="N146" s="54"/>
      <c r="O146" s="55" t="s">
        <v>327</v>
      </c>
      <c r="P146" s="55" t="s">
        <v>278</v>
      </c>
    </row>
    <row r="147" spans="1:16" ht="12.75" customHeight="1" thickBot="1" x14ac:dyDescent="0.25">
      <c r="A147" s="23" t="str">
        <f t="shared" si="24"/>
        <v> BRNO 28 </v>
      </c>
      <c r="B147" s="11" t="str">
        <f t="shared" si="25"/>
        <v>I</v>
      </c>
      <c r="C147" s="23">
        <f t="shared" si="26"/>
        <v>46609.470999999998</v>
      </c>
      <c r="D147" s="10" t="str">
        <f t="shared" si="27"/>
        <v>vis</v>
      </c>
      <c r="E147" s="52">
        <f>VLOOKUP(C147,Active!C$21:E$968,3,FALSE)</f>
        <v>-10768.075090703835</v>
      </c>
      <c r="F147" s="11" t="s">
        <v>104</v>
      </c>
      <c r="G147" s="10" t="str">
        <f t="shared" si="28"/>
        <v>46609.471</v>
      </c>
      <c r="H147" s="23">
        <f t="shared" si="29"/>
        <v>13205</v>
      </c>
      <c r="I147" s="53" t="s">
        <v>328</v>
      </c>
      <c r="J147" s="54" t="s">
        <v>329</v>
      </c>
      <c r="K147" s="53">
        <v>13205</v>
      </c>
      <c r="L147" s="53" t="s">
        <v>133</v>
      </c>
      <c r="M147" s="54" t="s">
        <v>195</v>
      </c>
      <c r="N147" s="54"/>
      <c r="O147" s="55" t="s">
        <v>265</v>
      </c>
      <c r="P147" s="55" t="s">
        <v>330</v>
      </c>
    </row>
    <row r="148" spans="1:16" ht="12.75" customHeight="1" thickBot="1" x14ac:dyDescent="0.25">
      <c r="A148" s="23" t="str">
        <f t="shared" si="24"/>
        <v> BRNO 28 </v>
      </c>
      <c r="B148" s="11" t="str">
        <f t="shared" si="25"/>
        <v>I</v>
      </c>
      <c r="C148" s="23">
        <f t="shared" si="26"/>
        <v>46612.425000000003</v>
      </c>
      <c r="D148" s="10" t="str">
        <f t="shared" si="27"/>
        <v>vis</v>
      </c>
      <c r="E148" s="52">
        <f>VLOOKUP(C148,Active!C$21:E$968,3,FALSE)</f>
        <v>-10765.078846659042</v>
      </c>
      <c r="F148" s="11" t="s">
        <v>104</v>
      </c>
      <c r="G148" s="10" t="str">
        <f t="shared" si="28"/>
        <v>46612.425</v>
      </c>
      <c r="H148" s="23">
        <f t="shared" si="29"/>
        <v>13208</v>
      </c>
      <c r="I148" s="53" t="s">
        <v>331</v>
      </c>
      <c r="J148" s="54" t="s">
        <v>332</v>
      </c>
      <c r="K148" s="53">
        <v>13208</v>
      </c>
      <c r="L148" s="53" t="s">
        <v>333</v>
      </c>
      <c r="M148" s="54" t="s">
        <v>195</v>
      </c>
      <c r="N148" s="54"/>
      <c r="O148" s="55" t="s">
        <v>334</v>
      </c>
      <c r="P148" s="55" t="s">
        <v>330</v>
      </c>
    </row>
    <row r="149" spans="1:16" ht="12.75" customHeight="1" thickBot="1" x14ac:dyDescent="0.25">
      <c r="A149" s="23" t="str">
        <f t="shared" si="24"/>
        <v> BRNO 28 </v>
      </c>
      <c r="B149" s="11" t="str">
        <f t="shared" si="25"/>
        <v>I</v>
      </c>
      <c r="C149" s="23">
        <f t="shared" si="26"/>
        <v>46612.440999999999</v>
      </c>
      <c r="D149" s="10" t="str">
        <f t="shared" si="27"/>
        <v>vis</v>
      </c>
      <c r="E149" s="52">
        <f>VLOOKUP(C149,Active!C$21:E$968,3,FALSE)</f>
        <v>-10765.062617849053</v>
      </c>
      <c r="F149" s="11" t="s">
        <v>104</v>
      </c>
      <c r="G149" s="10" t="str">
        <f t="shared" si="28"/>
        <v>46612.441</v>
      </c>
      <c r="H149" s="23">
        <f t="shared" si="29"/>
        <v>13208</v>
      </c>
      <c r="I149" s="53" t="s">
        <v>335</v>
      </c>
      <c r="J149" s="54" t="s">
        <v>336</v>
      </c>
      <c r="K149" s="53">
        <v>13208</v>
      </c>
      <c r="L149" s="53" t="s">
        <v>291</v>
      </c>
      <c r="M149" s="54" t="s">
        <v>195</v>
      </c>
      <c r="N149" s="54"/>
      <c r="O149" s="55" t="s">
        <v>337</v>
      </c>
      <c r="P149" s="55" t="s">
        <v>330</v>
      </c>
    </row>
    <row r="150" spans="1:16" ht="12.75" customHeight="1" thickBot="1" x14ac:dyDescent="0.25">
      <c r="A150" s="23" t="str">
        <f t="shared" si="24"/>
        <v> BRNO 28 </v>
      </c>
      <c r="B150" s="11" t="str">
        <f t="shared" si="25"/>
        <v>I</v>
      </c>
      <c r="C150" s="23">
        <f t="shared" si="26"/>
        <v>46612.447999999997</v>
      </c>
      <c r="D150" s="10" t="str">
        <f t="shared" si="27"/>
        <v>vis</v>
      </c>
      <c r="E150" s="52">
        <f>VLOOKUP(C150,Active!C$21:E$968,3,FALSE)</f>
        <v>-10765.055517744684</v>
      </c>
      <c r="F150" s="11" t="s">
        <v>104</v>
      </c>
      <c r="G150" s="10" t="str">
        <f t="shared" si="28"/>
        <v>46612.448</v>
      </c>
      <c r="H150" s="23">
        <f t="shared" si="29"/>
        <v>13208</v>
      </c>
      <c r="I150" s="53" t="s">
        <v>338</v>
      </c>
      <c r="J150" s="54" t="s">
        <v>339</v>
      </c>
      <c r="K150" s="53">
        <v>13208</v>
      </c>
      <c r="L150" s="53" t="s">
        <v>340</v>
      </c>
      <c r="M150" s="54" t="s">
        <v>195</v>
      </c>
      <c r="N150" s="54"/>
      <c r="O150" s="55" t="s">
        <v>240</v>
      </c>
      <c r="P150" s="55" t="s">
        <v>330</v>
      </c>
    </row>
    <row r="151" spans="1:16" ht="12.75" customHeight="1" thickBot="1" x14ac:dyDescent="0.25">
      <c r="A151" s="23" t="str">
        <f t="shared" si="24"/>
        <v> BRNO 32 </v>
      </c>
      <c r="B151" s="11" t="str">
        <f t="shared" si="25"/>
        <v>I</v>
      </c>
      <c r="C151" s="23">
        <f t="shared" si="26"/>
        <v>50668.4637</v>
      </c>
      <c r="D151" s="10" t="str">
        <f t="shared" si="27"/>
        <v>vis</v>
      </c>
      <c r="E151" s="52">
        <f>VLOOKUP(C151,Active!C$21:E$968,3,FALSE)</f>
        <v>-6651.0362602330242</v>
      </c>
      <c r="F151" s="11" t="s">
        <v>104</v>
      </c>
      <c r="G151" s="10" t="str">
        <f t="shared" si="28"/>
        <v>50668.4637</v>
      </c>
      <c r="H151" s="23">
        <f t="shared" si="29"/>
        <v>17322</v>
      </c>
      <c r="I151" s="53" t="s">
        <v>437</v>
      </c>
      <c r="J151" s="54" t="s">
        <v>438</v>
      </c>
      <c r="K151" s="53">
        <v>17322</v>
      </c>
      <c r="L151" s="53" t="s">
        <v>439</v>
      </c>
      <c r="M151" s="54" t="s">
        <v>195</v>
      </c>
      <c r="N151" s="54"/>
      <c r="O151" s="55" t="s">
        <v>440</v>
      </c>
      <c r="P151" s="55" t="s">
        <v>441</v>
      </c>
    </row>
    <row r="152" spans="1:16" ht="12.75" customHeight="1" thickBot="1" x14ac:dyDescent="0.25">
      <c r="A152" s="23" t="str">
        <f t="shared" si="24"/>
        <v> BRNO 32 </v>
      </c>
      <c r="B152" s="11" t="str">
        <f t="shared" si="25"/>
        <v>I</v>
      </c>
      <c r="C152" s="23">
        <f t="shared" si="26"/>
        <v>50668.4692</v>
      </c>
      <c r="D152" s="10" t="str">
        <f t="shared" si="27"/>
        <v>vis</v>
      </c>
      <c r="E152" s="52">
        <f>VLOOKUP(C152,Active!C$21:E$968,3,FALSE)</f>
        <v>-6651.0306815795902</v>
      </c>
      <c r="F152" s="11" t="s">
        <v>104</v>
      </c>
      <c r="G152" s="10" t="str">
        <f t="shared" si="28"/>
        <v>50668.4692</v>
      </c>
      <c r="H152" s="23">
        <f t="shared" si="29"/>
        <v>17322</v>
      </c>
      <c r="I152" s="53" t="s">
        <v>442</v>
      </c>
      <c r="J152" s="54" t="s">
        <v>443</v>
      </c>
      <c r="K152" s="53">
        <v>17322</v>
      </c>
      <c r="L152" s="53" t="s">
        <v>444</v>
      </c>
      <c r="M152" s="54" t="s">
        <v>195</v>
      </c>
      <c r="N152" s="54"/>
      <c r="O152" s="55" t="s">
        <v>445</v>
      </c>
      <c r="P152" s="55" t="s">
        <v>441</v>
      </c>
    </row>
    <row r="153" spans="1:16" ht="12.75" customHeight="1" thickBot="1" x14ac:dyDescent="0.25">
      <c r="A153" s="23" t="str">
        <f t="shared" si="24"/>
        <v> BRNO 32 </v>
      </c>
      <c r="B153" s="11" t="str">
        <f t="shared" si="25"/>
        <v>I</v>
      </c>
      <c r="C153" s="23">
        <f t="shared" si="26"/>
        <v>50668.469899999996</v>
      </c>
      <c r="D153" s="10" t="str">
        <f t="shared" si="27"/>
        <v>vis</v>
      </c>
      <c r="E153" s="52">
        <f>VLOOKUP(C153,Active!C$21:E$968,3,FALSE)</f>
        <v>-6651.0299715691563</v>
      </c>
      <c r="F153" s="11" t="s">
        <v>104</v>
      </c>
      <c r="G153" s="10" t="str">
        <f t="shared" si="28"/>
        <v>50668.4699</v>
      </c>
      <c r="H153" s="23">
        <f t="shared" si="29"/>
        <v>17322</v>
      </c>
      <c r="I153" s="53" t="s">
        <v>446</v>
      </c>
      <c r="J153" s="54" t="s">
        <v>447</v>
      </c>
      <c r="K153" s="53">
        <v>17322</v>
      </c>
      <c r="L153" s="53" t="s">
        <v>448</v>
      </c>
      <c r="M153" s="54" t="s">
        <v>195</v>
      </c>
      <c r="N153" s="54"/>
      <c r="O153" s="55" t="s">
        <v>449</v>
      </c>
      <c r="P153" s="55" t="s">
        <v>441</v>
      </c>
    </row>
    <row r="154" spans="1:16" ht="12.75" customHeight="1" thickBot="1" x14ac:dyDescent="0.25">
      <c r="A154" s="23" t="str">
        <f t="shared" si="24"/>
        <v> BRNO 32 </v>
      </c>
      <c r="B154" s="11" t="str">
        <f t="shared" si="25"/>
        <v>I</v>
      </c>
      <c r="C154" s="23">
        <f t="shared" si="26"/>
        <v>50668.474099999999</v>
      </c>
      <c r="D154" s="10" t="str">
        <f t="shared" si="27"/>
        <v>vis</v>
      </c>
      <c r="E154" s="52">
        <f>VLOOKUP(C154,Active!C$21:E$968,3,FALSE)</f>
        <v>-6651.0257115065297</v>
      </c>
      <c r="F154" s="11" t="s">
        <v>104</v>
      </c>
      <c r="G154" s="10" t="str">
        <f t="shared" si="28"/>
        <v>50668.4741</v>
      </c>
      <c r="H154" s="23">
        <f t="shared" si="29"/>
        <v>17322</v>
      </c>
      <c r="I154" s="53" t="s">
        <v>450</v>
      </c>
      <c r="J154" s="54" t="s">
        <v>451</v>
      </c>
      <c r="K154" s="53">
        <v>17322</v>
      </c>
      <c r="L154" s="53" t="s">
        <v>452</v>
      </c>
      <c r="M154" s="54" t="s">
        <v>195</v>
      </c>
      <c r="N154" s="54"/>
      <c r="O154" s="55" t="s">
        <v>453</v>
      </c>
      <c r="P154" s="55" t="s">
        <v>441</v>
      </c>
    </row>
    <row r="155" spans="1:16" ht="12.75" customHeight="1" thickBot="1" x14ac:dyDescent="0.25">
      <c r="A155" s="23" t="str">
        <f t="shared" si="24"/>
        <v> BRNO 32 </v>
      </c>
      <c r="B155" s="11" t="str">
        <f t="shared" si="25"/>
        <v>I</v>
      </c>
      <c r="C155" s="23">
        <f t="shared" si="26"/>
        <v>50668.474099999999</v>
      </c>
      <c r="D155" s="10" t="str">
        <f t="shared" si="27"/>
        <v>vis</v>
      </c>
      <c r="E155" s="52">
        <f>VLOOKUP(C155,Active!C$21:E$968,3,FALSE)</f>
        <v>-6651.0257115065297</v>
      </c>
      <c r="F155" s="11" t="s">
        <v>104</v>
      </c>
      <c r="G155" s="10" t="str">
        <f t="shared" si="28"/>
        <v>50668.4741</v>
      </c>
      <c r="H155" s="23">
        <f t="shared" si="29"/>
        <v>17322</v>
      </c>
      <c r="I155" s="53" t="s">
        <v>450</v>
      </c>
      <c r="J155" s="54" t="s">
        <v>451</v>
      </c>
      <c r="K155" s="53">
        <v>17322</v>
      </c>
      <c r="L155" s="53" t="s">
        <v>452</v>
      </c>
      <c r="M155" s="54" t="s">
        <v>195</v>
      </c>
      <c r="N155" s="54"/>
      <c r="O155" s="55" t="s">
        <v>454</v>
      </c>
      <c r="P155" s="55" t="s">
        <v>441</v>
      </c>
    </row>
    <row r="156" spans="1:16" ht="12.75" customHeight="1" thickBot="1" x14ac:dyDescent="0.25">
      <c r="A156" s="23" t="str">
        <f t="shared" si="24"/>
        <v> BBS 121 </v>
      </c>
      <c r="B156" s="11" t="str">
        <f t="shared" si="25"/>
        <v>I</v>
      </c>
      <c r="C156" s="23">
        <f t="shared" si="26"/>
        <v>51440.434000000001</v>
      </c>
      <c r="D156" s="10" t="str">
        <f t="shared" si="27"/>
        <v>vis</v>
      </c>
      <c r="E156" s="52">
        <f>VLOOKUP(C156,Active!C$21:E$968,3,FALSE)</f>
        <v>-5868.0263028437921</v>
      </c>
      <c r="F156" s="11" t="s">
        <v>104</v>
      </c>
      <c r="G156" s="10" t="str">
        <f t="shared" si="28"/>
        <v>51440.434</v>
      </c>
      <c r="H156" s="23">
        <f t="shared" si="29"/>
        <v>18105</v>
      </c>
      <c r="I156" s="53" t="s">
        <v>474</v>
      </c>
      <c r="J156" s="54" t="s">
        <v>475</v>
      </c>
      <c r="K156" s="53">
        <v>18105</v>
      </c>
      <c r="L156" s="53" t="s">
        <v>361</v>
      </c>
      <c r="M156" s="54" t="s">
        <v>195</v>
      </c>
      <c r="N156" s="54"/>
      <c r="O156" s="55" t="s">
        <v>302</v>
      </c>
      <c r="P156" s="55" t="s">
        <v>476</v>
      </c>
    </row>
    <row r="157" spans="1:16" ht="12.75" customHeight="1" thickBot="1" x14ac:dyDescent="0.25">
      <c r="A157" s="23" t="str">
        <f t="shared" si="24"/>
        <v> AOEB 11 </v>
      </c>
      <c r="B157" s="11" t="str">
        <f t="shared" si="25"/>
        <v>I</v>
      </c>
      <c r="C157" s="23">
        <f t="shared" si="26"/>
        <v>51698.743999999999</v>
      </c>
      <c r="D157" s="10" t="str">
        <f t="shared" si="27"/>
        <v>vis</v>
      </c>
      <c r="E157" s="52">
        <f>VLOOKUP(C157,Active!C$21:E$968,3,FALSE)</f>
        <v>-5606.0223085279358</v>
      </c>
      <c r="F157" s="11" t="s">
        <v>104</v>
      </c>
      <c r="G157" s="10" t="str">
        <f t="shared" si="28"/>
        <v>51698.744</v>
      </c>
      <c r="H157" s="23">
        <f t="shared" si="29"/>
        <v>18367</v>
      </c>
      <c r="I157" s="53" t="s">
        <v>477</v>
      </c>
      <c r="J157" s="54" t="s">
        <v>478</v>
      </c>
      <c r="K157" s="53">
        <v>18367</v>
      </c>
      <c r="L157" s="53" t="s">
        <v>398</v>
      </c>
      <c r="M157" s="54" t="s">
        <v>195</v>
      </c>
      <c r="N157" s="54"/>
      <c r="O157" s="55" t="s">
        <v>221</v>
      </c>
      <c r="P157" s="55" t="s">
        <v>479</v>
      </c>
    </row>
    <row r="158" spans="1:16" ht="12.75" customHeight="1" thickBot="1" x14ac:dyDescent="0.25">
      <c r="A158" s="23" t="str">
        <f t="shared" si="24"/>
        <v> AOEB 11 </v>
      </c>
      <c r="B158" s="11" t="str">
        <f t="shared" si="25"/>
        <v>I</v>
      </c>
      <c r="C158" s="23">
        <f t="shared" si="26"/>
        <v>51775.648000000001</v>
      </c>
      <c r="D158" s="10" t="str">
        <f t="shared" si="27"/>
        <v>vis</v>
      </c>
      <c r="E158" s="52">
        <f>VLOOKUP(C158,Active!C$21:E$968,3,FALSE)</f>
        <v>-5528.0185333010086</v>
      </c>
      <c r="F158" s="11" t="s">
        <v>104</v>
      </c>
      <c r="G158" s="10" t="str">
        <f t="shared" si="28"/>
        <v>51775.648</v>
      </c>
      <c r="H158" s="23">
        <f t="shared" si="29"/>
        <v>18445</v>
      </c>
      <c r="I158" s="53" t="s">
        <v>480</v>
      </c>
      <c r="J158" s="54" t="s">
        <v>481</v>
      </c>
      <c r="K158" s="53">
        <v>18445</v>
      </c>
      <c r="L158" s="53" t="s">
        <v>433</v>
      </c>
      <c r="M158" s="54" t="s">
        <v>195</v>
      </c>
      <c r="N158" s="54"/>
      <c r="O158" s="55" t="s">
        <v>221</v>
      </c>
      <c r="P158" s="55" t="s">
        <v>479</v>
      </c>
    </row>
    <row r="159" spans="1:16" ht="12.75" customHeight="1" thickBot="1" x14ac:dyDescent="0.25">
      <c r="A159" s="23" t="str">
        <f t="shared" si="24"/>
        <v> AOEB 11 </v>
      </c>
      <c r="B159" s="11" t="str">
        <f t="shared" si="25"/>
        <v>I</v>
      </c>
      <c r="C159" s="23">
        <f t="shared" si="26"/>
        <v>51777.618000000002</v>
      </c>
      <c r="D159" s="10" t="str">
        <f t="shared" si="27"/>
        <v>vis</v>
      </c>
      <c r="E159" s="52">
        <f>VLOOKUP(C159,Active!C$21:E$968,3,FALSE)</f>
        <v>-5526.0203610707331</v>
      </c>
      <c r="F159" s="11" t="s">
        <v>104</v>
      </c>
      <c r="G159" s="10" t="str">
        <f t="shared" si="28"/>
        <v>51777.618</v>
      </c>
      <c r="H159" s="23">
        <f t="shared" si="29"/>
        <v>18447</v>
      </c>
      <c r="I159" s="53" t="s">
        <v>482</v>
      </c>
      <c r="J159" s="54" t="s">
        <v>483</v>
      </c>
      <c r="K159" s="53">
        <v>18447</v>
      </c>
      <c r="L159" s="53" t="s">
        <v>357</v>
      </c>
      <c r="M159" s="54" t="s">
        <v>195</v>
      </c>
      <c r="N159" s="54"/>
      <c r="O159" s="55" t="s">
        <v>221</v>
      </c>
      <c r="P159" s="55" t="s">
        <v>479</v>
      </c>
    </row>
    <row r="160" spans="1:16" ht="12.75" customHeight="1" thickBot="1" x14ac:dyDescent="0.25">
      <c r="A160" s="23" t="str">
        <f t="shared" si="24"/>
        <v> AOEB 11 </v>
      </c>
      <c r="B160" s="11" t="str">
        <f t="shared" si="25"/>
        <v>I</v>
      </c>
      <c r="C160" s="23">
        <f t="shared" si="26"/>
        <v>51842.682000000001</v>
      </c>
      <c r="D160" s="10" t="str">
        <f t="shared" si="27"/>
        <v>vis</v>
      </c>
      <c r="E160" s="52">
        <f>VLOOKUP(C160,Active!C$21:E$968,3,FALSE)</f>
        <v>-5460.0259052379479</v>
      </c>
      <c r="F160" s="11" t="s">
        <v>104</v>
      </c>
      <c r="G160" s="10" t="str">
        <f t="shared" si="28"/>
        <v>51842.682</v>
      </c>
      <c r="H160" s="23">
        <f t="shared" si="29"/>
        <v>18513</v>
      </c>
      <c r="I160" s="53" t="s">
        <v>484</v>
      </c>
      <c r="J160" s="54" t="s">
        <v>485</v>
      </c>
      <c r="K160" s="53">
        <v>18513</v>
      </c>
      <c r="L160" s="53" t="s">
        <v>463</v>
      </c>
      <c r="M160" s="54" t="s">
        <v>195</v>
      </c>
      <c r="N160" s="54"/>
      <c r="O160" s="55" t="s">
        <v>486</v>
      </c>
      <c r="P160" s="55" t="s">
        <v>479</v>
      </c>
    </row>
    <row r="161" spans="1:16" ht="12.75" customHeight="1" thickBot="1" x14ac:dyDescent="0.25">
      <c r="A161" s="23" t="str">
        <f t="shared" si="24"/>
        <v> BBS 125 </v>
      </c>
      <c r="B161" s="11" t="str">
        <f t="shared" si="25"/>
        <v>I</v>
      </c>
      <c r="C161" s="23">
        <f t="shared" si="26"/>
        <v>52072.402000000002</v>
      </c>
      <c r="D161" s="10" t="str">
        <f t="shared" si="27"/>
        <v>vis</v>
      </c>
      <c r="E161" s="52">
        <f>VLOOKUP(C161,Active!C$21:E$968,3,FALSE)</f>
        <v>-5227.0207657766823</v>
      </c>
      <c r="F161" s="11" t="s">
        <v>104</v>
      </c>
      <c r="G161" s="10" t="str">
        <f t="shared" si="28"/>
        <v>52072.402</v>
      </c>
      <c r="H161" s="23">
        <f t="shared" si="29"/>
        <v>18746</v>
      </c>
      <c r="I161" s="53" t="s">
        <v>487</v>
      </c>
      <c r="J161" s="54" t="s">
        <v>488</v>
      </c>
      <c r="K161" s="53">
        <v>18746</v>
      </c>
      <c r="L161" s="53" t="s">
        <v>398</v>
      </c>
      <c r="M161" s="54" t="s">
        <v>195</v>
      </c>
      <c r="N161" s="54"/>
      <c r="O161" s="55" t="s">
        <v>302</v>
      </c>
      <c r="P161" s="55" t="s">
        <v>489</v>
      </c>
    </row>
    <row r="162" spans="1:16" ht="12.75" customHeight="1" thickBot="1" x14ac:dyDescent="0.25">
      <c r="A162" s="23" t="str">
        <f t="shared" si="24"/>
        <v>OEJV 0074 </v>
      </c>
      <c r="B162" s="11" t="str">
        <f t="shared" si="25"/>
        <v>I</v>
      </c>
      <c r="C162" s="23">
        <f t="shared" si="26"/>
        <v>52137.468000000001</v>
      </c>
      <c r="D162" s="10" t="str">
        <f t="shared" si="27"/>
        <v>vis</v>
      </c>
      <c r="E162" s="52" t="e">
        <f>VLOOKUP(C162,Active!C$21:E$968,3,FALSE)</f>
        <v>#N/A</v>
      </c>
      <c r="F162" s="11" t="s">
        <v>104</v>
      </c>
      <c r="G162" s="10" t="str">
        <f t="shared" si="28"/>
        <v>52137.468</v>
      </c>
      <c r="H162" s="23">
        <f t="shared" si="29"/>
        <v>18812</v>
      </c>
      <c r="I162" s="53" t="s">
        <v>490</v>
      </c>
      <c r="J162" s="54" t="s">
        <v>491</v>
      </c>
      <c r="K162" s="53">
        <v>18812</v>
      </c>
      <c r="L162" s="53" t="s">
        <v>463</v>
      </c>
      <c r="M162" s="54" t="s">
        <v>195</v>
      </c>
      <c r="N162" s="54"/>
      <c r="O162" s="55" t="s">
        <v>492</v>
      </c>
      <c r="P162" s="56" t="s">
        <v>493</v>
      </c>
    </row>
    <row r="163" spans="1:16" ht="12.75" customHeight="1" thickBot="1" x14ac:dyDescent="0.25">
      <c r="A163" s="23" t="str">
        <f t="shared" si="24"/>
        <v> AOEB 11 </v>
      </c>
      <c r="B163" s="11" t="str">
        <f t="shared" si="25"/>
        <v>I</v>
      </c>
      <c r="C163" s="23">
        <f t="shared" si="26"/>
        <v>52468.733999999997</v>
      </c>
      <c r="D163" s="10" t="str">
        <f t="shared" si="27"/>
        <v>vis</v>
      </c>
      <c r="E163" s="52">
        <f>VLOOKUP(C163,Active!C$21:E$968,3,FALSE)</f>
        <v>-4825.0209706654141</v>
      </c>
      <c r="F163" s="11" t="s">
        <v>104</v>
      </c>
      <c r="G163" s="10" t="str">
        <f t="shared" si="28"/>
        <v>52468.7340</v>
      </c>
      <c r="H163" s="23">
        <f t="shared" si="29"/>
        <v>19148</v>
      </c>
      <c r="I163" s="53" t="s">
        <v>494</v>
      </c>
      <c r="J163" s="54" t="s">
        <v>495</v>
      </c>
      <c r="K163" s="53">
        <v>19148</v>
      </c>
      <c r="L163" s="53" t="s">
        <v>496</v>
      </c>
      <c r="M163" s="54" t="s">
        <v>497</v>
      </c>
      <c r="N163" s="54" t="s">
        <v>498</v>
      </c>
      <c r="O163" s="55" t="s">
        <v>221</v>
      </c>
      <c r="P163" s="55" t="s">
        <v>479</v>
      </c>
    </row>
    <row r="164" spans="1:16" ht="12.75" customHeight="1" thickBot="1" x14ac:dyDescent="0.25">
      <c r="A164" s="23" t="str">
        <f t="shared" si="24"/>
        <v> BBS 128 </v>
      </c>
      <c r="B164" s="11" t="str">
        <f t="shared" si="25"/>
        <v>I</v>
      </c>
      <c r="C164" s="23">
        <f t="shared" si="26"/>
        <v>52484.508699999998</v>
      </c>
      <c r="D164" s="10" t="str">
        <f t="shared" si="27"/>
        <v>vis</v>
      </c>
      <c r="E164" s="52">
        <f>VLOOKUP(C164,Active!C$21:E$968,3,FALSE)</f>
        <v>-4809.0206826040348</v>
      </c>
      <c r="F164" s="11" t="s">
        <v>104</v>
      </c>
      <c r="G164" s="10" t="str">
        <f t="shared" si="28"/>
        <v>52484.5087</v>
      </c>
      <c r="H164" s="23">
        <f t="shared" si="29"/>
        <v>19164</v>
      </c>
      <c r="I164" s="53" t="s">
        <v>499</v>
      </c>
      <c r="J164" s="54" t="s">
        <v>500</v>
      </c>
      <c r="K164" s="53">
        <v>19164</v>
      </c>
      <c r="L164" s="53" t="s">
        <v>444</v>
      </c>
      <c r="M164" s="54" t="s">
        <v>470</v>
      </c>
      <c r="N164" s="54" t="s">
        <v>501</v>
      </c>
      <c r="O164" s="55" t="s">
        <v>502</v>
      </c>
      <c r="P164" s="55" t="s">
        <v>503</v>
      </c>
    </row>
    <row r="165" spans="1:16" ht="12.75" customHeight="1" thickBot="1" x14ac:dyDescent="0.25">
      <c r="A165" s="23" t="str">
        <f t="shared" si="24"/>
        <v> AOEB 11 </v>
      </c>
      <c r="B165" s="11" t="str">
        <f t="shared" si="25"/>
        <v>I</v>
      </c>
      <c r="C165" s="23">
        <f t="shared" si="26"/>
        <v>52618.591899999999</v>
      </c>
      <c r="D165" s="10" t="str">
        <f t="shared" si="27"/>
        <v>vis</v>
      </c>
      <c r="E165" s="52">
        <f>VLOOKUP(C165,Active!C$21:E$968,3,FALSE)</f>
        <v>-4673.0200091084189</v>
      </c>
      <c r="F165" s="11" t="s">
        <v>104</v>
      </c>
      <c r="G165" s="10" t="str">
        <f t="shared" si="28"/>
        <v>52618.5919</v>
      </c>
      <c r="H165" s="23">
        <f t="shared" si="29"/>
        <v>19300</v>
      </c>
      <c r="I165" s="53" t="s">
        <v>514</v>
      </c>
      <c r="J165" s="54" t="s">
        <v>515</v>
      </c>
      <c r="K165" s="53">
        <v>19300</v>
      </c>
      <c r="L165" s="53" t="s">
        <v>516</v>
      </c>
      <c r="M165" s="54" t="s">
        <v>497</v>
      </c>
      <c r="N165" s="54" t="s">
        <v>498</v>
      </c>
      <c r="O165" s="55" t="s">
        <v>221</v>
      </c>
      <c r="P165" s="55" t="s">
        <v>479</v>
      </c>
    </row>
    <row r="166" spans="1:16" ht="12.75" customHeight="1" thickBot="1" x14ac:dyDescent="0.25">
      <c r="A166" s="23" t="str">
        <f t="shared" si="24"/>
        <v> AOEB 11 </v>
      </c>
      <c r="B166" s="11" t="str">
        <f t="shared" si="25"/>
        <v>I</v>
      </c>
      <c r="C166" s="23">
        <f t="shared" si="26"/>
        <v>52618.592100000002</v>
      </c>
      <c r="D166" s="10" t="str">
        <f t="shared" si="27"/>
        <v>vis</v>
      </c>
      <c r="E166" s="52">
        <f>VLOOKUP(C166,Active!C$21:E$968,3,FALSE)</f>
        <v>-4673.0198062482914</v>
      </c>
      <c r="F166" s="11" t="s">
        <v>104</v>
      </c>
      <c r="G166" s="10" t="str">
        <f t="shared" si="28"/>
        <v>52618.5921</v>
      </c>
      <c r="H166" s="23">
        <f t="shared" si="29"/>
        <v>19300</v>
      </c>
      <c r="I166" s="53" t="s">
        <v>517</v>
      </c>
      <c r="J166" s="54" t="s">
        <v>515</v>
      </c>
      <c r="K166" s="53">
        <v>19300</v>
      </c>
      <c r="L166" s="53" t="s">
        <v>518</v>
      </c>
      <c r="M166" s="54" t="s">
        <v>497</v>
      </c>
      <c r="N166" s="54" t="s">
        <v>498</v>
      </c>
      <c r="O166" s="55" t="s">
        <v>519</v>
      </c>
      <c r="P166" s="55" t="s">
        <v>479</v>
      </c>
    </row>
    <row r="167" spans="1:16" ht="12.75" customHeight="1" thickBot="1" x14ac:dyDescent="0.25">
      <c r="A167" s="23" t="str">
        <f t="shared" si="24"/>
        <v> AOEB 11 </v>
      </c>
      <c r="B167" s="11" t="str">
        <f t="shared" si="25"/>
        <v>I</v>
      </c>
      <c r="C167" s="23">
        <f t="shared" si="26"/>
        <v>52899.575499999999</v>
      </c>
      <c r="D167" s="10" t="str">
        <f t="shared" si="27"/>
        <v>vis</v>
      </c>
      <c r="E167" s="52">
        <f>VLOOKUP(C167,Active!C$21:E$968,3,FALSE)</f>
        <v>-4388.0181681527856</v>
      </c>
      <c r="F167" s="11" t="s">
        <v>104</v>
      </c>
      <c r="G167" s="10" t="str">
        <f t="shared" si="28"/>
        <v>52899.5755</v>
      </c>
      <c r="H167" s="23">
        <f t="shared" si="29"/>
        <v>19585</v>
      </c>
      <c r="I167" s="53" t="s">
        <v>525</v>
      </c>
      <c r="J167" s="54" t="s">
        <v>526</v>
      </c>
      <c r="K167" s="53">
        <v>19585</v>
      </c>
      <c r="L167" s="53" t="s">
        <v>522</v>
      </c>
      <c r="M167" s="54" t="s">
        <v>497</v>
      </c>
      <c r="N167" s="54" t="s">
        <v>498</v>
      </c>
      <c r="O167" s="55" t="s">
        <v>221</v>
      </c>
      <c r="P167" s="55" t="s">
        <v>479</v>
      </c>
    </row>
    <row r="168" spans="1:16" ht="12.75" customHeight="1" thickBot="1" x14ac:dyDescent="0.25">
      <c r="A168" s="23" t="str">
        <f t="shared" si="24"/>
        <v> AOEB 11 </v>
      </c>
      <c r="B168" s="11" t="str">
        <f t="shared" si="25"/>
        <v>I</v>
      </c>
      <c r="C168" s="23">
        <f t="shared" si="26"/>
        <v>53588.721299999997</v>
      </c>
      <c r="D168" s="10" t="str">
        <f t="shared" si="27"/>
        <v>vis</v>
      </c>
      <c r="E168" s="52">
        <f>VLOOKUP(C168,Active!C$21:E$968,3,FALSE)</f>
        <v>-3689.0171528378623</v>
      </c>
      <c r="F168" s="11" t="s">
        <v>104</v>
      </c>
      <c r="G168" s="10" t="str">
        <f t="shared" si="28"/>
        <v>53588.7213</v>
      </c>
      <c r="H168" s="23">
        <f t="shared" si="29"/>
        <v>20284</v>
      </c>
      <c r="I168" s="53" t="s">
        <v>545</v>
      </c>
      <c r="J168" s="54" t="s">
        <v>546</v>
      </c>
      <c r="K168" s="53">
        <v>20284</v>
      </c>
      <c r="L168" s="53" t="s">
        <v>547</v>
      </c>
      <c r="M168" s="54" t="s">
        <v>497</v>
      </c>
      <c r="N168" s="54" t="s">
        <v>498</v>
      </c>
      <c r="O168" s="55" t="s">
        <v>221</v>
      </c>
      <c r="P168" s="55" t="s">
        <v>479</v>
      </c>
    </row>
    <row r="169" spans="1:16" ht="12.75" customHeight="1" thickBot="1" x14ac:dyDescent="0.25">
      <c r="A169" s="23" t="str">
        <f t="shared" si="24"/>
        <v> AOEB 11 </v>
      </c>
      <c r="B169" s="11" t="str">
        <f t="shared" si="25"/>
        <v>I</v>
      </c>
      <c r="C169" s="23">
        <f t="shared" si="26"/>
        <v>53931.815499999997</v>
      </c>
      <c r="D169" s="10" t="str">
        <f t="shared" si="27"/>
        <v>vis</v>
      </c>
      <c r="E169" s="52">
        <f>VLOOKUP(C169,Active!C$21:E$968,3,FALSE)</f>
        <v>-3341.0164915138557</v>
      </c>
      <c r="F169" s="11" t="s">
        <v>104</v>
      </c>
      <c r="G169" s="10" t="str">
        <f t="shared" si="28"/>
        <v>53931.8155</v>
      </c>
      <c r="H169" s="23">
        <f t="shared" si="29"/>
        <v>20632</v>
      </c>
      <c r="I169" s="53" t="s">
        <v>550</v>
      </c>
      <c r="J169" s="54" t="s">
        <v>551</v>
      </c>
      <c r="K169" s="53">
        <v>20632</v>
      </c>
      <c r="L169" s="53" t="s">
        <v>552</v>
      </c>
      <c r="M169" s="54" t="s">
        <v>497</v>
      </c>
      <c r="N169" s="54" t="s">
        <v>498</v>
      </c>
      <c r="O169" s="55" t="s">
        <v>221</v>
      </c>
      <c r="P169" s="55" t="s">
        <v>479</v>
      </c>
    </row>
    <row r="170" spans="1:16" ht="12.75" customHeight="1" thickBot="1" x14ac:dyDescent="0.25">
      <c r="A170" s="23" t="str">
        <f t="shared" si="24"/>
        <v> AOEB 12 </v>
      </c>
      <c r="B170" s="11" t="str">
        <f t="shared" si="25"/>
        <v>I</v>
      </c>
      <c r="C170" s="23">
        <f t="shared" si="26"/>
        <v>54211.813199999997</v>
      </c>
      <c r="D170" s="10" t="str">
        <f t="shared" si="27"/>
        <v>vis</v>
      </c>
      <c r="E170" s="52">
        <f>VLOOKUP(C170,Active!C$21:E$968,3,FALSE)</f>
        <v>-3057.0146495439217</v>
      </c>
      <c r="F170" s="11" t="s">
        <v>104</v>
      </c>
      <c r="G170" s="10" t="str">
        <f t="shared" si="28"/>
        <v>54211.8132</v>
      </c>
      <c r="H170" s="23">
        <f t="shared" si="29"/>
        <v>20916</v>
      </c>
      <c r="I170" s="53" t="s">
        <v>563</v>
      </c>
      <c r="J170" s="54" t="s">
        <v>564</v>
      </c>
      <c r="K170" s="53" t="s">
        <v>565</v>
      </c>
      <c r="L170" s="53" t="s">
        <v>566</v>
      </c>
      <c r="M170" s="54" t="s">
        <v>497</v>
      </c>
      <c r="N170" s="54" t="s">
        <v>498</v>
      </c>
      <c r="O170" s="55" t="s">
        <v>221</v>
      </c>
      <c r="P170" s="55" t="s">
        <v>567</v>
      </c>
    </row>
    <row r="171" spans="1:16" ht="12.75" customHeight="1" thickBot="1" x14ac:dyDescent="0.25">
      <c r="A171" s="23" t="str">
        <f t="shared" si="24"/>
        <v> JAAVSO 43-1 </v>
      </c>
      <c r="B171" s="11" t="str">
        <f t="shared" si="25"/>
        <v>I</v>
      </c>
      <c r="C171" s="23">
        <f t="shared" si="26"/>
        <v>56956.5769</v>
      </c>
      <c r="D171" s="10" t="str">
        <f t="shared" si="27"/>
        <v>vis</v>
      </c>
      <c r="E171" s="52">
        <f>VLOOKUP(C171,Active!C$21:E$968,3,FALSE)</f>
        <v>-272.99911451555369</v>
      </c>
      <c r="F171" s="11" t="s">
        <v>104</v>
      </c>
      <c r="G171" s="10" t="str">
        <f t="shared" si="28"/>
        <v>56956.5769</v>
      </c>
      <c r="H171" s="23">
        <f t="shared" si="29"/>
        <v>23700</v>
      </c>
      <c r="I171" s="53" t="s">
        <v>640</v>
      </c>
      <c r="J171" s="54" t="s">
        <v>641</v>
      </c>
      <c r="K171" s="53" t="s">
        <v>642</v>
      </c>
      <c r="L171" s="53" t="s">
        <v>643</v>
      </c>
      <c r="M171" s="54" t="s">
        <v>497</v>
      </c>
      <c r="N171" s="54" t="s">
        <v>104</v>
      </c>
      <c r="O171" s="55" t="s">
        <v>644</v>
      </c>
      <c r="P171" s="55" t="s">
        <v>645</v>
      </c>
    </row>
    <row r="172" spans="1:16" x14ac:dyDescent="0.2">
      <c r="B172" s="11"/>
      <c r="E172" s="52"/>
      <c r="F172" s="11"/>
    </row>
    <row r="173" spans="1:16" x14ac:dyDescent="0.2">
      <c r="B173" s="11"/>
      <c r="E173" s="52"/>
      <c r="F173" s="11"/>
    </row>
    <row r="174" spans="1:16" x14ac:dyDescent="0.2">
      <c r="B174" s="11"/>
      <c r="E174" s="52"/>
      <c r="F174" s="11"/>
    </row>
    <row r="175" spans="1:16" x14ac:dyDescent="0.2">
      <c r="B175" s="11"/>
      <c r="E175" s="52"/>
      <c r="F175" s="11"/>
    </row>
    <row r="176" spans="1:16" x14ac:dyDescent="0.2">
      <c r="B176" s="11"/>
      <c r="E176" s="52"/>
      <c r="F176" s="11"/>
    </row>
    <row r="177" spans="2:6" x14ac:dyDescent="0.2">
      <c r="B177" s="11"/>
      <c r="E177" s="52"/>
      <c r="F177" s="11"/>
    </row>
    <row r="178" spans="2:6" x14ac:dyDescent="0.2">
      <c r="B178" s="11"/>
      <c r="E178" s="52"/>
      <c r="F178" s="11"/>
    </row>
    <row r="179" spans="2:6" x14ac:dyDescent="0.2">
      <c r="B179" s="11"/>
      <c r="E179" s="52"/>
      <c r="F179" s="11"/>
    </row>
    <row r="180" spans="2:6" x14ac:dyDescent="0.2">
      <c r="B180" s="11"/>
      <c r="E180" s="52"/>
      <c r="F180" s="11"/>
    </row>
    <row r="181" spans="2:6" x14ac:dyDescent="0.2">
      <c r="B181" s="11"/>
      <c r="E181" s="52"/>
      <c r="F181" s="11"/>
    </row>
    <row r="182" spans="2:6" x14ac:dyDescent="0.2">
      <c r="B182" s="11"/>
      <c r="E182" s="52"/>
      <c r="F182" s="11"/>
    </row>
    <row r="183" spans="2:6" x14ac:dyDescent="0.2">
      <c r="B183" s="11"/>
      <c r="E183" s="52"/>
      <c r="F183" s="11"/>
    </row>
    <row r="184" spans="2:6" x14ac:dyDescent="0.2">
      <c r="B184" s="11"/>
      <c r="E184" s="52"/>
      <c r="F184" s="11"/>
    </row>
    <row r="185" spans="2:6" x14ac:dyDescent="0.2">
      <c r="B185" s="11"/>
      <c r="E185" s="52"/>
      <c r="F185" s="11"/>
    </row>
    <row r="186" spans="2:6" x14ac:dyDescent="0.2">
      <c r="B186" s="11"/>
      <c r="E186" s="52"/>
      <c r="F186" s="11"/>
    </row>
    <row r="187" spans="2:6" x14ac:dyDescent="0.2">
      <c r="B187" s="11"/>
      <c r="E187" s="52"/>
      <c r="F187" s="11"/>
    </row>
    <row r="188" spans="2:6" x14ac:dyDescent="0.2">
      <c r="B188" s="11"/>
      <c r="E188" s="52"/>
      <c r="F188" s="11"/>
    </row>
    <row r="189" spans="2:6" x14ac:dyDescent="0.2">
      <c r="B189" s="11"/>
      <c r="E189" s="52"/>
      <c r="F189" s="11"/>
    </row>
    <row r="190" spans="2:6" x14ac:dyDescent="0.2">
      <c r="B190" s="11"/>
      <c r="E190" s="52"/>
      <c r="F190" s="11"/>
    </row>
    <row r="191" spans="2:6" x14ac:dyDescent="0.2">
      <c r="B191" s="11"/>
      <c r="E191" s="52"/>
      <c r="F191" s="11"/>
    </row>
    <row r="192" spans="2:6" x14ac:dyDescent="0.2">
      <c r="B192" s="11"/>
      <c r="E192" s="52"/>
      <c r="F192" s="11"/>
    </row>
    <row r="193" spans="2:6" x14ac:dyDescent="0.2">
      <c r="B193" s="11"/>
      <c r="E193" s="52"/>
      <c r="F193" s="11"/>
    </row>
    <row r="194" spans="2:6" x14ac:dyDescent="0.2">
      <c r="B194" s="11"/>
      <c r="E194" s="52"/>
      <c r="F194" s="11"/>
    </row>
    <row r="195" spans="2:6" x14ac:dyDescent="0.2">
      <c r="B195" s="11"/>
      <c r="E195" s="52"/>
      <c r="F195" s="11"/>
    </row>
    <row r="196" spans="2:6" x14ac:dyDescent="0.2">
      <c r="B196" s="11"/>
      <c r="E196" s="52"/>
      <c r="F196" s="11"/>
    </row>
    <row r="197" spans="2:6" x14ac:dyDescent="0.2">
      <c r="B197" s="11"/>
      <c r="E197" s="52"/>
      <c r="F197" s="11"/>
    </row>
    <row r="198" spans="2:6" x14ac:dyDescent="0.2">
      <c r="B198" s="11"/>
      <c r="E198" s="52"/>
      <c r="F198" s="11"/>
    </row>
    <row r="199" spans="2:6" x14ac:dyDescent="0.2">
      <c r="B199" s="11"/>
      <c r="E199" s="52"/>
      <c r="F199" s="11"/>
    </row>
    <row r="200" spans="2:6" x14ac:dyDescent="0.2">
      <c r="B200" s="11"/>
      <c r="E200" s="52"/>
      <c r="F200" s="11"/>
    </row>
    <row r="201" spans="2:6" x14ac:dyDescent="0.2">
      <c r="B201" s="11"/>
      <c r="E201" s="52"/>
      <c r="F201" s="11"/>
    </row>
    <row r="202" spans="2:6" x14ac:dyDescent="0.2">
      <c r="B202" s="11"/>
      <c r="E202" s="52"/>
      <c r="F202" s="11"/>
    </row>
    <row r="203" spans="2:6" x14ac:dyDescent="0.2">
      <c r="B203" s="11"/>
      <c r="E203" s="52"/>
      <c r="F203" s="11"/>
    </row>
    <row r="204" spans="2:6" x14ac:dyDescent="0.2">
      <c r="B204" s="11"/>
      <c r="E204" s="52"/>
      <c r="F204" s="11"/>
    </row>
    <row r="205" spans="2:6" x14ac:dyDescent="0.2">
      <c r="B205" s="11"/>
      <c r="E205" s="52"/>
      <c r="F205" s="11"/>
    </row>
    <row r="206" spans="2:6" x14ac:dyDescent="0.2">
      <c r="B206" s="11"/>
      <c r="E206" s="52"/>
      <c r="F206" s="11"/>
    </row>
    <row r="207" spans="2:6" x14ac:dyDescent="0.2">
      <c r="B207" s="11"/>
      <c r="E207" s="52"/>
      <c r="F207" s="11"/>
    </row>
    <row r="208" spans="2:6" x14ac:dyDescent="0.2">
      <c r="B208" s="11"/>
      <c r="E208" s="52"/>
      <c r="F208" s="11"/>
    </row>
    <row r="209" spans="2:6" x14ac:dyDescent="0.2">
      <c r="B209" s="11"/>
      <c r="E209" s="52"/>
      <c r="F209" s="11"/>
    </row>
    <row r="210" spans="2:6" x14ac:dyDescent="0.2">
      <c r="B210" s="11"/>
      <c r="E210" s="52"/>
      <c r="F210" s="11"/>
    </row>
    <row r="211" spans="2:6" x14ac:dyDescent="0.2">
      <c r="B211" s="11"/>
      <c r="E211" s="52"/>
      <c r="F211" s="11"/>
    </row>
    <row r="212" spans="2:6" x14ac:dyDescent="0.2">
      <c r="B212" s="11"/>
      <c r="E212" s="52"/>
      <c r="F212" s="11"/>
    </row>
    <row r="213" spans="2:6" x14ac:dyDescent="0.2">
      <c r="B213" s="11"/>
      <c r="E213" s="52"/>
      <c r="F213" s="11"/>
    </row>
    <row r="214" spans="2:6" x14ac:dyDescent="0.2">
      <c r="B214" s="11"/>
      <c r="E214" s="52"/>
      <c r="F214" s="11"/>
    </row>
    <row r="215" spans="2:6" x14ac:dyDescent="0.2">
      <c r="B215" s="11"/>
      <c r="E215" s="52"/>
      <c r="F215" s="11"/>
    </row>
    <row r="216" spans="2:6" x14ac:dyDescent="0.2">
      <c r="B216" s="11"/>
      <c r="E216" s="52"/>
      <c r="F216" s="11"/>
    </row>
    <row r="217" spans="2:6" x14ac:dyDescent="0.2">
      <c r="B217" s="11"/>
      <c r="E217" s="52"/>
      <c r="F217" s="11"/>
    </row>
    <row r="218" spans="2:6" x14ac:dyDescent="0.2">
      <c r="B218" s="11"/>
      <c r="E218" s="52"/>
      <c r="F218" s="11"/>
    </row>
    <row r="219" spans="2:6" x14ac:dyDescent="0.2">
      <c r="B219" s="11"/>
      <c r="E219" s="52"/>
      <c r="F219" s="11"/>
    </row>
    <row r="220" spans="2:6" x14ac:dyDescent="0.2">
      <c r="B220" s="11"/>
      <c r="E220" s="52"/>
      <c r="F220" s="11"/>
    </row>
    <row r="221" spans="2:6" x14ac:dyDescent="0.2">
      <c r="B221" s="11"/>
      <c r="E221" s="52"/>
      <c r="F221" s="11"/>
    </row>
    <row r="222" spans="2:6" x14ac:dyDescent="0.2">
      <c r="B222" s="11"/>
      <c r="E222" s="52"/>
      <c r="F222" s="11"/>
    </row>
    <row r="223" spans="2:6" x14ac:dyDescent="0.2">
      <c r="B223" s="11"/>
      <c r="E223" s="52"/>
      <c r="F223" s="11"/>
    </row>
    <row r="224" spans="2:6" x14ac:dyDescent="0.2">
      <c r="B224" s="11"/>
      <c r="E224" s="52"/>
      <c r="F224" s="11"/>
    </row>
    <row r="225" spans="2:6" x14ac:dyDescent="0.2">
      <c r="B225" s="11"/>
      <c r="E225" s="52"/>
      <c r="F225" s="11"/>
    </row>
    <row r="226" spans="2:6" x14ac:dyDescent="0.2">
      <c r="B226" s="11"/>
      <c r="E226" s="52"/>
      <c r="F226" s="11"/>
    </row>
    <row r="227" spans="2:6" x14ac:dyDescent="0.2">
      <c r="B227" s="11"/>
      <c r="E227" s="52"/>
      <c r="F227" s="11"/>
    </row>
    <row r="228" spans="2:6" x14ac:dyDescent="0.2">
      <c r="B228" s="11"/>
      <c r="E228" s="52"/>
      <c r="F228" s="11"/>
    </row>
    <row r="229" spans="2:6" x14ac:dyDescent="0.2">
      <c r="B229" s="11"/>
      <c r="E229" s="52"/>
      <c r="F229" s="11"/>
    </row>
    <row r="230" spans="2:6" x14ac:dyDescent="0.2">
      <c r="B230" s="11"/>
      <c r="E230" s="52"/>
      <c r="F230" s="11"/>
    </row>
    <row r="231" spans="2:6" x14ac:dyDescent="0.2">
      <c r="B231" s="11"/>
      <c r="E231" s="52"/>
      <c r="F231" s="11"/>
    </row>
    <row r="232" spans="2:6" x14ac:dyDescent="0.2">
      <c r="B232" s="11"/>
      <c r="E232" s="52"/>
      <c r="F232" s="11"/>
    </row>
    <row r="233" spans="2:6" x14ac:dyDescent="0.2">
      <c r="B233" s="11"/>
      <c r="E233" s="52"/>
      <c r="F233" s="11"/>
    </row>
    <row r="234" spans="2:6" x14ac:dyDescent="0.2">
      <c r="B234" s="11"/>
      <c r="E234" s="52"/>
      <c r="F234" s="11"/>
    </row>
    <row r="235" spans="2:6" x14ac:dyDescent="0.2">
      <c r="B235" s="11"/>
      <c r="E235" s="52"/>
      <c r="F235" s="11"/>
    </row>
    <row r="236" spans="2:6" x14ac:dyDescent="0.2">
      <c r="B236" s="11"/>
      <c r="E236" s="52"/>
      <c r="F236" s="11"/>
    </row>
    <row r="237" spans="2:6" x14ac:dyDescent="0.2">
      <c r="B237" s="11"/>
      <c r="E237" s="52"/>
      <c r="F237" s="11"/>
    </row>
    <row r="238" spans="2:6" x14ac:dyDescent="0.2">
      <c r="B238" s="11"/>
      <c r="E238" s="52"/>
      <c r="F238" s="11"/>
    </row>
    <row r="239" spans="2:6" x14ac:dyDescent="0.2">
      <c r="B239" s="11"/>
      <c r="E239" s="52"/>
      <c r="F239" s="11"/>
    </row>
    <row r="240" spans="2:6" x14ac:dyDescent="0.2">
      <c r="B240" s="11"/>
      <c r="E240" s="52"/>
      <c r="F240" s="11"/>
    </row>
    <row r="241" spans="2:6" x14ac:dyDescent="0.2">
      <c r="B241" s="11"/>
      <c r="E241" s="52"/>
      <c r="F241" s="11"/>
    </row>
    <row r="242" spans="2:6" x14ac:dyDescent="0.2">
      <c r="B242" s="11"/>
      <c r="E242" s="52"/>
      <c r="F242" s="11"/>
    </row>
    <row r="243" spans="2:6" x14ac:dyDescent="0.2">
      <c r="B243" s="11"/>
      <c r="E243" s="52"/>
      <c r="F243" s="11"/>
    </row>
    <row r="244" spans="2:6" x14ac:dyDescent="0.2">
      <c r="B244" s="11"/>
      <c r="E244" s="52"/>
      <c r="F244" s="11"/>
    </row>
    <row r="245" spans="2:6" x14ac:dyDescent="0.2">
      <c r="B245" s="11"/>
      <c r="E245" s="52"/>
      <c r="F245" s="11"/>
    </row>
    <row r="246" spans="2:6" x14ac:dyDescent="0.2">
      <c r="B246" s="11"/>
      <c r="E246" s="52"/>
      <c r="F246" s="11"/>
    </row>
    <row r="247" spans="2:6" x14ac:dyDescent="0.2">
      <c r="B247" s="11"/>
      <c r="E247" s="52"/>
      <c r="F247" s="11"/>
    </row>
    <row r="248" spans="2:6" x14ac:dyDescent="0.2">
      <c r="B248" s="11"/>
      <c r="E248" s="52"/>
      <c r="F248" s="11"/>
    </row>
    <row r="249" spans="2:6" x14ac:dyDescent="0.2">
      <c r="B249" s="11"/>
      <c r="E249" s="52"/>
      <c r="F249" s="11"/>
    </row>
    <row r="250" spans="2:6" x14ac:dyDescent="0.2">
      <c r="B250" s="11"/>
      <c r="E250" s="52"/>
      <c r="F250" s="11"/>
    </row>
    <row r="251" spans="2:6" x14ac:dyDescent="0.2">
      <c r="B251" s="11"/>
      <c r="E251" s="52"/>
      <c r="F251" s="11"/>
    </row>
    <row r="252" spans="2:6" x14ac:dyDescent="0.2">
      <c r="B252" s="11"/>
      <c r="E252" s="52"/>
      <c r="F252" s="11"/>
    </row>
    <row r="253" spans="2:6" x14ac:dyDescent="0.2">
      <c r="B253" s="11"/>
      <c r="E253" s="52"/>
      <c r="F253" s="11"/>
    </row>
    <row r="254" spans="2:6" x14ac:dyDescent="0.2">
      <c r="B254" s="11"/>
      <c r="E254" s="52"/>
      <c r="F254" s="11"/>
    </row>
    <row r="255" spans="2:6" x14ac:dyDescent="0.2">
      <c r="B255" s="11"/>
      <c r="E255" s="52"/>
      <c r="F255" s="11"/>
    </row>
    <row r="256" spans="2:6" x14ac:dyDescent="0.2">
      <c r="B256" s="11"/>
      <c r="E256" s="52"/>
      <c r="F256" s="11"/>
    </row>
    <row r="257" spans="2:6" x14ac:dyDescent="0.2">
      <c r="B257" s="11"/>
      <c r="E257" s="52"/>
      <c r="F257" s="11"/>
    </row>
    <row r="258" spans="2:6" x14ac:dyDescent="0.2">
      <c r="B258" s="11"/>
      <c r="E258" s="52"/>
      <c r="F258" s="11"/>
    </row>
    <row r="259" spans="2:6" x14ac:dyDescent="0.2">
      <c r="B259" s="11"/>
      <c r="E259" s="52"/>
      <c r="F259" s="11"/>
    </row>
    <row r="260" spans="2:6" x14ac:dyDescent="0.2">
      <c r="B260" s="11"/>
      <c r="E260" s="52"/>
      <c r="F260" s="11"/>
    </row>
    <row r="261" spans="2:6" x14ac:dyDescent="0.2">
      <c r="B261" s="11"/>
      <c r="E261" s="52"/>
      <c r="F261" s="11"/>
    </row>
    <row r="262" spans="2:6" x14ac:dyDescent="0.2">
      <c r="B262" s="11"/>
      <c r="E262" s="52"/>
      <c r="F262" s="11"/>
    </row>
    <row r="263" spans="2:6" x14ac:dyDescent="0.2">
      <c r="B263" s="11"/>
      <c r="E263" s="52"/>
      <c r="F263" s="11"/>
    </row>
    <row r="264" spans="2:6" x14ac:dyDescent="0.2">
      <c r="B264" s="11"/>
      <c r="E264" s="52"/>
      <c r="F264" s="11"/>
    </row>
    <row r="265" spans="2:6" x14ac:dyDescent="0.2">
      <c r="B265" s="11"/>
      <c r="E265" s="52"/>
      <c r="F265" s="11"/>
    </row>
    <row r="266" spans="2:6" x14ac:dyDescent="0.2">
      <c r="B266" s="11"/>
      <c r="E266" s="52"/>
      <c r="F266" s="11"/>
    </row>
    <row r="267" spans="2:6" x14ac:dyDescent="0.2">
      <c r="B267" s="11"/>
      <c r="E267" s="52"/>
      <c r="F267" s="11"/>
    </row>
    <row r="268" spans="2:6" x14ac:dyDescent="0.2">
      <c r="B268" s="11"/>
      <c r="E268" s="52"/>
      <c r="F268" s="11"/>
    </row>
    <row r="269" spans="2:6" x14ac:dyDescent="0.2">
      <c r="B269" s="11"/>
      <c r="E269" s="52"/>
      <c r="F269" s="11"/>
    </row>
    <row r="270" spans="2:6" x14ac:dyDescent="0.2">
      <c r="B270" s="11"/>
      <c r="E270" s="52"/>
      <c r="F270" s="11"/>
    </row>
    <row r="271" spans="2:6" x14ac:dyDescent="0.2">
      <c r="B271" s="11"/>
      <c r="E271" s="52"/>
      <c r="F271" s="11"/>
    </row>
    <row r="272" spans="2:6" x14ac:dyDescent="0.2">
      <c r="B272" s="11"/>
      <c r="E272" s="52"/>
      <c r="F272" s="11"/>
    </row>
    <row r="273" spans="2:6" x14ac:dyDescent="0.2">
      <c r="B273" s="11"/>
      <c r="E273" s="52"/>
      <c r="F273" s="11"/>
    </row>
    <row r="274" spans="2:6" x14ac:dyDescent="0.2">
      <c r="B274" s="11"/>
      <c r="E274" s="52"/>
      <c r="F274" s="11"/>
    </row>
    <row r="275" spans="2:6" x14ac:dyDescent="0.2">
      <c r="B275" s="11"/>
      <c r="E275" s="52"/>
      <c r="F275" s="11"/>
    </row>
    <row r="276" spans="2:6" x14ac:dyDescent="0.2">
      <c r="B276" s="11"/>
      <c r="E276" s="52"/>
      <c r="F276" s="11"/>
    </row>
    <row r="277" spans="2:6" x14ac:dyDescent="0.2">
      <c r="B277" s="11"/>
      <c r="E277" s="52"/>
      <c r="F277" s="11"/>
    </row>
    <row r="278" spans="2:6" x14ac:dyDescent="0.2">
      <c r="B278" s="11"/>
      <c r="E278" s="52"/>
      <c r="F278" s="11"/>
    </row>
    <row r="279" spans="2:6" x14ac:dyDescent="0.2">
      <c r="B279" s="11"/>
      <c r="E279" s="52"/>
      <c r="F279" s="11"/>
    </row>
    <row r="280" spans="2:6" x14ac:dyDescent="0.2">
      <c r="B280" s="11"/>
      <c r="E280" s="52"/>
      <c r="F280" s="11"/>
    </row>
    <row r="281" spans="2:6" x14ac:dyDescent="0.2">
      <c r="B281" s="11"/>
      <c r="E281" s="52"/>
      <c r="F281" s="11"/>
    </row>
    <row r="282" spans="2:6" x14ac:dyDescent="0.2">
      <c r="B282" s="11"/>
      <c r="E282" s="52"/>
      <c r="F282" s="11"/>
    </row>
    <row r="283" spans="2:6" x14ac:dyDescent="0.2">
      <c r="B283" s="11"/>
      <c r="E283" s="52"/>
      <c r="F283" s="11"/>
    </row>
    <row r="284" spans="2:6" x14ac:dyDescent="0.2">
      <c r="B284" s="11"/>
      <c r="E284" s="52"/>
      <c r="F284" s="11"/>
    </row>
    <row r="285" spans="2:6" x14ac:dyDescent="0.2">
      <c r="B285" s="11"/>
      <c r="E285" s="52"/>
      <c r="F285" s="11"/>
    </row>
    <row r="286" spans="2:6" x14ac:dyDescent="0.2">
      <c r="B286" s="11"/>
      <c r="E286" s="52"/>
      <c r="F286" s="11"/>
    </row>
    <row r="287" spans="2:6" x14ac:dyDescent="0.2">
      <c r="B287" s="11"/>
      <c r="E287" s="52"/>
      <c r="F287" s="11"/>
    </row>
    <row r="288" spans="2:6" x14ac:dyDescent="0.2">
      <c r="B288" s="11"/>
      <c r="E288" s="52"/>
      <c r="F288" s="11"/>
    </row>
    <row r="289" spans="2:6" x14ac:dyDescent="0.2">
      <c r="B289" s="11"/>
      <c r="E289" s="52"/>
      <c r="F289" s="11"/>
    </row>
    <row r="290" spans="2:6" x14ac:dyDescent="0.2">
      <c r="B290" s="11"/>
      <c r="E290" s="52"/>
      <c r="F290" s="11"/>
    </row>
    <row r="291" spans="2:6" x14ac:dyDescent="0.2">
      <c r="B291" s="11"/>
      <c r="E291" s="52"/>
      <c r="F291" s="11"/>
    </row>
    <row r="292" spans="2:6" x14ac:dyDescent="0.2">
      <c r="B292" s="11"/>
      <c r="E292" s="52"/>
      <c r="F292" s="11"/>
    </row>
    <row r="293" spans="2:6" x14ac:dyDescent="0.2">
      <c r="B293" s="11"/>
      <c r="E293" s="52"/>
      <c r="F293" s="11"/>
    </row>
    <row r="294" spans="2:6" x14ac:dyDescent="0.2">
      <c r="B294" s="11"/>
      <c r="E294" s="52"/>
      <c r="F294" s="11"/>
    </row>
    <row r="295" spans="2:6" x14ac:dyDescent="0.2">
      <c r="B295" s="11"/>
      <c r="E295" s="52"/>
      <c r="F295" s="11"/>
    </row>
    <row r="296" spans="2:6" x14ac:dyDescent="0.2">
      <c r="B296" s="11"/>
      <c r="E296" s="52"/>
      <c r="F296" s="11"/>
    </row>
    <row r="297" spans="2:6" x14ac:dyDescent="0.2">
      <c r="B297" s="11"/>
      <c r="E297" s="52"/>
      <c r="F297" s="11"/>
    </row>
    <row r="298" spans="2:6" x14ac:dyDescent="0.2">
      <c r="B298" s="11"/>
      <c r="E298" s="52"/>
      <c r="F298" s="11"/>
    </row>
    <row r="299" spans="2:6" x14ac:dyDescent="0.2">
      <c r="B299" s="11"/>
      <c r="E299" s="52"/>
      <c r="F299" s="11"/>
    </row>
    <row r="300" spans="2:6" x14ac:dyDescent="0.2">
      <c r="B300" s="11"/>
      <c r="E300" s="52"/>
      <c r="F300" s="11"/>
    </row>
    <row r="301" spans="2:6" x14ac:dyDescent="0.2">
      <c r="B301" s="11"/>
      <c r="E301" s="52"/>
      <c r="F301" s="11"/>
    </row>
    <row r="302" spans="2:6" x14ac:dyDescent="0.2">
      <c r="B302" s="11"/>
      <c r="E302" s="52"/>
      <c r="F302" s="11"/>
    </row>
    <row r="303" spans="2:6" x14ac:dyDescent="0.2">
      <c r="B303" s="11"/>
      <c r="E303" s="52"/>
      <c r="F303" s="11"/>
    </row>
    <row r="304" spans="2:6" x14ac:dyDescent="0.2">
      <c r="B304" s="11"/>
      <c r="E304" s="52"/>
      <c r="F304" s="11"/>
    </row>
    <row r="305" spans="2:6" x14ac:dyDescent="0.2">
      <c r="B305" s="11"/>
      <c r="E305" s="52"/>
      <c r="F305" s="11"/>
    </row>
    <row r="306" spans="2:6" x14ac:dyDescent="0.2">
      <c r="B306" s="11"/>
      <c r="E306" s="52"/>
      <c r="F306" s="11"/>
    </row>
    <row r="307" spans="2:6" x14ac:dyDescent="0.2">
      <c r="B307" s="11"/>
      <c r="E307" s="52"/>
      <c r="F307" s="11"/>
    </row>
    <row r="308" spans="2:6" x14ac:dyDescent="0.2">
      <c r="B308" s="11"/>
      <c r="E308" s="52"/>
      <c r="F308" s="11"/>
    </row>
    <row r="309" spans="2:6" x14ac:dyDescent="0.2">
      <c r="B309" s="11"/>
      <c r="E309" s="52"/>
      <c r="F309" s="11"/>
    </row>
    <row r="310" spans="2:6" x14ac:dyDescent="0.2">
      <c r="B310" s="11"/>
      <c r="E310" s="52"/>
      <c r="F310" s="11"/>
    </row>
    <row r="311" spans="2:6" x14ac:dyDescent="0.2">
      <c r="B311" s="11"/>
      <c r="E311" s="52"/>
      <c r="F311" s="11"/>
    </row>
    <row r="312" spans="2:6" x14ac:dyDescent="0.2">
      <c r="B312" s="11"/>
      <c r="E312" s="52"/>
      <c r="F312" s="11"/>
    </row>
    <row r="313" spans="2:6" x14ac:dyDescent="0.2">
      <c r="B313" s="11"/>
      <c r="E313" s="52"/>
      <c r="F313" s="11"/>
    </row>
    <row r="314" spans="2:6" x14ac:dyDescent="0.2">
      <c r="B314" s="11"/>
      <c r="E314" s="52"/>
      <c r="F314" s="11"/>
    </row>
    <row r="315" spans="2:6" x14ac:dyDescent="0.2">
      <c r="B315" s="11"/>
      <c r="E315" s="52"/>
      <c r="F315" s="11"/>
    </row>
    <row r="316" spans="2:6" x14ac:dyDescent="0.2">
      <c r="B316" s="11"/>
      <c r="E316" s="52"/>
      <c r="F316" s="11"/>
    </row>
    <row r="317" spans="2:6" x14ac:dyDescent="0.2">
      <c r="B317" s="11"/>
      <c r="E317" s="52"/>
      <c r="F317" s="11"/>
    </row>
    <row r="318" spans="2:6" x14ac:dyDescent="0.2">
      <c r="B318" s="11"/>
      <c r="E318" s="52"/>
      <c r="F318" s="11"/>
    </row>
    <row r="319" spans="2:6" x14ac:dyDescent="0.2">
      <c r="B319" s="11"/>
      <c r="E319" s="52"/>
      <c r="F319" s="11"/>
    </row>
    <row r="320" spans="2:6" x14ac:dyDescent="0.2">
      <c r="B320" s="11"/>
      <c r="E320" s="52"/>
      <c r="F320" s="11"/>
    </row>
    <row r="321" spans="2:6" x14ac:dyDescent="0.2">
      <c r="B321" s="11"/>
      <c r="E321" s="52"/>
      <c r="F321" s="11"/>
    </row>
    <row r="322" spans="2:6" x14ac:dyDescent="0.2">
      <c r="B322" s="11"/>
      <c r="E322" s="52"/>
      <c r="F322" s="11"/>
    </row>
    <row r="323" spans="2:6" x14ac:dyDescent="0.2">
      <c r="B323" s="11"/>
      <c r="E323" s="52"/>
      <c r="F323" s="11"/>
    </row>
    <row r="324" spans="2:6" x14ac:dyDescent="0.2">
      <c r="B324" s="11"/>
      <c r="E324" s="52"/>
      <c r="F324" s="11"/>
    </row>
    <row r="325" spans="2:6" x14ac:dyDescent="0.2">
      <c r="B325" s="11"/>
      <c r="E325" s="52"/>
      <c r="F325" s="11"/>
    </row>
    <row r="326" spans="2:6" x14ac:dyDescent="0.2">
      <c r="B326" s="11"/>
      <c r="F326" s="11"/>
    </row>
    <row r="327" spans="2:6" x14ac:dyDescent="0.2">
      <c r="B327" s="11"/>
      <c r="F327" s="11"/>
    </row>
    <row r="328" spans="2:6" x14ac:dyDescent="0.2">
      <c r="B328" s="11"/>
      <c r="F328" s="11"/>
    </row>
    <row r="329" spans="2:6" x14ac:dyDescent="0.2">
      <c r="B329" s="11"/>
      <c r="F329" s="11"/>
    </row>
    <row r="330" spans="2:6" x14ac:dyDescent="0.2">
      <c r="B330" s="11"/>
      <c r="F330" s="11"/>
    </row>
    <row r="331" spans="2:6" x14ac:dyDescent="0.2">
      <c r="B331" s="11"/>
      <c r="F331" s="11"/>
    </row>
    <row r="332" spans="2:6" x14ac:dyDescent="0.2">
      <c r="B332" s="11"/>
      <c r="F332" s="11"/>
    </row>
    <row r="333" spans="2:6" x14ac:dyDescent="0.2">
      <c r="B333" s="11"/>
      <c r="F333" s="11"/>
    </row>
    <row r="334" spans="2:6" x14ac:dyDescent="0.2">
      <c r="B334" s="11"/>
      <c r="F334" s="11"/>
    </row>
    <row r="335" spans="2:6" x14ac:dyDescent="0.2">
      <c r="B335" s="11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</sheetData>
  <phoneticPr fontId="8" type="noConversion"/>
  <hyperlinks>
    <hyperlink ref="P60" r:id="rId1" display="http://www.bav-astro.de/sfs/BAVM_link.php?BAVMnr=132" xr:uid="{00000000-0004-0000-0100-000000000000}"/>
    <hyperlink ref="P162" r:id="rId2" display="http://var.astro.cz/oejv/issues/oejv0074.pdf" xr:uid="{00000000-0004-0000-0100-000001000000}"/>
    <hyperlink ref="P61" r:id="rId3" display="http://www.konkoly.hu/cgi-bin/IBVS?5364" xr:uid="{00000000-0004-0000-0100-000002000000}"/>
    <hyperlink ref="P62" r:id="rId4" display="http://www.konkoly.hu/cgi-bin/IBVS?5399" xr:uid="{00000000-0004-0000-0100-000003000000}"/>
    <hyperlink ref="P63" r:id="rId5" display="http://www.konkoly.hu/cgi-bin/IBVS?5676" xr:uid="{00000000-0004-0000-0100-000004000000}"/>
    <hyperlink ref="P65" r:id="rId6" display="http://www.bav-astro.de/sfs/BAVM_link.php?BAVMnr=173" xr:uid="{00000000-0004-0000-0100-000005000000}"/>
    <hyperlink ref="P67" r:id="rId7" display="http://var.astro.cz/oejv/issues/oejv0003.pdf" xr:uid="{00000000-0004-0000-0100-000006000000}"/>
    <hyperlink ref="P68" r:id="rId8" display="http://var.astro.cz/oejv/issues/oejv0074.pdf" xr:uid="{00000000-0004-0000-0100-000007000000}"/>
    <hyperlink ref="P69" r:id="rId9" display="http://var.astro.cz/oejv/issues/oejv0003.pdf" xr:uid="{00000000-0004-0000-0100-000008000000}"/>
    <hyperlink ref="P70" r:id="rId10" display="http://www.bav-astro.de/sfs/BAVM_link.php?BAVMnr=183" xr:uid="{00000000-0004-0000-0100-000009000000}"/>
    <hyperlink ref="P71" r:id="rId11" display="http://www.bav-astro.de/sfs/BAVM_link.php?BAVMnr=183" xr:uid="{00000000-0004-0000-0100-00000A000000}"/>
    <hyperlink ref="P72" r:id="rId12" display="http://www.bav-astro.de/sfs/BAVM_link.php?BAVMnr=186" xr:uid="{00000000-0004-0000-0100-00000B000000}"/>
    <hyperlink ref="P73" r:id="rId13" display="http://www.aavso.org/sites/default/files/jaavso/v36n2/171.pdf" xr:uid="{00000000-0004-0000-0100-00000C000000}"/>
    <hyperlink ref="P74" r:id="rId14" display="http://www.aavso.org/sites/default/files/jaavso/v36n2/186.pdf" xr:uid="{00000000-0004-0000-0100-00000D000000}"/>
    <hyperlink ref="P75" r:id="rId15" display="http://www.aavso.org/sites/default/files/jaavso/v36n2/186.pdf" xr:uid="{00000000-0004-0000-0100-00000E000000}"/>
    <hyperlink ref="P77" r:id="rId16" display="http://www.bav-astro.de/sfs/BAVM_link.php?BAVMnr=209" xr:uid="{00000000-0004-0000-0100-00000F000000}"/>
    <hyperlink ref="P81" r:id="rId17" display="http://www.bav-astro.de/sfs/BAVM_link.php?BAVMnr=215" xr:uid="{00000000-0004-0000-0100-000010000000}"/>
    <hyperlink ref="P83" r:id="rId18" display="http://www.konkoly.hu/cgi-bin/IBVS?5960" xr:uid="{00000000-0004-0000-0100-000011000000}"/>
    <hyperlink ref="P84" r:id="rId19" display="http://www.bav-astro.de/sfs/BAVM_link.php?BAVMnr=220" xr:uid="{00000000-0004-0000-0100-00001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2025-01-04T05:01:23Z</dcterms:modified>
</cp:coreProperties>
</file>