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66126D5-57D8-4ABB-9192-2A6F3DE4C8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Active!$C$8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Active!$C$14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48" i="1" l="1"/>
  <c r="F148" i="1" s="1"/>
  <c r="G148" i="1" s="1"/>
  <c r="K148" i="1" s="1"/>
  <c r="Q148" i="1"/>
  <c r="E141" i="1"/>
  <c r="F141" i="1" s="1"/>
  <c r="G141" i="1" s="1"/>
  <c r="K141" i="1" s="1"/>
  <c r="Q141" i="1"/>
  <c r="E146" i="1"/>
  <c r="F146" i="1" s="1"/>
  <c r="G146" i="1" s="1"/>
  <c r="K146" i="1" s="1"/>
  <c r="Q146" i="1"/>
  <c r="E147" i="1"/>
  <c r="F147" i="1"/>
  <c r="G147" i="1" s="1"/>
  <c r="K147" i="1" s="1"/>
  <c r="Q147" i="1"/>
  <c r="E126" i="1"/>
  <c r="F126" i="1"/>
  <c r="G126" i="1"/>
  <c r="K126" i="1" s="1"/>
  <c r="Q126" i="1"/>
  <c r="F14" i="1"/>
  <c r="F15" i="1" s="1"/>
  <c r="E145" i="1"/>
  <c r="F145" i="1" s="1"/>
  <c r="G145" i="1" s="1"/>
  <c r="K145" i="1" s="1"/>
  <c r="Q145" i="1"/>
  <c r="E135" i="1"/>
  <c r="F135" i="1" s="1"/>
  <c r="G135" i="1" s="1"/>
  <c r="K135" i="1" s="1"/>
  <c r="Q135" i="1"/>
  <c r="E137" i="1"/>
  <c r="F137" i="1" s="1"/>
  <c r="G137" i="1" s="1"/>
  <c r="K137" i="1" s="1"/>
  <c r="Q137" i="1"/>
  <c r="E143" i="1"/>
  <c r="F143" i="1" s="1"/>
  <c r="G143" i="1" s="1"/>
  <c r="K143" i="1" s="1"/>
  <c r="Q143" i="1"/>
  <c r="E144" i="1"/>
  <c r="F144" i="1" s="1"/>
  <c r="G144" i="1" s="1"/>
  <c r="K144" i="1" s="1"/>
  <c r="Q144" i="1"/>
  <c r="E139" i="1"/>
  <c r="F139" i="1" s="1"/>
  <c r="G139" i="1" s="1"/>
  <c r="K139" i="1" s="1"/>
  <c r="Q139" i="1"/>
  <c r="E140" i="1"/>
  <c r="F140" i="1" s="1"/>
  <c r="G140" i="1" s="1"/>
  <c r="K140" i="1" s="1"/>
  <c r="Q140" i="1"/>
  <c r="E142" i="1"/>
  <c r="F142" i="1" s="1"/>
  <c r="G142" i="1" s="1"/>
  <c r="K142" i="1" s="1"/>
  <c r="Q142" i="1"/>
  <c r="E130" i="1"/>
  <c r="F130" i="1" s="1"/>
  <c r="G130" i="1" s="1"/>
  <c r="K130" i="1" s="1"/>
  <c r="E131" i="1"/>
  <c r="F131" i="1" s="1"/>
  <c r="G131" i="1" s="1"/>
  <c r="K131" i="1" s="1"/>
  <c r="E133" i="1"/>
  <c r="F133" i="1" s="1"/>
  <c r="G133" i="1" s="1"/>
  <c r="K133" i="1" s="1"/>
  <c r="E134" i="1"/>
  <c r="F134" i="1" s="1"/>
  <c r="G134" i="1" s="1"/>
  <c r="K134" i="1" s="1"/>
  <c r="E136" i="1"/>
  <c r="F136" i="1" s="1"/>
  <c r="G136" i="1" s="1"/>
  <c r="K136" i="1" s="1"/>
  <c r="E138" i="1"/>
  <c r="F138" i="1" s="1"/>
  <c r="G138" i="1" s="1"/>
  <c r="K138" i="1" s="1"/>
  <c r="Q130" i="1"/>
  <c r="Q131" i="1"/>
  <c r="Q133" i="1"/>
  <c r="Q134" i="1"/>
  <c r="Q136" i="1"/>
  <c r="Q138" i="1"/>
  <c r="E132" i="1"/>
  <c r="F132" i="1" s="1"/>
  <c r="G132" i="1" s="1"/>
  <c r="K132" i="1" s="1"/>
  <c r="Q132" i="1"/>
  <c r="E125" i="1"/>
  <c r="F125" i="1" s="1"/>
  <c r="G125" i="1" s="1"/>
  <c r="K125" i="1" s="1"/>
  <c r="Q125" i="1"/>
  <c r="E127" i="1"/>
  <c r="F127" i="1" s="1"/>
  <c r="G127" i="1" s="1"/>
  <c r="K127" i="1" s="1"/>
  <c r="Q127" i="1"/>
  <c r="E128" i="1"/>
  <c r="F128" i="1" s="1"/>
  <c r="G128" i="1" s="1"/>
  <c r="K128" i="1" s="1"/>
  <c r="Q128" i="1"/>
  <c r="E129" i="1"/>
  <c r="F129" i="1" s="1"/>
  <c r="G129" i="1" s="1"/>
  <c r="K129" i="1" s="1"/>
  <c r="Q129" i="1"/>
  <c r="E122" i="1"/>
  <c r="F122" i="1" s="1"/>
  <c r="G122" i="1" s="1"/>
  <c r="K122" i="1" s="1"/>
  <c r="Q122" i="1"/>
  <c r="E21" i="1"/>
  <c r="F21" i="1" s="1"/>
  <c r="G21" i="1" s="1"/>
  <c r="I21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H25" i="1" s="1"/>
  <c r="E26" i="1"/>
  <c r="F26" i="1" s="1"/>
  <c r="U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 s="1"/>
  <c r="G36" i="1" s="1"/>
  <c r="J36" i="1" s="1"/>
  <c r="E64" i="1"/>
  <c r="F64" i="1" s="1"/>
  <c r="G64" i="1" s="1"/>
  <c r="I64" i="1" s="1"/>
  <c r="E65" i="1"/>
  <c r="F65" i="1" s="1"/>
  <c r="G65" i="1" s="1"/>
  <c r="I65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5" i="1"/>
  <c r="F75" i="1" s="1"/>
  <c r="G75" i="1" s="1"/>
  <c r="I75" i="1" s="1"/>
  <c r="E76" i="1"/>
  <c r="F76" i="1" s="1"/>
  <c r="G76" i="1" s="1"/>
  <c r="I76" i="1" s="1"/>
  <c r="E78" i="1"/>
  <c r="F78" i="1" s="1"/>
  <c r="G78" i="1" s="1"/>
  <c r="I78" i="1" s="1"/>
  <c r="E83" i="1"/>
  <c r="E92" i="2" s="1"/>
  <c r="E88" i="1"/>
  <c r="F88" i="1" s="1"/>
  <c r="U88" i="1" s="1"/>
  <c r="E89" i="1"/>
  <c r="F89" i="1" s="1"/>
  <c r="G89" i="1" s="1"/>
  <c r="K89" i="1" s="1"/>
  <c r="E92" i="1"/>
  <c r="F92" i="1" s="1"/>
  <c r="G92" i="1" s="1"/>
  <c r="K92" i="1" s="1"/>
  <c r="E94" i="1"/>
  <c r="F94" i="1" s="1"/>
  <c r="G94" i="1" s="1"/>
  <c r="I94" i="1" s="1"/>
  <c r="E95" i="1"/>
  <c r="E98" i="2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101" i="1"/>
  <c r="F101" i="1" s="1"/>
  <c r="G101" i="1" s="1"/>
  <c r="I101" i="1" s="1"/>
  <c r="E102" i="1"/>
  <c r="F102" i="1" s="1"/>
  <c r="G102" i="1" s="1"/>
  <c r="I102" i="1" s="1"/>
  <c r="E103" i="1"/>
  <c r="F103" i="1" s="1"/>
  <c r="G103" i="1" s="1"/>
  <c r="I103" i="1" s="1"/>
  <c r="E108" i="1"/>
  <c r="F108" i="1" s="1"/>
  <c r="G108" i="1" s="1"/>
  <c r="I108" i="1" s="1"/>
  <c r="E111" i="1"/>
  <c r="F111" i="1" s="1"/>
  <c r="G111" i="1" s="1"/>
  <c r="I111" i="1" s="1"/>
  <c r="E112" i="1"/>
  <c r="F112" i="1" s="1"/>
  <c r="G112" i="1" s="1"/>
  <c r="I112" i="1" s="1"/>
  <c r="E119" i="1"/>
  <c r="F119" i="1" s="1"/>
  <c r="G119" i="1" s="1"/>
  <c r="K119" i="1" s="1"/>
  <c r="E123" i="1"/>
  <c r="F123" i="1" s="1"/>
  <c r="G123" i="1" s="1"/>
  <c r="K123" i="1" s="1"/>
  <c r="E124" i="1"/>
  <c r="F124" i="1" s="1"/>
  <c r="G124" i="1" s="1"/>
  <c r="K124" i="1" s="1"/>
  <c r="E37" i="1"/>
  <c r="F37" i="1" s="1"/>
  <c r="G37" i="1" s="1"/>
  <c r="I37" i="1" s="1"/>
  <c r="R37" i="1" s="1"/>
  <c r="E38" i="1"/>
  <c r="F38" i="1" s="1"/>
  <c r="G38" i="1" s="1"/>
  <c r="I38" i="1" s="1"/>
  <c r="R38" i="1" s="1"/>
  <c r="E39" i="1"/>
  <c r="F39" i="1" s="1"/>
  <c r="G39" i="1" s="1"/>
  <c r="I39" i="1" s="1"/>
  <c r="R39" i="1" s="1"/>
  <c r="E40" i="1"/>
  <c r="F40" i="1" s="1"/>
  <c r="G40" i="1" s="1"/>
  <c r="I40" i="1" s="1"/>
  <c r="R40" i="1" s="1"/>
  <c r="E41" i="1"/>
  <c r="F41" i="1" s="1"/>
  <c r="G41" i="1" s="1"/>
  <c r="I41" i="1" s="1"/>
  <c r="R41" i="1" s="1"/>
  <c r="E42" i="1"/>
  <c r="F42" i="1" s="1"/>
  <c r="G42" i="1" s="1"/>
  <c r="I42" i="1" s="1"/>
  <c r="R42" i="1" s="1"/>
  <c r="E43" i="1"/>
  <c r="F43" i="1" s="1"/>
  <c r="G43" i="1" s="1"/>
  <c r="I43" i="1" s="1"/>
  <c r="R43" i="1" s="1"/>
  <c r="E44" i="1"/>
  <c r="E18" i="2" s="1"/>
  <c r="E45" i="1"/>
  <c r="F45" i="1" s="1"/>
  <c r="G45" i="1" s="1"/>
  <c r="I45" i="1" s="1"/>
  <c r="R45" i="1" s="1"/>
  <c r="E46" i="1"/>
  <c r="F46" i="1" s="1"/>
  <c r="G46" i="1" s="1"/>
  <c r="I46" i="1" s="1"/>
  <c r="R46" i="1" s="1"/>
  <c r="E47" i="1"/>
  <c r="F47" i="1" s="1"/>
  <c r="G47" i="1" s="1"/>
  <c r="I47" i="1" s="1"/>
  <c r="R47" i="1" s="1"/>
  <c r="E48" i="1"/>
  <c r="F48" i="1" s="1"/>
  <c r="G48" i="1" s="1"/>
  <c r="I48" i="1" s="1"/>
  <c r="R48" i="1" s="1"/>
  <c r="E49" i="1"/>
  <c r="F49" i="1" s="1"/>
  <c r="G49" i="1" s="1"/>
  <c r="I49" i="1" s="1"/>
  <c r="R49" i="1" s="1"/>
  <c r="E50" i="1"/>
  <c r="F50" i="1" s="1"/>
  <c r="G50" i="1" s="1"/>
  <c r="I50" i="1" s="1"/>
  <c r="R50" i="1" s="1"/>
  <c r="E51" i="1"/>
  <c r="F51" i="1" s="1"/>
  <c r="G51" i="1" s="1"/>
  <c r="I51" i="1" s="1"/>
  <c r="R51" i="1" s="1"/>
  <c r="E52" i="1"/>
  <c r="F52" i="1" s="1"/>
  <c r="G52" i="1" s="1"/>
  <c r="I52" i="1" s="1"/>
  <c r="R52" i="1" s="1"/>
  <c r="E53" i="1"/>
  <c r="F53" i="1" s="1"/>
  <c r="G53" i="1" s="1"/>
  <c r="I53" i="1" s="1"/>
  <c r="R53" i="1" s="1"/>
  <c r="E54" i="1"/>
  <c r="F54" i="1" s="1"/>
  <c r="G54" i="1" s="1"/>
  <c r="I54" i="1" s="1"/>
  <c r="R54" i="1" s="1"/>
  <c r="E55" i="1"/>
  <c r="F55" i="1" s="1"/>
  <c r="G55" i="1" s="1"/>
  <c r="I55" i="1" s="1"/>
  <c r="R55" i="1" s="1"/>
  <c r="E56" i="1"/>
  <c r="E30" i="2" s="1"/>
  <c r="E57" i="1"/>
  <c r="F57" i="1" s="1"/>
  <c r="G57" i="1" s="1"/>
  <c r="I57" i="1" s="1"/>
  <c r="R57" i="1" s="1"/>
  <c r="E58" i="1"/>
  <c r="E32" i="2" s="1"/>
  <c r="E59" i="1"/>
  <c r="F59" i="1" s="1"/>
  <c r="G59" i="1" s="1"/>
  <c r="I59" i="1" s="1"/>
  <c r="R59" i="1" s="1"/>
  <c r="E60" i="1"/>
  <c r="E34" i="2" s="1"/>
  <c r="E61" i="1"/>
  <c r="F61" i="1" s="1"/>
  <c r="G61" i="1" s="1"/>
  <c r="I61" i="1" s="1"/>
  <c r="R61" i="1" s="1"/>
  <c r="E62" i="1"/>
  <c r="E36" i="2" s="1"/>
  <c r="E63" i="1"/>
  <c r="F63" i="1" s="1"/>
  <c r="G63" i="1" s="1"/>
  <c r="I63" i="1" s="1"/>
  <c r="R63" i="1" s="1"/>
  <c r="E66" i="1"/>
  <c r="F66" i="1" s="1"/>
  <c r="G66" i="1" s="1"/>
  <c r="I66" i="1" s="1"/>
  <c r="R66" i="1" s="1"/>
  <c r="E67" i="1"/>
  <c r="F67" i="1" s="1"/>
  <c r="G67" i="1" s="1"/>
  <c r="I67" i="1" s="1"/>
  <c r="R67" i="1" s="1"/>
  <c r="E68" i="1"/>
  <c r="F68" i="1" s="1"/>
  <c r="G68" i="1" s="1"/>
  <c r="I68" i="1" s="1"/>
  <c r="R68" i="1" s="1"/>
  <c r="E69" i="1"/>
  <c r="F69" i="1" s="1"/>
  <c r="G69" i="1" s="1"/>
  <c r="I69" i="1" s="1"/>
  <c r="R69" i="1" s="1"/>
  <c r="E70" i="1"/>
  <c r="F70" i="1" s="1"/>
  <c r="G70" i="1" s="1"/>
  <c r="I70" i="1" s="1"/>
  <c r="R70" i="1" s="1"/>
  <c r="E74" i="1"/>
  <c r="F74" i="1" s="1"/>
  <c r="G74" i="1" s="1"/>
  <c r="I74" i="1" s="1"/>
  <c r="R74" i="1" s="1"/>
  <c r="E77" i="1"/>
  <c r="E44" i="2" s="1"/>
  <c r="E79" i="1"/>
  <c r="F79" i="1" s="1"/>
  <c r="G79" i="1" s="1"/>
  <c r="I79" i="1" s="1"/>
  <c r="R79" i="1" s="1"/>
  <c r="E80" i="1"/>
  <c r="F80" i="1" s="1"/>
  <c r="G80" i="1" s="1"/>
  <c r="I80" i="1" s="1"/>
  <c r="R80" i="1" s="1"/>
  <c r="E81" i="1"/>
  <c r="F81" i="1" s="1"/>
  <c r="G81" i="1" s="1"/>
  <c r="I81" i="1" s="1"/>
  <c r="R81" i="1" s="1"/>
  <c r="E82" i="1"/>
  <c r="F82" i="1" s="1"/>
  <c r="G82" i="1" s="1"/>
  <c r="I82" i="1" s="1"/>
  <c r="R82" i="1" s="1"/>
  <c r="E84" i="1"/>
  <c r="F84" i="1" s="1"/>
  <c r="G84" i="1" s="1"/>
  <c r="I84" i="1" s="1"/>
  <c r="R84" i="1" s="1"/>
  <c r="E85" i="1"/>
  <c r="F85" i="1" s="1"/>
  <c r="G85" i="1" s="1"/>
  <c r="I85" i="1" s="1"/>
  <c r="R85" i="1" s="1"/>
  <c r="E86" i="1"/>
  <c r="F86" i="1" s="1"/>
  <c r="G86" i="1" s="1"/>
  <c r="I86" i="1" s="1"/>
  <c r="R86" i="1" s="1"/>
  <c r="E87" i="1"/>
  <c r="F87" i="1" s="1"/>
  <c r="G87" i="1" s="1"/>
  <c r="I87" i="1" s="1"/>
  <c r="R87" i="1" s="1"/>
  <c r="E90" i="1"/>
  <c r="F90" i="1" s="1"/>
  <c r="G90" i="1" s="1"/>
  <c r="J90" i="1" s="1"/>
  <c r="E91" i="1"/>
  <c r="F91" i="1" s="1"/>
  <c r="G91" i="1" s="1"/>
  <c r="J91" i="1" s="1"/>
  <c r="E93" i="1"/>
  <c r="F93" i="1" s="1"/>
  <c r="G93" i="1" s="1"/>
  <c r="K93" i="1" s="1"/>
  <c r="E99" i="1"/>
  <c r="F99" i="1" s="1"/>
  <c r="G99" i="1" s="1"/>
  <c r="K99" i="1" s="1"/>
  <c r="E100" i="1"/>
  <c r="F100" i="1" s="1"/>
  <c r="G100" i="1" s="1"/>
  <c r="K100" i="1" s="1"/>
  <c r="E104" i="1"/>
  <c r="F104" i="1" s="1"/>
  <c r="G104" i="1" s="1"/>
  <c r="K104" i="1" s="1"/>
  <c r="E105" i="1"/>
  <c r="F105" i="1" s="1"/>
  <c r="G105" i="1" s="1"/>
  <c r="K105" i="1" s="1"/>
  <c r="E106" i="1"/>
  <c r="F106" i="1" s="1"/>
  <c r="G106" i="1" s="1"/>
  <c r="K106" i="1" s="1"/>
  <c r="E107" i="1"/>
  <c r="F107" i="1" s="1"/>
  <c r="G107" i="1" s="1"/>
  <c r="K107" i="1" s="1"/>
  <c r="E109" i="1"/>
  <c r="F109" i="1" s="1"/>
  <c r="G109" i="1" s="1"/>
  <c r="K109" i="1" s="1"/>
  <c r="E110" i="1"/>
  <c r="F110" i="1" s="1"/>
  <c r="G110" i="1" s="1"/>
  <c r="K110" i="1" s="1"/>
  <c r="E121" i="1"/>
  <c r="F121" i="1" s="1"/>
  <c r="G121" i="1" s="1"/>
  <c r="J121" i="1" s="1"/>
  <c r="E114" i="1"/>
  <c r="E59" i="2" s="1"/>
  <c r="E115" i="1"/>
  <c r="F115" i="1" s="1"/>
  <c r="G115" i="1" s="1"/>
  <c r="K115" i="1" s="1"/>
  <c r="E116" i="1"/>
  <c r="E61" i="2" s="1"/>
  <c r="E117" i="1"/>
  <c r="F117" i="1" s="1"/>
  <c r="G117" i="1" s="1"/>
  <c r="K117" i="1" s="1"/>
  <c r="E118" i="1"/>
  <c r="F118" i="1" s="1"/>
  <c r="G118" i="1" s="1"/>
  <c r="K118" i="1" s="1"/>
  <c r="E120" i="1"/>
  <c r="E64" i="2" s="1"/>
  <c r="E113" i="1"/>
  <c r="F113" i="1" s="1"/>
  <c r="G113" i="1" s="1"/>
  <c r="K113" i="1" s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64" i="1"/>
  <c r="Q65" i="1"/>
  <c r="Q71" i="1"/>
  <c r="Q72" i="1"/>
  <c r="Q73" i="1"/>
  <c r="Q75" i="1"/>
  <c r="Q76" i="1"/>
  <c r="Q78" i="1"/>
  <c r="Q83" i="1"/>
  <c r="Q88" i="1"/>
  <c r="Q89" i="1"/>
  <c r="Q92" i="1"/>
  <c r="Q94" i="1"/>
  <c r="Q95" i="1"/>
  <c r="Q96" i="1"/>
  <c r="Q97" i="1"/>
  <c r="Q98" i="1"/>
  <c r="Q101" i="1"/>
  <c r="Q102" i="1"/>
  <c r="Q103" i="1"/>
  <c r="Q108" i="1"/>
  <c r="Q111" i="1"/>
  <c r="Q112" i="1"/>
  <c r="Q119" i="1"/>
  <c r="G67" i="2"/>
  <c r="C67" i="2"/>
  <c r="G66" i="2"/>
  <c r="C66" i="2"/>
  <c r="E66" i="2"/>
  <c r="G65" i="2"/>
  <c r="C65" i="2"/>
  <c r="G64" i="2"/>
  <c r="C64" i="2"/>
  <c r="G109" i="2"/>
  <c r="C109" i="2"/>
  <c r="E109" i="2"/>
  <c r="G63" i="2"/>
  <c r="C63" i="2"/>
  <c r="G62" i="2"/>
  <c r="C62" i="2"/>
  <c r="G61" i="2"/>
  <c r="C61" i="2"/>
  <c r="G60" i="2"/>
  <c r="C60" i="2"/>
  <c r="G59" i="2"/>
  <c r="C59" i="2"/>
  <c r="G108" i="2"/>
  <c r="C108" i="2"/>
  <c r="E108" i="2"/>
  <c r="G107" i="2"/>
  <c r="C107" i="2"/>
  <c r="G106" i="2"/>
  <c r="C106" i="2"/>
  <c r="G58" i="2"/>
  <c r="C58" i="2"/>
  <c r="E58" i="2"/>
  <c r="G105" i="2"/>
  <c r="C105" i="2"/>
  <c r="G57" i="2"/>
  <c r="C57" i="2"/>
  <c r="G56" i="2"/>
  <c r="C56" i="2"/>
  <c r="G104" i="2"/>
  <c r="C104" i="2"/>
  <c r="G103" i="2"/>
  <c r="C103" i="2"/>
  <c r="G102" i="2"/>
  <c r="C102" i="2"/>
  <c r="E102" i="2"/>
  <c r="G55" i="2"/>
  <c r="C55" i="2"/>
  <c r="G101" i="2"/>
  <c r="C101" i="2"/>
  <c r="G100" i="2"/>
  <c r="C100" i="2"/>
  <c r="E100" i="2"/>
  <c r="G99" i="2"/>
  <c r="C99" i="2"/>
  <c r="G98" i="2"/>
  <c r="C98" i="2"/>
  <c r="G97" i="2"/>
  <c r="C97" i="2"/>
  <c r="G96" i="2"/>
  <c r="C96" i="2"/>
  <c r="E96" i="2"/>
  <c r="G95" i="2"/>
  <c r="C95" i="2"/>
  <c r="G54" i="2"/>
  <c r="C54" i="2"/>
  <c r="G53" i="2"/>
  <c r="C53" i="2"/>
  <c r="G94" i="2"/>
  <c r="C94" i="2"/>
  <c r="G93" i="2"/>
  <c r="C93" i="2"/>
  <c r="G52" i="2"/>
  <c r="C52" i="2"/>
  <c r="G51" i="2"/>
  <c r="C51" i="2"/>
  <c r="G50" i="2"/>
  <c r="C50" i="2"/>
  <c r="G49" i="2"/>
  <c r="C49" i="2"/>
  <c r="G92" i="2"/>
  <c r="C92" i="2"/>
  <c r="G48" i="2"/>
  <c r="C48" i="2"/>
  <c r="G47" i="2"/>
  <c r="C47" i="2"/>
  <c r="E47" i="2"/>
  <c r="G46" i="2"/>
  <c r="C46" i="2"/>
  <c r="G45" i="2"/>
  <c r="C45" i="2"/>
  <c r="E45" i="2"/>
  <c r="G91" i="2"/>
  <c r="C91" i="2"/>
  <c r="E91" i="2"/>
  <c r="G44" i="2"/>
  <c r="C44" i="2"/>
  <c r="G90" i="2"/>
  <c r="C90" i="2"/>
  <c r="G89" i="2"/>
  <c r="C89" i="2"/>
  <c r="E89" i="2"/>
  <c r="G43" i="2"/>
  <c r="C43" i="2"/>
  <c r="G88" i="2"/>
  <c r="C88" i="2"/>
  <c r="E88" i="2"/>
  <c r="G87" i="2"/>
  <c r="C87" i="2"/>
  <c r="G86" i="2"/>
  <c r="C86" i="2"/>
  <c r="G42" i="2"/>
  <c r="C42" i="2"/>
  <c r="E42" i="2"/>
  <c r="G41" i="2"/>
  <c r="C41" i="2"/>
  <c r="G40" i="2"/>
  <c r="C40" i="2"/>
  <c r="G39" i="2"/>
  <c r="C39" i="2"/>
  <c r="G38" i="2"/>
  <c r="C38" i="2"/>
  <c r="E38" i="2"/>
  <c r="G85" i="2"/>
  <c r="C85" i="2"/>
  <c r="G84" i="2"/>
  <c r="C84" i="2"/>
  <c r="G37" i="2"/>
  <c r="C37" i="2"/>
  <c r="E37" i="2"/>
  <c r="G36" i="2"/>
  <c r="C36" i="2"/>
  <c r="G35" i="2"/>
  <c r="C35" i="2"/>
  <c r="G34" i="2"/>
  <c r="C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E27" i="2"/>
  <c r="G26" i="2"/>
  <c r="C26" i="2"/>
  <c r="G25" i="2"/>
  <c r="C25" i="2"/>
  <c r="G24" i="2"/>
  <c r="C24" i="2"/>
  <c r="G23" i="2"/>
  <c r="C23" i="2"/>
  <c r="G22" i="2"/>
  <c r="C22" i="2"/>
  <c r="E22" i="2"/>
  <c r="G21" i="2"/>
  <c r="C21" i="2"/>
  <c r="G20" i="2"/>
  <c r="C20" i="2"/>
  <c r="G19" i="2"/>
  <c r="C19" i="2"/>
  <c r="E19" i="2"/>
  <c r="G18" i="2"/>
  <c r="C18" i="2"/>
  <c r="G17" i="2"/>
  <c r="C17" i="2"/>
  <c r="G16" i="2"/>
  <c r="C16" i="2"/>
  <c r="G15" i="2"/>
  <c r="C15" i="2"/>
  <c r="E15" i="2"/>
  <c r="G14" i="2"/>
  <c r="C14" i="2"/>
  <c r="G13" i="2"/>
  <c r="C13" i="2"/>
  <c r="G12" i="2"/>
  <c r="C12" i="2"/>
  <c r="E12" i="2"/>
  <c r="G11" i="2"/>
  <c r="C11" i="2"/>
  <c r="G83" i="2"/>
  <c r="C83" i="2"/>
  <c r="E83" i="2"/>
  <c r="G82" i="2"/>
  <c r="C82" i="2"/>
  <c r="G81" i="2"/>
  <c r="C81" i="2"/>
  <c r="G80" i="2"/>
  <c r="C80" i="2"/>
  <c r="G79" i="2"/>
  <c r="C79" i="2"/>
  <c r="G78" i="2"/>
  <c r="C78" i="2"/>
  <c r="E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E71" i="2"/>
  <c r="G70" i="2"/>
  <c r="C70" i="2"/>
  <c r="E70" i="2"/>
  <c r="G69" i="2"/>
  <c r="C69" i="2"/>
  <c r="G68" i="2"/>
  <c r="C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109" i="2"/>
  <c r="B109" i="2"/>
  <c r="D109" i="2"/>
  <c r="A109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58" i="2"/>
  <c r="B58" i="2"/>
  <c r="D58" i="2"/>
  <c r="A58" i="2"/>
  <c r="H105" i="2"/>
  <c r="B105" i="2"/>
  <c r="D105" i="2"/>
  <c r="A105" i="2"/>
  <c r="H57" i="2"/>
  <c r="B57" i="2"/>
  <c r="D57" i="2"/>
  <c r="A57" i="2"/>
  <c r="H56" i="2"/>
  <c r="B56" i="2"/>
  <c r="D56" i="2"/>
  <c r="A56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55" i="2"/>
  <c r="B55" i="2"/>
  <c r="D55" i="2"/>
  <c r="A55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F95" i="2"/>
  <c r="D95" i="2"/>
  <c r="B95" i="2"/>
  <c r="A95" i="2"/>
  <c r="H54" i="2"/>
  <c r="B54" i="2"/>
  <c r="F54" i="2"/>
  <c r="D54" i="2"/>
  <c r="A54" i="2"/>
  <c r="H53" i="2"/>
  <c r="B53" i="2"/>
  <c r="F53" i="2"/>
  <c r="D53" i="2"/>
  <c r="A53" i="2"/>
  <c r="H94" i="2"/>
  <c r="B94" i="2"/>
  <c r="F94" i="2"/>
  <c r="D94" i="2"/>
  <c r="A94" i="2"/>
  <c r="H93" i="2"/>
  <c r="F93" i="2"/>
  <c r="D93" i="2"/>
  <c r="B93" i="2"/>
  <c r="A9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92" i="2"/>
  <c r="B92" i="2"/>
  <c r="D92" i="2"/>
  <c r="A92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91" i="2"/>
  <c r="B91" i="2"/>
  <c r="D91" i="2"/>
  <c r="A91" i="2"/>
  <c r="H44" i="2"/>
  <c r="B44" i="2"/>
  <c r="D44" i="2"/>
  <c r="A44" i="2"/>
  <c r="H90" i="2"/>
  <c r="B90" i="2"/>
  <c r="D90" i="2"/>
  <c r="A90" i="2"/>
  <c r="H89" i="2"/>
  <c r="B89" i="2"/>
  <c r="D89" i="2"/>
  <c r="A89" i="2"/>
  <c r="H43" i="2"/>
  <c r="B43" i="2"/>
  <c r="D43" i="2"/>
  <c r="A43" i="2"/>
  <c r="H88" i="2"/>
  <c r="B88" i="2"/>
  <c r="D88" i="2"/>
  <c r="A88" i="2"/>
  <c r="H87" i="2"/>
  <c r="B87" i="2"/>
  <c r="D87" i="2"/>
  <c r="A87" i="2"/>
  <c r="H86" i="2"/>
  <c r="B86" i="2"/>
  <c r="D86" i="2"/>
  <c r="A86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85" i="2"/>
  <c r="B85" i="2"/>
  <c r="D85" i="2"/>
  <c r="A85" i="2"/>
  <c r="H84" i="2"/>
  <c r="B84" i="2"/>
  <c r="D84" i="2"/>
  <c r="A84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Q124" i="1"/>
  <c r="Q123" i="1"/>
  <c r="Q117" i="1"/>
  <c r="Q116" i="1"/>
  <c r="Q115" i="1"/>
  <c r="Q114" i="1"/>
  <c r="Q120" i="1"/>
  <c r="Q118" i="1"/>
  <c r="Q113" i="1"/>
  <c r="Q121" i="1"/>
  <c r="C17" i="1"/>
  <c r="Q99" i="1"/>
  <c r="Q104" i="1"/>
  <c r="Q106" i="1"/>
  <c r="Q109" i="1"/>
  <c r="Q100" i="1"/>
  <c r="Q105" i="1"/>
  <c r="Q107" i="1"/>
  <c r="Q110" i="1"/>
  <c r="Q90" i="1"/>
  <c r="Q91" i="1"/>
  <c r="Q93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6" i="1"/>
  <c r="Q67" i="1"/>
  <c r="Q68" i="1"/>
  <c r="Q69" i="1"/>
  <c r="Q70" i="1"/>
  <c r="Q74" i="1"/>
  <c r="Q77" i="1"/>
  <c r="Q79" i="1"/>
  <c r="Q80" i="1"/>
  <c r="Q81" i="1"/>
  <c r="Q82" i="1"/>
  <c r="Q84" i="1"/>
  <c r="Q85" i="1"/>
  <c r="Q86" i="1"/>
  <c r="Q87" i="1"/>
  <c r="Q37" i="1"/>
  <c r="Q38" i="1"/>
  <c r="Q39" i="1"/>
  <c r="E75" i="2" l="1"/>
  <c r="E35" i="2"/>
  <c r="E101" i="2"/>
  <c r="E77" i="2"/>
  <c r="E24" i="2"/>
  <c r="E72" i="2"/>
  <c r="E95" i="2"/>
  <c r="E67" i="2"/>
  <c r="F62" i="1"/>
  <c r="G62" i="1" s="1"/>
  <c r="I62" i="1" s="1"/>
  <c r="R62" i="1" s="1"/>
  <c r="E76" i="2"/>
  <c r="E85" i="2"/>
  <c r="E79" i="2"/>
  <c r="E16" i="2"/>
  <c r="E56" i="2"/>
  <c r="F44" i="1"/>
  <c r="G44" i="1" s="1"/>
  <c r="I44" i="1" s="1"/>
  <c r="R44" i="1" s="1"/>
  <c r="E52" i="2"/>
  <c r="E82" i="2"/>
  <c r="E49" i="2"/>
  <c r="E29" i="2"/>
  <c r="E107" i="2"/>
  <c r="E74" i="2"/>
  <c r="E81" i="2"/>
  <c r="E73" i="2"/>
  <c r="E11" i="2"/>
  <c r="E104" i="2"/>
  <c r="E62" i="2"/>
  <c r="E97" i="2"/>
  <c r="E26" i="2"/>
  <c r="E14" i="2"/>
  <c r="E54" i="2"/>
  <c r="E40" i="2"/>
  <c r="E87" i="2"/>
  <c r="F77" i="1"/>
  <c r="G77" i="1" s="1"/>
  <c r="I77" i="1" s="1"/>
  <c r="R77" i="1" s="1"/>
  <c r="E20" i="2"/>
  <c r="E94" i="2"/>
  <c r="E68" i="2"/>
  <c r="E17" i="2"/>
  <c r="F120" i="1"/>
  <c r="G120" i="1" s="1"/>
  <c r="K120" i="1" s="1"/>
  <c r="F60" i="1"/>
  <c r="G60" i="1" s="1"/>
  <c r="I60" i="1" s="1"/>
  <c r="R60" i="1" s="1"/>
  <c r="F95" i="1"/>
  <c r="G95" i="1" s="1"/>
  <c r="I95" i="1" s="1"/>
  <c r="F83" i="1"/>
  <c r="G83" i="1" s="1"/>
  <c r="I83" i="1" s="1"/>
  <c r="E65" i="2"/>
  <c r="E80" i="2"/>
  <c r="E21" i="2"/>
  <c r="E33" i="2"/>
  <c r="E103" i="2"/>
  <c r="E53" i="2"/>
  <c r="E28" i="2"/>
  <c r="E93" i="2"/>
  <c r="E105" i="2"/>
  <c r="F56" i="1"/>
  <c r="G56" i="1" s="1"/>
  <c r="I56" i="1" s="1"/>
  <c r="R56" i="1" s="1"/>
  <c r="E60" i="2"/>
  <c r="E63" i="2"/>
  <c r="E90" i="2"/>
  <c r="F58" i="1"/>
  <c r="G58" i="1" s="1"/>
  <c r="I58" i="1" s="1"/>
  <c r="R58" i="1" s="1"/>
  <c r="E69" i="2"/>
  <c r="E48" i="2"/>
  <c r="E50" i="2"/>
  <c r="E99" i="2"/>
  <c r="E57" i="2"/>
  <c r="E43" i="2"/>
  <c r="E55" i="2"/>
  <c r="E106" i="2"/>
  <c r="E46" i="2"/>
  <c r="E86" i="2"/>
  <c r="F116" i="1"/>
  <c r="G116" i="1" s="1"/>
  <c r="K116" i="1" s="1"/>
  <c r="F114" i="1"/>
  <c r="G114" i="1" s="1"/>
  <c r="E13" i="2"/>
  <c r="E41" i="2"/>
  <c r="E84" i="2"/>
  <c r="E39" i="2"/>
  <c r="E23" i="2"/>
  <c r="E25" i="2"/>
  <c r="E51" i="2"/>
  <c r="C11" i="1"/>
  <c r="C12" i="1"/>
  <c r="O148" i="1" l="1"/>
  <c r="O147" i="1"/>
  <c r="O146" i="1"/>
  <c r="O141" i="1"/>
  <c r="O126" i="1"/>
  <c r="O145" i="1"/>
  <c r="C16" i="1"/>
  <c r="D18" i="1" s="1"/>
  <c r="O116" i="1"/>
  <c r="O22" i="1"/>
  <c r="O72" i="1"/>
  <c r="O65" i="1"/>
  <c r="O23" i="1"/>
  <c r="O26" i="1"/>
  <c r="O113" i="1"/>
  <c r="O31" i="1"/>
  <c r="O71" i="1"/>
  <c r="O138" i="1"/>
  <c r="O96" i="1"/>
  <c r="O103" i="1"/>
  <c r="O94" i="1"/>
  <c r="O33" i="1"/>
  <c r="O92" i="1"/>
  <c r="O89" i="1"/>
  <c r="O132" i="1"/>
  <c r="O102" i="1"/>
  <c r="O95" i="1"/>
  <c r="O90" i="1"/>
  <c r="O101" i="1"/>
  <c r="O21" i="1"/>
  <c r="O100" i="1"/>
  <c r="O110" i="1"/>
  <c r="O119" i="1"/>
  <c r="O130" i="1"/>
  <c r="O83" i="1"/>
  <c r="O115" i="1"/>
  <c r="O29" i="1"/>
  <c r="O143" i="1"/>
  <c r="O99" i="1"/>
  <c r="O140" i="1"/>
  <c r="O93" i="1"/>
  <c r="O98" i="1"/>
  <c r="O91" i="1"/>
  <c r="O64" i="1"/>
  <c r="O76" i="1"/>
  <c r="O97" i="1"/>
  <c r="O32" i="1"/>
  <c r="O105" i="1"/>
  <c r="O122" i="1"/>
  <c r="O137" i="1"/>
  <c r="O24" i="1"/>
  <c r="O25" i="1"/>
  <c r="O34" i="1"/>
  <c r="O75" i="1"/>
  <c r="O136" i="1"/>
  <c r="O124" i="1"/>
  <c r="O106" i="1"/>
  <c r="O121" i="1"/>
  <c r="O108" i="1"/>
  <c r="O112" i="1"/>
  <c r="O144" i="1"/>
  <c r="O35" i="1"/>
  <c r="O133" i="1"/>
  <c r="O107" i="1"/>
  <c r="O117" i="1"/>
  <c r="O109" i="1"/>
  <c r="O127" i="1"/>
  <c r="O73" i="1"/>
  <c r="O123" i="1"/>
  <c r="O142" i="1"/>
  <c r="O118" i="1"/>
  <c r="O111" i="1"/>
  <c r="O114" i="1"/>
  <c r="O36" i="1"/>
  <c r="O134" i="1"/>
  <c r="O131" i="1"/>
  <c r="O104" i="1"/>
  <c r="O129" i="1"/>
  <c r="O120" i="1"/>
  <c r="O135" i="1"/>
  <c r="O125" i="1"/>
  <c r="O128" i="1"/>
  <c r="O139" i="1"/>
  <c r="O30" i="1"/>
  <c r="C15" i="1"/>
  <c r="O27" i="1"/>
  <c r="O88" i="1"/>
  <c r="O28" i="1"/>
  <c r="O78" i="1"/>
  <c r="K11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<sst xmlns="http://schemas.openxmlformats.org/spreadsheetml/2006/main" count="1161" uniqueCount="395">
  <si>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</si>
  <si>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</si>
  <si>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</si>
  <si>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</si>
  <si>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</si>
  <si>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</si>
  <si>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</si>
  <si>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</si>
  <si>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</si>
  <si>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</si>
  <si>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</si>
  <si>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</si>
  <si>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</si>
  <si>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</si>
  <si>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</si>
  <si>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</si>
  <si>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</si>
  <si>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</si>
  <si>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</si>
  <si>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</si>
  <si>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</si>
  <si>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</si>
  <si>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</si>
  <si>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</si>
  <si>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</si>
  <si>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</si>
  <si>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</si>
  <si>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</si>
  <si>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G. Samolyk</t>
  </si>
  <si>
    <t>AAVSO 2</t>
  </si>
  <si>
    <t>A</t>
  </si>
  <si>
    <t>G. Wedemayer</t>
  </si>
  <si>
    <t>G. Hanson</t>
  </si>
  <si>
    <t>J. Asztalos</t>
  </si>
  <si>
    <t>IBVS 5357</t>
  </si>
  <si>
    <t>IBVS</t>
  </si>
  <si>
    <t>IBVS 5296</t>
  </si>
  <si>
    <t>IBVS 5694</t>
  </si>
  <si>
    <t>I</t>
  </si>
  <si>
    <t>DV Cep / gsc 4455-0004</t>
  </si>
  <si>
    <t>My time zone &gt;&gt;&gt;&gt;&gt;</t>
  </si>
  <si>
    <t>(PST=8, PDT=MDT=7, MDT=CST=6, etc.)</t>
  </si>
  <si>
    <t>JD today</t>
  </si>
  <si>
    <t>New Cycle</t>
  </si>
  <si>
    <t># of data points:</t>
  </si>
  <si>
    <t>Start of linear fit &gt;&gt;&gt;&gt;&gt;&gt;&gt;&gt;&gt;&gt;&gt;&gt;&gt;&gt;&gt;&gt;&gt;&gt;&gt;&gt;&gt;</t>
  </si>
  <si>
    <t>Add cycle</t>
  </si>
  <si>
    <t>Old Cycle</t>
  </si>
  <si>
    <t>OEJV 0094</t>
  </si>
  <si>
    <t>II</t>
  </si>
  <si>
    <t>IBVS 6010</t>
  </si>
  <si>
    <t>E</t>
  </si>
  <si>
    <t>JAVSO..38...85</t>
  </si>
  <si>
    <t>JAVSO..39...94</t>
  </si>
  <si>
    <t>JAVSO..36..186</t>
  </si>
  <si>
    <t>JAVSO..37...44</t>
  </si>
  <si>
    <t>vis</t>
  </si>
  <si>
    <t>2013JAVSO..41..122</t>
  </si>
  <si>
    <t>2013JAVSO..41..328</t>
  </si>
  <si>
    <t>Minima from the Lichtenknecker Database of the BAV</t>
  </si>
  <si>
    <t>C</t>
  </si>
  <si>
    <t>CCD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</si>
  <si>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</si>
  <si>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</si>
  <si>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</si>
  <si>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</si>
  <si>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</si>
  <si>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</si>
  <si>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</si>
  <si>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</si>
  <si>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2425643.292 </t>
  </si>
  <si>
    <t> 31.01.1929 19:00 </t>
  </si>
  <si>
    <t> -0.013 </t>
  </si>
  <si>
    <t>P </t>
  </si>
  <si>
    <t> W.Strohm.(Babelsb) </t>
  </si>
  <si>
    <t>BAVM 47 </t>
  </si>
  <si>
    <t>2425951.255 </t>
  </si>
  <si>
    <t> 05.12.1929 18:07 </t>
  </si>
  <si>
    <t> 0.027 </t>
  </si>
  <si>
    <t>2426030.267 </t>
  </si>
  <si>
    <t> 22.02.1930 18:24 </t>
  </si>
  <si>
    <t> 0.025 </t>
  </si>
  <si>
    <t>2426440.435 </t>
  </si>
  <si>
    <t> 08.04.1931 22:26 </t>
  </si>
  <si>
    <t> 0.016 </t>
  </si>
  <si>
    <t>2426928.423 </t>
  </si>
  <si>
    <t> 08.08.1932 22:09 </t>
  </si>
  <si>
    <t> -0.026 </t>
  </si>
  <si>
    <t> E.Geyer et al. </t>
  </si>
  <si>
    <t> KVB 9.6 </t>
  </si>
  <si>
    <t>2426972.338 </t>
  </si>
  <si>
    <t> 21.09.1932 20:06 </t>
  </si>
  <si>
    <t> -0.266 </t>
  </si>
  <si>
    <t>2426985.415 </t>
  </si>
  <si>
    <t> 04.10.1932 21:57 </t>
  </si>
  <si>
    <t> 0.030 </t>
  </si>
  <si>
    <t>2427043.445 </t>
  </si>
  <si>
    <t> 01.12.1932 22:40 </t>
  </si>
  <si>
    <t> -0.039 </t>
  </si>
  <si>
    <t>2427280.513 </t>
  </si>
  <si>
    <t> 27.07.1933 00:18 </t>
  </si>
  <si>
    <t> -0.014 </t>
  </si>
  <si>
    <t>2428693.477 </t>
  </si>
  <si>
    <t> 08.06.1937 23:26 </t>
  </si>
  <si>
    <t> -0.011 </t>
  </si>
  <si>
    <t>2429166.382 </t>
  </si>
  <si>
    <t> 24.09.1938 21:10 </t>
  </si>
  <si>
    <t> -0.029 </t>
  </si>
  <si>
    <t>2429223.335 </t>
  </si>
  <si>
    <t> 20.11.1938 20:02 </t>
  </si>
  <si>
    <t>2436806.37 </t>
  </si>
  <si>
    <t> 25.08.1959 20:52 </t>
  </si>
  <si>
    <t> -0.02 </t>
  </si>
  <si>
    <t> G.Romano </t>
  </si>
  <si>
    <t> MSAI 33.363 </t>
  </si>
  <si>
    <t>2436813.33 </t>
  </si>
  <si>
    <t> 01.09.1959 19:55 </t>
  </si>
  <si>
    <t> -0.03 </t>
  </si>
  <si>
    <t>2436820.33 </t>
  </si>
  <si>
    <t> 08.09.1959 19:55 </t>
  </si>
  <si>
    <t> -0.01 </t>
  </si>
  <si>
    <t>2443315.782 </t>
  </si>
  <si>
    <t> 21.06.1977 06:46 </t>
  </si>
  <si>
    <t> 0.008 </t>
  </si>
  <si>
    <t>V </t>
  </si>
  <si>
    <t> G.Samolyk </t>
  </si>
  <si>
    <t> AOEB 2 </t>
  </si>
  <si>
    <t>2443344.821 </t>
  </si>
  <si>
    <t> 20.07.1977 07:42 </t>
  </si>
  <si>
    <t> -0.002 </t>
  </si>
  <si>
    <t>2443350.632 </t>
  </si>
  <si>
    <t> 26.07.1977 03:10 </t>
  </si>
  <si>
    <t> -0.001 </t>
  </si>
  <si>
    <t> G.Wedemayer </t>
  </si>
  <si>
    <t>2443982.748 </t>
  </si>
  <si>
    <t> 19.04.1979 05:57 </t>
  </si>
  <si>
    <t> 0.001 </t>
  </si>
  <si>
    <t>2444010.643 </t>
  </si>
  <si>
    <t> 17.05.1979 03:25 </t>
  </si>
  <si>
    <t> 0.009 </t>
  </si>
  <si>
    <t>2444089.646 </t>
  </si>
  <si>
    <t> 04.08.1979 03:30 </t>
  </si>
  <si>
    <t>2444111.727 </t>
  </si>
  <si>
    <t> 26.08.1979 05:26 </t>
  </si>
  <si>
    <t>2444132.643 </t>
  </si>
  <si>
    <t> 16.09.1979 03:25 </t>
  </si>
  <si>
    <t>2444348.774 </t>
  </si>
  <si>
    <t> 19.04.1980 06:34 </t>
  </si>
  <si>
    <t> 0.005 </t>
  </si>
  <si>
    <t>2444362.711 </t>
  </si>
  <si>
    <t> 03.05.1980 05:03 </t>
  </si>
  <si>
    <t>2444419.652 </t>
  </si>
  <si>
    <t> 29.06.1980 03:38 </t>
  </si>
  <si>
    <t> 0.003 </t>
  </si>
  <si>
    <t> G.Hanson </t>
  </si>
  <si>
    <t>2444419.654 </t>
  </si>
  <si>
    <t> 29.06.1980 03:41 </t>
  </si>
  <si>
    <t>2444462.640 </t>
  </si>
  <si>
    <t> 11.08.1980 03:21 </t>
  </si>
  <si>
    <t>2444462.641 </t>
  </si>
  <si>
    <t> 11.08.1980 03:23 </t>
  </si>
  <si>
    <t> J.Asztalos </t>
  </si>
  <si>
    <t>2444463.799 </t>
  </si>
  <si>
    <t> 12.08.1980 07:10 </t>
  </si>
  <si>
    <t> -0.005 </t>
  </si>
  <si>
    <t>2444520.741 </t>
  </si>
  <si>
    <t> 08.10.1980 05:47 </t>
  </si>
  <si>
    <t> -0.000 </t>
  </si>
  <si>
    <t>2444562.570 </t>
  </si>
  <si>
    <t> 19.11.1980 01:40 </t>
  </si>
  <si>
    <t>2444598.599 </t>
  </si>
  <si>
    <t> 25.12.1980 02:22 </t>
  </si>
  <si>
    <t> 0.006 </t>
  </si>
  <si>
    <t>2444634.623 </t>
  </si>
  <si>
    <t> 30.01.1981 02:57 </t>
  </si>
  <si>
    <t>2444700.847 </t>
  </si>
  <si>
    <t> 06.04.1981 08:19 </t>
  </si>
  <si>
    <t>2444835.639 </t>
  </si>
  <si>
    <t> 19.08.1981 03:20 </t>
  </si>
  <si>
    <t>2444885.599 </t>
  </si>
  <si>
    <t> 08.10.1981 02:22 </t>
  </si>
  <si>
    <t>2445315.540 </t>
  </si>
  <si>
    <t> 12.12.1982 00:57 </t>
  </si>
  <si>
    <t>2445352.715 </t>
  </si>
  <si>
    <t> 18.01.1983 05:09 </t>
  </si>
  <si>
    <t> 0.000 </t>
  </si>
  <si>
    <t>2445416.628 </t>
  </si>
  <si>
    <t> 23.03.1983 03:04 </t>
  </si>
  <si>
    <t>2445553.743 </t>
  </si>
  <si>
    <t> 07.08.1983 05:49 </t>
  </si>
  <si>
    <t> 0.007 </t>
  </si>
  <si>
    <t>2445797.752 </t>
  </si>
  <si>
    <t> 07.04.1984 06:02 </t>
  </si>
  <si>
    <t>2446091.736 </t>
  </si>
  <si>
    <t> 26.01.1985 05:39 </t>
  </si>
  <si>
    <t>2446211.424 </t>
  </si>
  <si>
    <t> 25.05.1985 22:10 </t>
  </si>
  <si>
    <t> 0.010 </t>
  </si>
  <si>
    <t> H.Grzelczyk </t>
  </si>
  <si>
    <t>BAVM 43 </t>
  </si>
  <si>
    <t>2446254.414 </t>
  </si>
  <si>
    <t> 07.07.1985 21:56 </t>
  </si>
  <si>
    <t>2446263.702 </t>
  </si>
  <si>
    <t> 17.07.1985 04:50 </t>
  </si>
  <si>
    <t>2446270.674 </t>
  </si>
  <si>
    <t> 24.07.1985 04:10 </t>
  </si>
  <si>
    <t>2446363.638 </t>
  </si>
  <si>
    <t> 25.10.1985 03:18 </t>
  </si>
  <si>
    <t>2446406.637 </t>
  </si>
  <si>
    <t> 07.12.1985 03:17 </t>
  </si>
  <si>
    <t> 0.012 </t>
  </si>
  <si>
    <t>2446714.550 </t>
  </si>
  <si>
    <t> 11.10.1986 01:12 </t>
  </si>
  <si>
    <t>2446718.615 </t>
  </si>
  <si>
    <t> 15.10.1986 02:45 </t>
  </si>
  <si>
    <t> P.Frank </t>
  </si>
  <si>
    <t>2446763.353 </t>
  </si>
  <si>
    <t> 28.11.1986 20:28 </t>
  </si>
  <si>
    <t>2446770.324 </t>
  </si>
  <si>
    <t> 05.12.1986 19:46 </t>
  </si>
  <si>
    <t>2446793.562 </t>
  </si>
  <si>
    <t> 29.12.1986 01:29 </t>
  </si>
  <si>
    <t>2446827.261 </t>
  </si>
  <si>
    <t> 31.01.1987 18:15 </t>
  </si>
  <si>
    <t>2446831.334 </t>
  </si>
  <si>
    <t> 04.02.1987 20:00 </t>
  </si>
  <si>
    <t>2447073.610 </t>
  </si>
  <si>
    <t> 05.10.1987 02:38 </t>
  </si>
  <si>
    <t> 0.011 </t>
  </si>
  <si>
    <t>2447087.545 </t>
  </si>
  <si>
    <t> 19.10.1987 01:04 </t>
  </si>
  <si>
    <t>2447161.908 </t>
  </si>
  <si>
    <t> 01.01.1988 09:47 </t>
  </si>
  <si>
    <t>2447466.342 </t>
  </si>
  <si>
    <t> 31.10.1988 20:12 </t>
  </si>
  <si>
    <t> -0.004 </t>
  </si>
  <si>
    <t>2447540.709 </t>
  </si>
  <si>
    <t> 14.01.1989 05:00 </t>
  </si>
  <si>
    <t>2447554.655 </t>
  </si>
  <si>
    <t> 28.01.1989 03:43 </t>
  </si>
  <si>
    <t>2447725.469 </t>
  </si>
  <si>
    <t> 17.07.1989 23:15 </t>
  </si>
  <si>
    <t>BAVM 56 </t>
  </si>
  <si>
    <t>2448501.663 </t>
  </si>
  <si>
    <t> 02.09.1991 03:54 </t>
  </si>
  <si>
    <t>2448831.658 </t>
  </si>
  <si>
    <t> 28.07.1992 03:47 </t>
  </si>
  <si>
    <t> -0.008 </t>
  </si>
  <si>
    <t>2448888.604 </t>
  </si>
  <si>
    <t> 23.09.1992 02:29 </t>
  </si>
  <si>
    <t>2449283.669 </t>
  </si>
  <si>
    <t> 23.10.1993 04:03 </t>
  </si>
  <si>
    <t>2451012.699 </t>
  </si>
  <si>
    <t> 18.07.1998 04:46 </t>
  </si>
  <si>
    <t> AOEB 10 </t>
  </si>
  <si>
    <t>2451873.7140 </t>
  </si>
  <si>
    <t> 25.11.2000 05:08 </t>
  </si>
  <si>
    <t> -0.0010 </t>
  </si>
  <si>
    <t>C </t>
  </si>
  <si>
    <t>ns</t>
  </si>
  <si>
    <t>2452051.4968 </t>
  </si>
  <si>
    <t> 21.05.2001 23:55 </t>
  </si>
  <si>
    <t> -0.0003 </t>
  </si>
  <si>
    <t>E </t>
  </si>
  <si>
    <t>o</t>
  </si>
  <si>
    <t> S.Rätz </t>
  </si>
  <si>
    <t>BAVM 152 </t>
  </si>
  <si>
    <t>2452087.5177 </t>
  </si>
  <si>
    <t> 27.06.2001 00:25 </t>
  </si>
  <si>
    <t> -0.0006 </t>
  </si>
  <si>
    <t>2452210.6869 </t>
  </si>
  <si>
    <t> 28.10.2001 04:29 </t>
  </si>
  <si>
    <t> -0.0007 </t>
  </si>
  <si>
    <t>2452440.7581 </t>
  </si>
  <si>
    <t> 15.06.2002 06:11 </t>
  </si>
  <si>
    <t> -0.0004 </t>
  </si>
  <si>
    <t>?</t>
  </si>
  <si>
    <t> C.Lacy </t>
  </si>
  <si>
    <t>IBVS 5357 </t>
  </si>
  <si>
    <t>2452468.6458 </t>
  </si>
  <si>
    <t> 13.07.2002 03:29 </t>
  </si>
  <si>
    <t> -0.0001 </t>
  </si>
  <si>
    <t>2452503.5038 </t>
  </si>
  <si>
    <t> 17.08.2002 00:05 </t>
  </si>
  <si>
    <t> -0.0013 </t>
  </si>
  <si>
    <t> R.Diethelm </t>
  </si>
  <si>
    <t> BBS 128 </t>
  </si>
  <si>
    <t>2452504.6656 </t>
  </si>
  <si>
    <t> 18.08.2002 03:58 </t>
  </si>
  <si>
    <t> -0.0015 </t>
  </si>
  <si>
    <t>2452518.6103 </t>
  </si>
  <si>
    <t> 01.09.2002 02:38 </t>
  </si>
  <si>
    <t> -0.0005 </t>
  </si>
  <si>
    <t>2452791.6747 </t>
  </si>
  <si>
    <t> 01.06.2003 04:11 </t>
  </si>
  <si>
    <t> H.Gerner </t>
  </si>
  <si>
    <t>2452931.1107 </t>
  </si>
  <si>
    <t> 18.10.2003 14:39 </t>
  </si>
  <si>
    <t> C.-H.Kim et al. </t>
  </si>
  <si>
    <t>IBVS 5694 </t>
  </si>
  <si>
    <t>2452963.6467 </t>
  </si>
  <si>
    <t> 20.11.2003 03:31 </t>
  </si>
  <si>
    <t> J.Bialozynski </t>
  </si>
  <si>
    <t>2453265.7604 </t>
  </si>
  <si>
    <t> 17.09.2004 06:14 </t>
  </si>
  <si>
    <t> 0.0000 </t>
  </si>
  <si>
    <t>2453314.5631 </t>
  </si>
  <si>
    <t> 05.11.2004 01:30 </t>
  </si>
  <si>
    <t> -0.0002 </t>
  </si>
  <si>
    <t>2453325.02105 </t>
  </si>
  <si>
    <t> 15.11.2004 12:30 </t>
  </si>
  <si>
    <t> 0.00000 </t>
  </si>
  <si>
    <t>2453484.21172 </t>
  </si>
  <si>
    <t> 23.04.2005 17:04 </t>
  </si>
  <si>
    <t> 0.00018 </t>
  </si>
  <si>
    <t>2453581.8173 </t>
  </si>
  <si>
    <t> 30.07.2005 07:36 </t>
  </si>
  <si>
    <t>2453704.98701 </t>
  </si>
  <si>
    <t> 30.11.2005 11:41 </t>
  </si>
  <si>
    <t> 0.00033 </t>
  </si>
  <si>
    <t>2453903.6842 </t>
  </si>
  <si>
    <t> 17.06.2006 04:25 </t>
  </si>
  <si>
    <t> AOEB 12 </t>
  </si>
  <si>
    <t>2454205.7977 </t>
  </si>
  <si>
    <t> 15.04.2007 07:08 </t>
  </si>
  <si>
    <t> 0.0001 </t>
  </si>
  <si>
    <t>2454456.2017 </t>
  </si>
  <si>
    <t> 21.12.2007 16:50 </t>
  </si>
  <si>
    <t> -0.0014 </t>
  </si>
  <si>
    <t>R</t>
  </si>
  <si>
    <t> H.Kucáková </t>
  </si>
  <si>
    <t>OEJV 0094 </t>
  </si>
  <si>
    <t>2454607.8409 </t>
  </si>
  <si>
    <t> 21.05.2008 08:10 </t>
  </si>
  <si>
    <t>JAAVSO 36(2);186 </t>
  </si>
  <si>
    <t>2454649.6718 </t>
  </si>
  <si>
    <t> 02.07.2008 04:07 </t>
  </si>
  <si>
    <t>2454700.7995 </t>
  </si>
  <si>
    <t> 22.08.2008 07:11 </t>
  </si>
  <si>
    <t> 0.0008 </t>
  </si>
  <si>
    <t> K.Menzies </t>
  </si>
  <si>
    <t>2454799.5665 </t>
  </si>
  <si>
    <t> 29.11.2008 01:35 </t>
  </si>
  <si>
    <t>JAAVSO 37(1);44 </t>
  </si>
  <si>
    <t>2454986.6449 </t>
  </si>
  <si>
    <t> 04.06.2009 03:28 </t>
  </si>
  <si>
    <t> 0.0005 </t>
  </si>
  <si>
    <t> JAAVSO 38;85 </t>
  </si>
  <si>
    <t>2455028.4772 </t>
  </si>
  <si>
    <t> 15.07.2009 23:27 </t>
  </si>
  <si>
    <t> 0.0017 </t>
  </si>
  <si>
    <t>-I</t>
  </si>
  <si>
    <t> F.Agerer </t>
  </si>
  <si>
    <t>BAVM 212 </t>
  </si>
  <si>
    <t>2455345.6940 </t>
  </si>
  <si>
    <t> 29.05.2010 04:39 </t>
  </si>
  <si>
    <t>2448</t>
  </si>
  <si>
    <t> JAAVSO 39;94 </t>
  </si>
  <si>
    <t>2455644.3218 </t>
  </si>
  <si>
    <t> 23.03.2011 19:43 </t>
  </si>
  <si>
    <t>2705</t>
  </si>
  <si>
    <t>BAVM 220 </t>
  </si>
  <si>
    <t>2455962.7031 </t>
  </si>
  <si>
    <t> 05.02.2012 04:52 </t>
  </si>
  <si>
    <t>2979</t>
  </si>
  <si>
    <t> 0.0002 </t>
  </si>
  <si>
    <t> JAAVSO 41;122 </t>
  </si>
  <si>
    <t>2456493.7250 </t>
  </si>
  <si>
    <t> 20.07.2013 05:24 </t>
  </si>
  <si>
    <t>3436</t>
  </si>
  <si>
    <t> JAAVSO 41;328 </t>
  </si>
  <si>
    <t>BAD?</t>
  </si>
  <si>
    <t>wt</t>
  </si>
  <si>
    <t>JAVSO..43..238</t>
  </si>
  <si>
    <t>JAVSO..45..121</t>
  </si>
  <si>
    <t>JAVSO..45..215</t>
  </si>
  <si>
    <t>IBVS 6230</t>
  </si>
  <si>
    <t>JAVSO..46..184</t>
  </si>
  <si>
    <t>JAVSO..47..263</t>
  </si>
  <si>
    <t>JAVSO..48…87</t>
  </si>
  <si>
    <t>JAVSO..48..256</t>
  </si>
  <si>
    <t>JAVSO 49, 108</t>
  </si>
  <si>
    <t>JAVSO 49, 256</t>
  </si>
  <si>
    <t>JAVSO, 48, 87</t>
  </si>
  <si>
    <t>JAVSO, 48, 256</t>
  </si>
  <si>
    <t>JAAVSO, 50, 255</t>
  </si>
  <si>
    <t>JAAVSO, 51, 250</t>
  </si>
  <si>
    <t>JAAVSO52#1</t>
  </si>
  <si>
    <t>Next ToM-P</t>
  </si>
  <si>
    <t>Next ToM-S</t>
  </si>
  <si>
    <t>11.40-12.20</t>
  </si>
  <si>
    <t xml:space="preserve">Mag p </t>
  </si>
  <si>
    <t>VSX</t>
  </si>
  <si>
    <t>EA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</si>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</sst>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1" applyNumberFormat="0" applyFont="0" applyFill="0" applyAlignment="0" applyProtection="0"/>
  </cellStyleXfs>
  <cellXfs count="106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12" fillId="0" borderId="0" xfId="0" applyFont="1" applyAlignment="1"/>
    <xf numFmtId="14" fontId="12" fillId="0" borderId="0" xfId="0" applyNumberFormat="1" applyFont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3" xfId="0" applyBorder="1">
      <alignment vertical="top"/>
    </xf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vertical="top"/>
    </xf>
    <xf numFmtId="0" fontId="20" fillId="0" borderId="2" xfId="0" applyFont="1" applyBorder="1" applyAlignment="1">
      <alignment horizontal="center"/>
    </xf>
    <xf numFmtId="0" fontId="21" fillId="0" borderId="0" xfId="0" applyFont="1" applyAlignment="1"/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top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0" borderId="0" xfId="8" applyFont="1" applyAlignment="1">
      <alignment horizontal="left" vertical="center"/>
    </xf>
    <xf numFmtId="0" fontId="24" fillId="0" borderId="0" xfId="8" applyFont="1" applyAlignment="1">
      <alignment horizontal="center" vertical="center"/>
    </xf>
    <xf numFmtId="0" fontId="24" fillId="0" borderId="0" xfId="8" applyFont="1" applyAlignment="1">
      <alignment horizontal="left"/>
    </xf>
    <xf numFmtId="0" fontId="24" fillId="0" borderId="0" xfId="8" applyFont="1" applyAlignment="1">
      <alignment horizontal="left" vertical="center" wrapText="1"/>
    </xf>
    <xf numFmtId="0" fontId="24" fillId="0" borderId="0" xfId="8" applyFont="1" applyAlignment="1">
      <alignment horizontal="center" vertical="center" wrapText="1"/>
    </xf>
    <xf numFmtId="0" fontId="24" fillId="0" borderId="0" xfId="8" applyFont="1" applyAlignment="1">
      <alignment horizontal="left" wrapText="1"/>
    </xf>
    <xf numFmtId="0" fontId="5" fillId="0" borderId="0" xfId="8" applyFont="1" applyAlignment="1">
      <alignment horizontal="left"/>
    </xf>
    <xf numFmtId="0" fontId="5" fillId="0" borderId="0" xfId="8" applyFont="1" applyAlignment="1">
      <alignment horizontal="center"/>
    </xf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8" applyFont="1"/>
    <xf numFmtId="0" fontId="25" fillId="0" borderId="0" xfId="8" applyFont="1" applyAlignment="1">
      <alignment horizontal="center"/>
    </xf>
    <xf numFmtId="0" fontId="25" fillId="0" borderId="0" xfId="8" applyFont="1" applyAlignment="1">
      <alignment horizontal="left"/>
    </xf>
    <xf numFmtId="0" fontId="25" fillId="0" borderId="0" xfId="0" applyFont="1" applyAlignment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165" fontId="26" fillId="0" borderId="0" xfId="0" applyNumberFormat="1" applyFont="1" applyAlignment="1">
      <alignment horizontal="left" vertical="center" wrapText="1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>
      <alignment horizontal="left"/>
    </xf>
    <xf numFmtId="0" fontId="0" fillId="0" borderId="12" xfId="0" applyBorder="1">
      <alignment vertical="top"/>
    </xf>
    <xf numFmtId="0" fontId="28" fillId="0" borderId="15" xfId="0" applyFont="1" applyBorder="1" applyAlignment="1">
      <alignment horizontal="right" vertical="center"/>
    </xf>
    <xf numFmtId="0" fontId="28" fillId="0" borderId="17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29" fillId="0" borderId="16" xfId="0" applyFont="1" applyBorder="1" applyAlignment="1">
      <alignment horizontal="right" vertical="center"/>
    </xf>
    <xf numFmtId="22" fontId="29" fillId="0" borderId="16" xfId="0" applyNumberFormat="1" applyFont="1" applyBorder="1" applyAlignment="1">
      <alignment horizontal="right" vertical="center"/>
    </xf>
    <xf numFmtId="22" fontId="29" fillId="0" borderId="18" xfId="0" applyNumberFormat="1" applyFont="1" applyBorder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horizontal="left"/>
    </xf>
    <xf numFmtId="165" fontId="26" fillId="0" borderId="0" xfId="0" applyNumberFormat="1" applyFont="1" applyAlignment="1" applyProtection="1">
      <alignment horizontal="left"/>
      <protection locked="0"/>
    </xf>
    <xf numFmtId="165" fontId="26" fillId="0" borderId="0" xfId="0" applyNumberFormat="1" applyFont="1" applyAlignment="1" applyProtection="1">
      <alignment horizontal="left" vertical="center" wrapText="1"/>
      <protection locked="0"/>
    </xf>
    <xf numFmtId="0" fontId="0" fillId="0" borderId="13" xfId="0" applyBorder="1" applyAlignment="1"/>
    <xf numFmtId="0" fontId="0" fillId="0" borderId="17" xfId="0" applyBorder="1" applyAlignment="1"/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Cep - O-C Diagr.</a:t>
            </a:r>
          </a:p>
        </c:rich>
      </c:tx>
      <c:layout>
        <c:manualLayout>
          <c:xMode val="edge"/>
          <c:yMode val="edge"/>
          <c:x val="0.3663199912510936"/>
          <c:y val="3.3536684837472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803680087076"/>
          <c:y val="0.14634168126798494"/>
          <c:w val="0.795140236986350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  <c:pt idx="127">
                  <c:v>2809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4">
                  <c:v>-2.7564400003029732E-2</c:v>
                </c:pt>
                <c:pt idx="9">
                  <c:v>-1.2526100003015017E-2</c:v>
                </c:pt>
                <c:pt idx="10">
                  <c:v>-3.1066200001077959E-2</c:v>
                </c:pt>
                <c:pt idx="11">
                  <c:v>-1.4806900002440671E-2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5B-45FE-AB4F-E2FE27166F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6.9999999999999994E-5</c:v>
                  </c:pt>
                  <c:pt idx="84">
                    <c:v>6.9999999999999994E-5</c:v>
                  </c:pt>
                  <c:pt idx="85">
                    <c:v>9.0000000000000006E-5</c:v>
                  </c:pt>
                  <c:pt idx="86">
                    <c:v>9.0000000000000006E-5</c:v>
                  </c:pt>
                  <c:pt idx="87">
                    <c:v>0</c:v>
                  </c:pt>
                  <c:pt idx="88">
                    <c:v>8.0000000000000007E-5</c:v>
                  </c:pt>
                  <c:pt idx="89">
                    <c:v>8.0000000000000007E-5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6.9999999999999999E-4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2.9999999999999997E-4</c:v>
                  </c:pt>
                  <c:pt idx="119">
                    <c:v>8.0000000000000004E-4</c:v>
                  </c:pt>
                  <c:pt idx="120">
                    <c:v>2.9999999999999997E-4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6.9999999999999994E-5</c:v>
                  </c:pt>
                  <c:pt idx="84">
                    <c:v>6.9999999999999994E-5</c:v>
                  </c:pt>
                  <c:pt idx="85">
                    <c:v>9.0000000000000006E-5</c:v>
                  </c:pt>
                  <c:pt idx="86">
                    <c:v>9.0000000000000006E-5</c:v>
                  </c:pt>
                  <c:pt idx="87">
                    <c:v>0</c:v>
                  </c:pt>
                  <c:pt idx="88">
                    <c:v>8.0000000000000007E-5</c:v>
                  </c:pt>
                  <c:pt idx="89">
                    <c:v>8.0000000000000007E-5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6.9999999999999999E-4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2.9999999999999997E-4</c:v>
                  </c:pt>
                  <c:pt idx="119">
                    <c:v>8.0000000000000004E-4</c:v>
                  </c:pt>
                  <c:pt idx="120">
                    <c:v>2.9999999999999997E-4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  <c:pt idx="127">
                  <c:v>2809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0">
                  <c:v>-1.498859999992419E-2</c:v>
                </c:pt>
                <c:pt idx="1">
                  <c:v>2.4821899998642039E-2</c:v>
                </c:pt>
                <c:pt idx="2">
                  <c:v>2.2569500000827247E-2</c:v>
                </c:pt>
                <c:pt idx="3">
                  <c:v>1.3641600002301857E-2</c:v>
                </c:pt>
                <c:pt idx="6">
                  <c:v>2.7694899999914924E-2</c:v>
                </c:pt>
                <c:pt idx="7">
                  <c:v>-4.1020100001333049E-2</c:v>
                </c:pt>
                <c:pt idx="8">
                  <c:v>-1.577730000281008E-2</c:v>
                </c:pt>
                <c:pt idx="12">
                  <c:v>-2.4088700003630947E-2</c:v>
                </c:pt>
                <c:pt idx="13">
                  <c:v>-3.5934500003349967E-2</c:v>
                </c:pt>
                <c:pt idx="14">
                  <c:v>-7.7803000021958724E-3</c:v>
                </c:pt>
                <c:pt idx="16">
                  <c:v>-2.4747999996179715E-3</c:v>
                </c:pt>
                <c:pt idx="17">
                  <c:v>-1.3463000068441033E-3</c:v>
                </c:pt>
                <c:pt idx="18">
                  <c:v>6.3450000016018748E-4</c:v>
                </c:pt>
                <c:pt idx="19">
                  <c:v>8.2512999942991883E-3</c:v>
                </c:pt>
                <c:pt idx="20">
                  <c:v>-3.0010999980731867E-3</c:v>
                </c:pt>
                <c:pt idx="21">
                  <c:v>4.8719999904278666E-4</c:v>
                </c:pt>
                <c:pt idx="22">
                  <c:v>9.4979999994393438E-4</c:v>
                </c:pt>
                <c:pt idx="23">
                  <c:v>4.7299999932874925E-3</c:v>
                </c:pt>
                <c:pt idx="24">
                  <c:v>-1.9615999990492128E-3</c:v>
                </c:pt>
                <c:pt idx="25">
                  <c:v>2.2977000044193119E-3</c:v>
                </c:pt>
                <c:pt idx="26">
                  <c:v>4.2977000048267655E-3</c:v>
                </c:pt>
                <c:pt idx="27">
                  <c:v>-2.7514000030350871E-3</c:v>
                </c:pt>
                <c:pt idx="28">
                  <c:v>-1.7513999991933815E-3</c:v>
                </c:pt>
                <c:pt idx="29">
                  <c:v>-5.7257000007666647E-3</c:v>
                </c:pt>
                <c:pt idx="30">
                  <c:v>-4.6640000073239207E-4</c:v>
                </c:pt>
                <c:pt idx="31">
                  <c:v>-2.5412000031792559E-3</c:v>
                </c:pt>
                <c:pt idx="32">
                  <c:v>5.2555000002030283E-3</c:v>
                </c:pt>
                <c:pt idx="33">
                  <c:v>8.0521999989286996E-3</c:v>
                </c:pt>
                <c:pt idx="34">
                  <c:v>-4.8290000268025324E-4</c:v>
                </c:pt>
                <c:pt idx="35">
                  <c:v>2.4983000039355829E-3</c:v>
                </c:pt>
                <c:pt idx="36">
                  <c:v>-2.3966000007931143E-3</c:v>
                </c:pt>
                <c:pt idx="37">
                  <c:v>8.1123999989358708E-3</c:v>
                </c:pt>
                <c:pt idx="38">
                  <c:v>-6.5200001699849963E-5</c:v>
                </c:pt>
                <c:pt idx="39">
                  <c:v>4.3482999972184189E-3</c:v>
                </c:pt>
                <c:pt idx="40">
                  <c:v>6.3808999984757975E-3</c:v>
                </c:pt>
                <c:pt idx="41">
                  <c:v>7.7790000068489462E-4</c:v>
                </c:pt>
                <c:pt idx="42">
                  <c:v>5.2799999975832179E-3</c:v>
                </c:pt>
                <c:pt idx="43">
                  <c:v>9.9270999999134801E-3</c:v>
                </c:pt>
                <c:pt idx="44">
                  <c:v>6.8779999928665347E-3</c:v>
                </c:pt>
                <c:pt idx="45">
                  <c:v>-9.1640000027837232E-4</c:v>
                </c:pt>
                <c:pt idx="46">
                  <c:v>-7.6219999755267054E-4</c:v>
                </c:pt>
                <c:pt idx="47">
                  <c:v>5.2937999935238622E-3</c:v>
                </c:pt>
                <c:pt idx="48">
                  <c:v>1.1244699999224395E-2</c:v>
                </c:pt>
                <c:pt idx="49">
                  <c:v>1.055200002156198E-3</c:v>
                </c:pt>
                <c:pt idx="50">
                  <c:v>-8.5485000454355031E-4</c:v>
                </c:pt>
                <c:pt idx="51">
                  <c:v>1.1346000028424896E-3</c:v>
                </c:pt>
                <c:pt idx="52">
                  <c:v>2.8880000172648579E-4</c:v>
                </c:pt>
                <c:pt idx="53">
                  <c:v>-1.1971999992965721E-3</c:v>
                </c:pt>
                <c:pt idx="54">
                  <c:v>5.4809999710414559E-4</c:v>
                </c:pt>
                <c:pt idx="55">
                  <c:v>6.6380499993101694E-3</c:v>
                </c:pt>
                <c:pt idx="56">
                  <c:v>1.099650000105612E-2</c:v>
                </c:pt>
                <c:pt idx="57">
                  <c:v>2.3049000010360032E-3</c:v>
                </c:pt>
                <c:pt idx="58">
                  <c:v>-1.0503000012249686E-3</c:v>
                </c:pt>
                <c:pt idx="59">
                  <c:v>-4.3169000055058859E-3</c:v>
                </c:pt>
                <c:pt idx="60">
                  <c:v>-3.6720999996759929E-3</c:v>
                </c:pt>
                <c:pt idx="61">
                  <c:v>-1.3637000010930933E-3</c:v>
                </c:pt>
                <c:pt idx="62">
                  <c:v>2.4141999965650029E-3</c:v>
                </c:pt>
                <c:pt idx="63">
                  <c:v>-2.418199997919146E-3</c:v>
                </c:pt>
                <c:pt idx="64">
                  <c:v>-8.1194000013056211E-3</c:v>
                </c:pt>
                <c:pt idx="65">
                  <c:v>1.1398999995435588E-3</c:v>
                </c:pt>
                <c:pt idx="66">
                  <c:v>-5.1220999957877211E-3</c:v>
                </c:pt>
                <c:pt idx="73">
                  <c:v>1.2159999459981918E-4</c:v>
                </c:pt>
                <c:pt idx="74">
                  <c:v>-1.1073999994550832E-3</c:v>
                </c:pt>
                <c:pt idx="75">
                  <c:v>-1.2817000024369918E-3</c:v>
                </c:pt>
                <c:pt idx="76">
                  <c:v>-2.7330000011716038E-4</c:v>
                </c:pt>
                <c:pt idx="77">
                  <c:v>1.6619999951217324E-4</c:v>
                </c:pt>
                <c:pt idx="80">
                  <c:v>-3.0200004403013736E-5</c:v>
                </c:pt>
                <c:pt idx="81">
                  <c:v>3.5180000122636557E-4</c:v>
                </c:pt>
                <c:pt idx="82">
                  <c:v>1.3119999493937939E-4</c:v>
                </c:pt>
                <c:pt idx="87">
                  <c:v>2.4220000341301784E-4</c:v>
                </c:pt>
                <c:pt idx="90">
                  <c:v>2.6110000180779025E-4</c:v>
                </c:pt>
                <c:pt idx="91">
                  <c:v>4.431000052136369E-4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5B-45FE-AB4F-E2FE27166F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  <c:pt idx="127">
                  <c:v>2809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15">
                  <c:v>7.8826999961165711E-3</c:v>
                </c:pt>
                <c:pt idx="69">
                  <c:v>-1.047000041580759E-4</c:v>
                </c:pt>
                <c:pt idx="70">
                  <c:v>-4.0800000715535134E-4</c:v>
                </c:pt>
                <c:pt idx="100">
                  <c:v>3.5969999589724466E-4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5B-45FE-AB4F-E2FE27166F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  <c:pt idx="127">
                  <c:v>2809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68">
                  <c:v>-8.3679999806918204E-4</c:v>
                </c:pt>
                <c:pt idx="71">
                  <c:v>-4.8380000225733966E-4</c:v>
                </c:pt>
                <c:pt idx="72">
                  <c:v>-2.3520000104326755E-4</c:v>
                </c:pt>
                <c:pt idx="78">
                  <c:v>-7.4980000499635935E-4</c:v>
                </c:pt>
                <c:pt idx="79">
                  <c:v>-7.4980000499635935E-4</c:v>
                </c:pt>
                <c:pt idx="83">
                  <c:v>3.125000002910383E-4</c:v>
                </c:pt>
                <c:pt idx="84">
                  <c:v>3.125000002910383E-4</c:v>
                </c:pt>
                <c:pt idx="85">
                  <c:v>5.0339999870629981E-4</c:v>
                </c:pt>
                <c:pt idx="86">
                  <c:v>5.0339999870629981E-4</c:v>
                </c:pt>
                <c:pt idx="88">
                  <c:v>6.7639999906532466E-4</c:v>
                </c:pt>
                <c:pt idx="89">
                  <c:v>6.7639999906532466E-4</c:v>
                </c:pt>
                <c:pt idx="92">
                  <c:v>-9.7855000785784796E-4</c:v>
                </c:pt>
                <c:pt idx="93">
                  <c:v>5.3530000150203705E-4</c:v>
                </c:pt>
                <c:pt idx="94">
                  <c:v>3.6049999471288174E-4</c:v>
                </c:pt>
                <c:pt idx="95">
                  <c:v>1.1912999980268069E-3</c:v>
                </c:pt>
                <c:pt idx="96">
                  <c:v>3.7580000207526609E-4</c:v>
                </c:pt>
                <c:pt idx="97">
                  <c:v>9.1350000002421439E-4</c:v>
                </c:pt>
                <c:pt idx="98">
                  <c:v>2.13870000152383E-3</c:v>
                </c:pt>
                <c:pt idx="99">
                  <c:v>-4.5199994929134846E-5</c:v>
                </c:pt>
                <c:pt idx="101">
                  <c:v>6.0220000159461051E-4</c:v>
                </c:pt>
                <c:pt idx="102">
                  <c:v>7.0150000101421028E-4</c:v>
                </c:pt>
                <c:pt idx="103">
                  <c:v>3.4639999648788944E-4</c:v>
                </c:pt>
                <c:pt idx="104">
                  <c:v>0</c:v>
                </c:pt>
                <c:pt idx="105">
                  <c:v>0</c:v>
                </c:pt>
                <c:pt idx="106">
                  <c:v>2.5810000079218298E-4</c:v>
                </c:pt>
                <c:pt idx="107">
                  <c:v>5.9760000294772908E-4</c:v>
                </c:pt>
                <c:pt idx="108">
                  <c:v>4.9099999887403101E-4</c:v>
                </c:pt>
                <c:pt idx="109">
                  <c:v>2.2100000933278352E-5</c:v>
                </c:pt>
                <c:pt idx="110">
                  <c:v>1.0897999964072369E-3</c:v>
                </c:pt>
                <c:pt idx="111">
                  <c:v>9.5419999706791714E-4</c:v>
                </c:pt>
                <c:pt idx="112">
                  <c:v>5.9370000235503539E-4</c:v>
                </c:pt>
                <c:pt idx="113">
                  <c:v>-4.9790000048233196E-4</c:v>
                </c:pt>
                <c:pt idx="114">
                  <c:v>-4.9790000048233196E-4</c:v>
                </c:pt>
                <c:pt idx="115">
                  <c:v>1.2382999993860722E-3</c:v>
                </c:pt>
                <c:pt idx="116">
                  <c:v>1.2382999993860722E-3</c:v>
                </c:pt>
                <c:pt idx="117">
                  <c:v>-5.7340000057592988E-4</c:v>
                </c:pt>
                <c:pt idx="118">
                  <c:v>6.976000004215166E-4</c:v>
                </c:pt>
                <c:pt idx="119">
                  <c:v>5.942999996477738E-4</c:v>
                </c:pt>
                <c:pt idx="120">
                  <c:v>1.258700001926627E-3</c:v>
                </c:pt>
                <c:pt idx="121">
                  <c:v>6.9639999856008217E-4</c:v>
                </c:pt>
                <c:pt idx="122">
                  <c:v>1.1157999979332089E-3</c:v>
                </c:pt>
                <c:pt idx="123">
                  <c:v>-2.8200003725942224E-5</c:v>
                </c:pt>
                <c:pt idx="124">
                  <c:v>1.1789999989559874E-3</c:v>
                </c:pt>
                <c:pt idx="125">
                  <c:v>1.3925000021117739E-3</c:v>
                </c:pt>
                <c:pt idx="126">
                  <c:v>3.5509999725036323E-4</c:v>
                </c:pt>
                <c:pt idx="127">
                  <c:v>1.1912999980268069E-3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5B-45FE-AB4F-E2FE27166F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  <c:pt idx="127">
                  <c:v>2809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5B-45FE-AB4F-E2FE27166F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  <c:pt idx="127">
                  <c:v>2809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5B-45FE-AB4F-E2FE27166F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  <c:pt idx="127">
                  <c:v>2809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5B-45FE-AB4F-E2FE27166F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  <c:pt idx="127">
                  <c:v>2809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-3.2272281205138736E-3</c:v>
                </c:pt>
                <c:pt idx="1">
                  <c:v>-3.1911458646682721E-3</c:v>
                </c:pt>
                <c:pt idx="2">
                  <c:v>-3.1818870216588349E-3</c:v>
                </c:pt>
                <c:pt idx="3">
                  <c:v>-3.1338227336833741E-3</c:v>
                </c:pt>
                <c:pt idx="4">
                  <c:v>-3.0766357621544978E-3</c:v>
                </c:pt>
                <c:pt idx="5">
                  <c:v>-3.0714617028256945E-3</c:v>
                </c:pt>
                <c:pt idx="6">
                  <c:v>-3.0699639488094618E-3</c:v>
                </c:pt>
                <c:pt idx="7">
                  <c:v>-3.0631559760084049E-3</c:v>
                </c:pt>
                <c:pt idx="8">
                  <c:v>-3.0353794469800931E-3</c:v>
                </c:pt>
                <c:pt idx="9">
                  <c:v>-2.8698095484583925E-3</c:v>
                </c:pt>
                <c:pt idx="10">
                  <c:v>-2.8143926498577906E-3</c:v>
                </c:pt>
                <c:pt idx="11">
                  <c:v>-2.8077208365127546E-3</c:v>
                </c:pt>
                <c:pt idx="12">
                  <c:v>-1.919144226518825E-3</c:v>
                </c:pt>
                <c:pt idx="13">
                  <c:v>-1.9183272697826982E-3</c:v>
                </c:pt>
                <c:pt idx="14">
                  <c:v>-1.9175103130465714E-3</c:v>
                </c:pt>
                <c:pt idx="15">
                  <c:v>-1.1563789538884244E-3</c:v>
                </c:pt>
                <c:pt idx="43">
                  <c:v>-8.1706958948375491E-4</c:v>
                </c:pt>
                <c:pt idx="44">
                  <c:v>-8.1203168961097288E-4</c:v>
                </c:pt>
                <c:pt idx="50">
                  <c:v>-7.5763598693052926E-4</c:v>
                </c:pt>
                <c:pt idx="51">
                  <c:v>-7.5239384787371554E-4</c:v>
                </c:pt>
                <c:pt idx="52">
                  <c:v>-7.5157689113758874E-4</c:v>
                </c:pt>
                <c:pt idx="54">
                  <c:v>-7.4490507779255313E-4</c:v>
                </c:pt>
                <c:pt idx="55">
                  <c:v>-7.444285196964791E-4</c:v>
                </c:pt>
                <c:pt idx="57">
                  <c:v>-7.1440535964381862E-4</c:v>
                </c:pt>
                <c:pt idx="62">
                  <c:v>-6.3965381828821541E-4</c:v>
                </c:pt>
                <c:pt idx="67">
                  <c:v>-2.5445871720442318E-4</c:v>
                </c:pt>
                <c:pt idx="68">
                  <c:v>-1.5356456029276186E-4</c:v>
                </c:pt>
                <c:pt idx="69">
                  <c:v>-1.3273216352152812E-4</c:v>
                </c:pt>
                <c:pt idx="70">
                  <c:v>-1.2851122038487288E-4</c:v>
                </c:pt>
                <c:pt idx="71">
                  <c:v>-1.1407831804663253E-4</c:v>
                </c:pt>
                <c:pt idx="72">
                  <c:v>-8.711874575444774E-5</c:v>
                </c:pt>
                <c:pt idx="73">
                  <c:v>-8.3850918809940463E-5</c:v>
                </c:pt>
                <c:pt idx="74">
                  <c:v>-7.9766135129306394E-5</c:v>
                </c:pt>
                <c:pt idx="75">
                  <c:v>-7.9629975673285334E-5</c:v>
                </c:pt>
                <c:pt idx="76">
                  <c:v>-7.7996062201031642E-5</c:v>
                </c:pt>
                <c:pt idx="77">
                  <c:v>-4.5998590036064823E-5</c:v>
                </c:pt>
                <c:pt idx="78">
                  <c:v>-2.9659455313528547E-5</c:v>
                </c:pt>
                <c:pt idx="79">
                  <c:v>-2.9659455313528547E-5</c:v>
                </c:pt>
                <c:pt idx="80">
                  <c:v>-2.5846990544936815E-5</c:v>
                </c:pt>
                <c:pt idx="81">
                  <c:v>9.554468020558449E-6</c:v>
                </c:pt>
                <c:pt idx="82">
                  <c:v>1.5273165173446102E-5</c:v>
                </c:pt>
                <c:pt idx="83">
                  <c:v>1.6498600277636344E-5</c:v>
                </c:pt>
                <c:pt idx="84">
                  <c:v>1.6498600277636344E-5</c:v>
                </c:pt>
                <c:pt idx="85">
                  <c:v>3.5152445752531882E-5</c:v>
                </c:pt>
                <c:pt idx="86">
                  <c:v>3.5152445752531882E-5</c:v>
                </c:pt>
                <c:pt idx="87">
                  <c:v>4.6589840058307243E-5</c:v>
                </c:pt>
                <c:pt idx="88">
                  <c:v>6.1022742396547652E-5</c:v>
                </c:pt>
                <c:pt idx="89">
                  <c:v>6.1022742396547652E-5</c:v>
                </c:pt>
                <c:pt idx="90">
                  <c:v>8.4306009376161769E-5</c:v>
                </c:pt>
                <c:pt idx="91">
                  <c:v>1.1970746794165698E-4</c:v>
                </c:pt>
                <c:pt idx="92">
                  <c:v>1.4904983071421167E-4</c:v>
                </c:pt>
                <c:pt idx="93">
                  <c:v>1.6681863972496988E-4</c:v>
                </c:pt>
                <c:pt idx="94">
                  <c:v>1.7172038014173075E-4</c:v>
                </c:pt>
                <c:pt idx="95">
                  <c:v>1.7771139620666068E-4</c:v>
                </c:pt>
                <c:pt idx="96">
                  <c:v>1.8928494996845721E-4</c:v>
                </c:pt>
                <c:pt idx="97">
                  <c:v>2.1120662238786002E-4</c:v>
                </c:pt>
                <c:pt idx="98">
                  <c:v>2.1610836280462088E-4</c:v>
                </c:pt>
                <c:pt idx="99">
                  <c:v>2.532798942983909E-4</c:v>
                </c:pt>
                <c:pt idx="100">
                  <c:v>2.8827287449582266E-4</c:v>
                </c:pt>
                <c:pt idx="101">
                  <c:v>2.9167686089635105E-4</c:v>
                </c:pt>
                <c:pt idx="102">
                  <c:v>3.2558056544561379E-4</c:v>
                </c:pt>
                <c:pt idx="103">
                  <c:v>3.8780543684727268E-4</c:v>
                </c:pt>
                <c:pt idx="104">
                  <c:v>4.7603676434896844E-4</c:v>
                </c:pt>
                <c:pt idx="105">
                  <c:v>4.7603676434896844E-4</c:v>
                </c:pt>
                <c:pt idx="106">
                  <c:v>5.2137786320400649E-4</c:v>
                </c:pt>
                <c:pt idx="107">
                  <c:v>5.5337533536897342E-4</c:v>
                </c:pt>
                <c:pt idx="108">
                  <c:v>5.6181722164228378E-4</c:v>
                </c:pt>
                <c:pt idx="109">
                  <c:v>5.9218078033499702E-4</c:v>
                </c:pt>
                <c:pt idx="110">
                  <c:v>6.0048650715228621E-4</c:v>
                </c:pt>
                <c:pt idx="111">
                  <c:v>6.1301317710623065E-4</c:v>
                </c:pt>
                <c:pt idx="112">
                  <c:v>6.4501064927119747E-4</c:v>
                </c:pt>
                <c:pt idx="113">
                  <c:v>6.4664456274345116E-4</c:v>
                </c:pt>
                <c:pt idx="114">
                  <c:v>6.4664456274345116E-4</c:v>
                </c:pt>
                <c:pt idx="115">
                  <c:v>6.8286297804507322E-4</c:v>
                </c:pt>
                <c:pt idx="116">
                  <c:v>6.8286297804507322E-4</c:v>
                </c:pt>
                <c:pt idx="117">
                  <c:v>6.8545000770947476E-4</c:v>
                </c:pt>
                <c:pt idx="118">
                  <c:v>6.8953479139010883E-4</c:v>
                </c:pt>
                <c:pt idx="119">
                  <c:v>6.9375573452676396E-4</c:v>
                </c:pt>
                <c:pt idx="120">
                  <c:v>7.062824044807085E-4</c:v>
                </c:pt>
                <c:pt idx="121">
                  <c:v>7.2820407690011126E-4</c:v>
                </c:pt>
                <c:pt idx="122">
                  <c:v>7.6115466525722604E-4</c:v>
                </c:pt>
                <c:pt idx="123">
                  <c:v>7.7204742173891689E-4</c:v>
                </c:pt>
                <c:pt idx="124">
                  <c:v>8.1235062072117291E-4</c:v>
                </c:pt>
                <c:pt idx="125">
                  <c:v>8.1983939080233542E-4</c:v>
                </c:pt>
                <c:pt idx="126">
                  <c:v>8.2229026101071591E-4</c:v>
                </c:pt>
                <c:pt idx="127">
                  <c:v>8.5850867631233796E-4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5B-45FE-AB4F-E2FE27166F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Active!$F$21:$F$295</c:f>
              <c:numCache>
                <c:formatCode>General</c:formatCode>
                <c:ptCount val="27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  <c:pt idx="127">
                  <c:v>2809</c:v>
                </c:pt>
              </c:numCache>
            </c:numRef>
          </c:xVal>
          <c:yVal>
            <c:numRef>
              <c:f>Active!$U$21:$U$295</c:f>
              <c:numCache>
                <c:formatCode>General</c:formatCode>
                <c:ptCount val="275"/>
                <c:pt idx="5">
                  <c:v>-0.26758780000091065</c:v>
                </c:pt>
                <c:pt idx="67">
                  <c:v>7.1194999982253648E-3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5B-45FE-AB4F-E2FE27166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75568"/>
        <c:axId val="1"/>
      </c:scatterChart>
      <c:valAx>
        <c:axId val="682375568"/>
        <c:scaling>
          <c:orientation val="minMax"/>
          <c:max val="3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77868912219306"/>
              <c:y val="0.83841582879063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68903210175651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75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62518226888304"/>
          <c:y val="0.92073296991722187"/>
          <c:w val="0.83507090259550876"/>
          <c:h val="6.09757318796688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DV Cep - O-C Diagr.</a:t>
            </a:r>
          </a:p>
        </c:rich>
      </c:tx>
      <c:layout>
        <c:manualLayout>
          <c:xMode val="edge"/>
          <c:yMode val="edge"/>
          <c:x val="0.36741804154896579"/>
          <c:y val="3.34347777080012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04691989049629"/>
          <c:y val="0.1458966565349544"/>
          <c:w val="0.7937615036028755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  <c:pt idx="127">
                  <c:v>2809</c:v>
                </c:pt>
              </c:numCache>
            </c:numRef>
          </c:xVal>
          <c:yVal>
            <c:numRef>
              <c:f>Active!$H$21:$H$985</c:f>
              <c:numCache>
                <c:formatCode>General</c:formatCode>
                <c:ptCount val="965"/>
                <c:pt idx="4">
                  <c:v>-2.7564400003029732E-2</c:v>
                </c:pt>
                <c:pt idx="9">
                  <c:v>-1.2526100003015017E-2</c:v>
                </c:pt>
                <c:pt idx="10">
                  <c:v>-3.1066200001077959E-2</c:v>
                </c:pt>
                <c:pt idx="11">
                  <c:v>-1.4806900002440671E-2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A9-4D02-82D8-F68A2A4F04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6.9999999999999994E-5</c:v>
                  </c:pt>
                  <c:pt idx="84">
                    <c:v>6.9999999999999994E-5</c:v>
                  </c:pt>
                  <c:pt idx="85">
                    <c:v>9.0000000000000006E-5</c:v>
                  </c:pt>
                  <c:pt idx="86">
                    <c:v>9.0000000000000006E-5</c:v>
                  </c:pt>
                  <c:pt idx="87">
                    <c:v>0</c:v>
                  </c:pt>
                  <c:pt idx="88">
                    <c:v>8.0000000000000007E-5</c:v>
                  </c:pt>
                  <c:pt idx="89">
                    <c:v>8.0000000000000007E-5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6.9999999999999999E-4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2.9999999999999997E-4</c:v>
                  </c:pt>
                  <c:pt idx="119">
                    <c:v>8.0000000000000004E-4</c:v>
                  </c:pt>
                  <c:pt idx="120">
                    <c:v>2.9999999999999997E-4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</c:numCache>
              </c:numRef>
            </c:plus>
            <c:minus>
              <c:numRef>
                <c:f>Active!$D$21:$D$985</c:f>
                <c:numCache>
                  <c:formatCode>General</c:formatCode>
                  <c:ptCount val="96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1E-4</c:v>
                  </c:pt>
                  <c:pt idx="79">
                    <c:v>1E-4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6.9999999999999994E-5</c:v>
                  </c:pt>
                  <c:pt idx="84">
                    <c:v>6.9999999999999994E-5</c:v>
                  </c:pt>
                  <c:pt idx="85">
                    <c:v>9.0000000000000006E-5</c:v>
                  </c:pt>
                  <c:pt idx="86">
                    <c:v>9.0000000000000006E-5</c:v>
                  </c:pt>
                  <c:pt idx="87">
                    <c:v>0</c:v>
                  </c:pt>
                  <c:pt idx="88">
                    <c:v>8.0000000000000007E-5</c:v>
                  </c:pt>
                  <c:pt idx="89">
                    <c:v>8.0000000000000007E-5</c:v>
                  </c:pt>
                  <c:pt idx="90">
                    <c:v>0</c:v>
                  </c:pt>
                  <c:pt idx="91">
                    <c:v>0</c:v>
                  </c:pt>
                  <c:pt idx="92">
                    <c:v>6.9999999999999999E-4</c:v>
                  </c:pt>
                  <c:pt idx="93">
                    <c:v>1E-4</c:v>
                  </c:pt>
                  <c:pt idx="94">
                    <c:v>2.0000000000000001E-4</c:v>
                  </c:pt>
                  <c:pt idx="95">
                    <c:v>2.9999999999999997E-4</c:v>
                  </c:pt>
                  <c:pt idx="96">
                    <c:v>2.0000000000000001E-4</c:v>
                  </c:pt>
                  <c:pt idx="97">
                    <c:v>2.0000000000000001E-4</c:v>
                  </c:pt>
                  <c:pt idx="98">
                    <c:v>0</c:v>
                  </c:pt>
                  <c:pt idx="99">
                    <c:v>1E-4</c:v>
                  </c:pt>
                  <c:pt idx="100">
                    <c:v>1E-4</c:v>
                  </c:pt>
                  <c:pt idx="101">
                    <c:v>2.9999999999999997E-4</c:v>
                  </c:pt>
                  <c:pt idx="102">
                    <c:v>2.0000000000000001E-4</c:v>
                  </c:pt>
                  <c:pt idx="103">
                    <c:v>1E-4</c:v>
                  </c:pt>
                  <c:pt idx="104">
                    <c:v>1E-4</c:v>
                  </c:pt>
                  <c:pt idx="106">
                    <c:v>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1E-4</c:v>
                  </c:pt>
                  <c:pt idx="111">
                    <c:v>2.0000000000000001E-4</c:v>
                  </c:pt>
                  <c:pt idx="112">
                    <c:v>2.0000000000000001E-4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2.0000000000000001E-4</c:v>
                  </c:pt>
                  <c:pt idx="116">
                    <c:v>2.0000000000000001E-4</c:v>
                  </c:pt>
                  <c:pt idx="117">
                    <c:v>5.9999999999999995E-4</c:v>
                  </c:pt>
                  <c:pt idx="118">
                    <c:v>2.9999999999999997E-4</c:v>
                  </c:pt>
                  <c:pt idx="119">
                    <c:v>8.0000000000000004E-4</c:v>
                  </c:pt>
                  <c:pt idx="120">
                    <c:v>2.9999999999999997E-4</c:v>
                  </c:pt>
                  <c:pt idx="121">
                    <c:v>2.9999999999999997E-4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2.0000000000000001E-4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  <c:pt idx="127">
                  <c:v>2809</c:v>
                </c:pt>
              </c:numCache>
            </c:numRef>
          </c:xVal>
          <c:yVal>
            <c:numRef>
              <c:f>Active!$I$21:$I$985</c:f>
              <c:numCache>
                <c:formatCode>General</c:formatCode>
                <c:ptCount val="965"/>
                <c:pt idx="0">
                  <c:v>-1.498859999992419E-2</c:v>
                </c:pt>
                <c:pt idx="1">
                  <c:v>2.4821899998642039E-2</c:v>
                </c:pt>
                <c:pt idx="2">
                  <c:v>2.2569500000827247E-2</c:v>
                </c:pt>
                <c:pt idx="3">
                  <c:v>1.3641600002301857E-2</c:v>
                </c:pt>
                <c:pt idx="6">
                  <c:v>2.7694899999914924E-2</c:v>
                </c:pt>
                <c:pt idx="7">
                  <c:v>-4.1020100001333049E-2</c:v>
                </c:pt>
                <c:pt idx="8">
                  <c:v>-1.577730000281008E-2</c:v>
                </c:pt>
                <c:pt idx="12">
                  <c:v>-2.4088700003630947E-2</c:v>
                </c:pt>
                <c:pt idx="13">
                  <c:v>-3.5934500003349967E-2</c:v>
                </c:pt>
                <c:pt idx="14">
                  <c:v>-7.7803000021958724E-3</c:v>
                </c:pt>
                <c:pt idx="16">
                  <c:v>-2.4747999996179715E-3</c:v>
                </c:pt>
                <c:pt idx="17">
                  <c:v>-1.3463000068441033E-3</c:v>
                </c:pt>
                <c:pt idx="18">
                  <c:v>6.3450000016018748E-4</c:v>
                </c:pt>
                <c:pt idx="19">
                  <c:v>8.2512999942991883E-3</c:v>
                </c:pt>
                <c:pt idx="20">
                  <c:v>-3.0010999980731867E-3</c:v>
                </c:pt>
                <c:pt idx="21">
                  <c:v>4.8719999904278666E-4</c:v>
                </c:pt>
                <c:pt idx="22">
                  <c:v>9.4979999994393438E-4</c:v>
                </c:pt>
                <c:pt idx="23">
                  <c:v>4.7299999932874925E-3</c:v>
                </c:pt>
                <c:pt idx="24">
                  <c:v>-1.9615999990492128E-3</c:v>
                </c:pt>
                <c:pt idx="25">
                  <c:v>2.2977000044193119E-3</c:v>
                </c:pt>
                <c:pt idx="26">
                  <c:v>4.2977000048267655E-3</c:v>
                </c:pt>
                <c:pt idx="27">
                  <c:v>-2.7514000030350871E-3</c:v>
                </c:pt>
                <c:pt idx="28">
                  <c:v>-1.7513999991933815E-3</c:v>
                </c:pt>
                <c:pt idx="29">
                  <c:v>-5.7257000007666647E-3</c:v>
                </c:pt>
                <c:pt idx="30">
                  <c:v>-4.6640000073239207E-4</c:v>
                </c:pt>
                <c:pt idx="31">
                  <c:v>-2.5412000031792559E-3</c:v>
                </c:pt>
                <c:pt idx="32">
                  <c:v>5.2555000002030283E-3</c:v>
                </c:pt>
                <c:pt idx="33">
                  <c:v>8.0521999989286996E-3</c:v>
                </c:pt>
                <c:pt idx="34">
                  <c:v>-4.8290000268025324E-4</c:v>
                </c:pt>
                <c:pt idx="35">
                  <c:v>2.4983000039355829E-3</c:v>
                </c:pt>
                <c:pt idx="36">
                  <c:v>-2.3966000007931143E-3</c:v>
                </c:pt>
                <c:pt idx="37">
                  <c:v>8.1123999989358708E-3</c:v>
                </c:pt>
                <c:pt idx="38">
                  <c:v>-6.5200001699849963E-5</c:v>
                </c:pt>
                <c:pt idx="39">
                  <c:v>4.3482999972184189E-3</c:v>
                </c:pt>
                <c:pt idx="40">
                  <c:v>6.3808999984757975E-3</c:v>
                </c:pt>
                <c:pt idx="41">
                  <c:v>7.7790000068489462E-4</c:v>
                </c:pt>
                <c:pt idx="42">
                  <c:v>5.2799999975832179E-3</c:v>
                </c:pt>
                <c:pt idx="43">
                  <c:v>9.9270999999134801E-3</c:v>
                </c:pt>
                <c:pt idx="44">
                  <c:v>6.8779999928665347E-3</c:v>
                </c:pt>
                <c:pt idx="45">
                  <c:v>-9.1640000027837232E-4</c:v>
                </c:pt>
                <c:pt idx="46">
                  <c:v>-7.6219999755267054E-4</c:v>
                </c:pt>
                <c:pt idx="47">
                  <c:v>5.2937999935238622E-3</c:v>
                </c:pt>
                <c:pt idx="48">
                  <c:v>1.1244699999224395E-2</c:v>
                </c:pt>
                <c:pt idx="49">
                  <c:v>1.055200002156198E-3</c:v>
                </c:pt>
                <c:pt idx="50">
                  <c:v>-8.5485000454355031E-4</c:v>
                </c:pt>
                <c:pt idx="51">
                  <c:v>1.1346000028424896E-3</c:v>
                </c:pt>
                <c:pt idx="52">
                  <c:v>2.8880000172648579E-4</c:v>
                </c:pt>
                <c:pt idx="53">
                  <c:v>-1.1971999992965721E-3</c:v>
                </c:pt>
                <c:pt idx="54">
                  <c:v>5.4809999710414559E-4</c:v>
                </c:pt>
                <c:pt idx="55">
                  <c:v>6.6380499993101694E-3</c:v>
                </c:pt>
                <c:pt idx="56">
                  <c:v>1.099650000105612E-2</c:v>
                </c:pt>
                <c:pt idx="57">
                  <c:v>2.3049000010360032E-3</c:v>
                </c:pt>
                <c:pt idx="58">
                  <c:v>-1.0503000012249686E-3</c:v>
                </c:pt>
                <c:pt idx="59">
                  <c:v>-4.3169000055058859E-3</c:v>
                </c:pt>
                <c:pt idx="60">
                  <c:v>-3.6720999996759929E-3</c:v>
                </c:pt>
                <c:pt idx="61">
                  <c:v>-1.3637000010930933E-3</c:v>
                </c:pt>
                <c:pt idx="62">
                  <c:v>2.4141999965650029E-3</c:v>
                </c:pt>
                <c:pt idx="63">
                  <c:v>-2.418199997919146E-3</c:v>
                </c:pt>
                <c:pt idx="64">
                  <c:v>-8.1194000013056211E-3</c:v>
                </c:pt>
                <c:pt idx="65">
                  <c:v>1.1398999995435588E-3</c:v>
                </c:pt>
                <c:pt idx="66">
                  <c:v>-5.1220999957877211E-3</c:v>
                </c:pt>
                <c:pt idx="73">
                  <c:v>1.2159999459981918E-4</c:v>
                </c:pt>
                <c:pt idx="74">
                  <c:v>-1.1073999994550832E-3</c:v>
                </c:pt>
                <c:pt idx="75">
                  <c:v>-1.2817000024369918E-3</c:v>
                </c:pt>
                <c:pt idx="76">
                  <c:v>-2.7330000011716038E-4</c:v>
                </c:pt>
                <c:pt idx="77">
                  <c:v>1.6619999951217324E-4</c:v>
                </c:pt>
                <c:pt idx="80">
                  <c:v>-3.0200004403013736E-5</c:v>
                </c:pt>
                <c:pt idx="81">
                  <c:v>3.5180000122636557E-4</c:v>
                </c:pt>
                <c:pt idx="82">
                  <c:v>1.3119999493937939E-4</c:v>
                </c:pt>
                <c:pt idx="87">
                  <c:v>2.4220000341301784E-4</c:v>
                </c:pt>
                <c:pt idx="90">
                  <c:v>2.6110000180779025E-4</c:v>
                </c:pt>
                <c:pt idx="91">
                  <c:v>4.431000052136369E-4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A9-4D02-82D8-F68A2A4F04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  <c:pt idx="127">
                  <c:v>2809</c:v>
                </c:pt>
              </c:numCache>
            </c:numRef>
          </c:xVal>
          <c:yVal>
            <c:numRef>
              <c:f>Active!$J$21:$J$985</c:f>
              <c:numCache>
                <c:formatCode>General</c:formatCode>
                <c:ptCount val="965"/>
                <c:pt idx="15">
                  <c:v>7.8826999961165711E-3</c:v>
                </c:pt>
                <c:pt idx="69">
                  <c:v>-1.047000041580759E-4</c:v>
                </c:pt>
                <c:pt idx="70">
                  <c:v>-4.0800000715535134E-4</c:v>
                </c:pt>
                <c:pt idx="100">
                  <c:v>3.5969999589724466E-4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A9-4D02-82D8-F68A2A4F04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  <c:pt idx="127">
                  <c:v>2809</c:v>
                </c:pt>
              </c:numCache>
            </c:numRef>
          </c:xVal>
          <c:yVal>
            <c:numRef>
              <c:f>Active!$K$21:$K$985</c:f>
              <c:numCache>
                <c:formatCode>General</c:formatCode>
                <c:ptCount val="965"/>
                <c:pt idx="68">
                  <c:v>-8.3679999806918204E-4</c:v>
                </c:pt>
                <c:pt idx="71">
                  <c:v>-4.8380000225733966E-4</c:v>
                </c:pt>
                <c:pt idx="72">
                  <c:v>-2.3520000104326755E-4</c:v>
                </c:pt>
                <c:pt idx="78">
                  <c:v>-7.4980000499635935E-4</c:v>
                </c:pt>
                <c:pt idx="79">
                  <c:v>-7.4980000499635935E-4</c:v>
                </c:pt>
                <c:pt idx="83">
                  <c:v>3.125000002910383E-4</c:v>
                </c:pt>
                <c:pt idx="84">
                  <c:v>3.125000002910383E-4</c:v>
                </c:pt>
                <c:pt idx="85">
                  <c:v>5.0339999870629981E-4</c:v>
                </c:pt>
                <c:pt idx="86">
                  <c:v>5.0339999870629981E-4</c:v>
                </c:pt>
                <c:pt idx="88">
                  <c:v>6.7639999906532466E-4</c:v>
                </c:pt>
                <c:pt idx="89">
                  <c:v>6.7639999906532466E-4</c:v>
                </c:pt>
                <c:pt idx="92">
                  <c:v>-9.7855000785784796E-4</c:v>
                </c:pt>
                <c:pt idx="93">
                  <c:v>5.3530000150203705E-4</c:v>
                </c:pt>
                <c:pt idx="94">
                  <c:v>3.6049999471288174E-4</c:v>
                </c:pt>
                <c:pt idx="95">
                  <c:v>1.1912999980268069E-3</c:v>
                </c:pt>
                <c:pt idx="96">
                  <c:v>3.7580000207526609E-4</c:v>
                </c:pt>
                <c:pt idx="97">
                  <c:v>9.1350000002421439E-4</c:v>
                </c:pt>
                <c:pt idx="98">
                  <c:v>2.13870000152383E-3</c:v>
                </c:pt>
                <c:pt idx="99">
                  <c:v>-4.5199994929134846E-5</c:v>
                </c:pt>
                <c:pt idx="101">
                  <c:v>6.0220000159461051E-4</c:v>
                </c:pt>
                <c:pt idx="102">
                  <c:v>7.0150000101421028E-4</c:v>
                </c:pt>
                <c:pt idx="103">
                  <c:v>3.4639999648788944E-4</c:v>
                </c:pt>
                <c:pt idx="104">
                  <c:v>0</c:v>
                </c:pt>
                <c:pt idx="105">
                  <c:v>0</c:v>
                </c:pt>
                <c:pt idx="106">
                  <c:v>2.5810000079218298E-4</c:v>
                </c:pt>
                <c:pt idx="107">
                  <c:v>5.9760000294772908E-4</c:v>
                </c:pt>
                <c:pt idx="108">
                  <c:v>4.9099999887403101E-4</c:v>
                </c:pt>
                <c:pt idx="109">
                  <c:v>2.2100000933278352E-5</c:v>
                </c:pt>
                <c:pt idx="110">
                  <c:v>1.0897999964072369E-3</c:v>
                </c:pt>
                <c:pt idx="111">
                  <c:v>9.5419999706791714E-4</c:v>
                </c:pt>
                <c:pt idx="112">
                  <c:v>5.9370000235503539E-4</c:v>
                </c:pt>
                <c:pt idx="113">
                  <c:v>-4.9790000048233196E-4</c:v>
                </c:pt>
                <c:pt idx="114">
                  <c:v>-4.9790000048233196E-4</c:v>
                </c:pt>
                <c:pt idx="115">
                  <c:v>1.2382999993860722E-3</c:v>
                </c:pt>
                <c:pt idx="116">
                  <c:v>1.2382999993860722E-3</c:v>
                </c:pt>
                <c:pt idx="117">
                  <c:v>-5.7340000057592988E-4</c:v>
                </c:pt>
                <c:pt idx="118">
                  <c:v>6.976000004215166E-4</c:v>
                </c:pt>
                <c:pt idx="119">
                  <c:v>5.942999996477738E-4</c:v>
                </c:pt>
                <c:pt idx="120">
                  <c:v>1.258700001926627E-3</c:v>
                </c:pt>
                <c:pt idx="121">
                  <c:v>6.9639999856008217E-4</c:v>
                </c:pt>
                <c:pt idx="122">
                  <c:v>1.1157999979332089E-3</c:v>
                </c:pt>
                <c:pt idx="123">
                  <c:v>-2.8200003725942224E-5</c:v>
                </c:pt>
                <c:pt idx="124">
                  <c:v>1.1789999989559874E-3</c:v>
                </c:pt>
                <c:pt idx="125">
                  <c:v>1.3925000021117739E-3</c:v>
                </c:pt>
                <c:pt idx="126">
                  <c:v>3.5509999725036323E-4</c:v>
                </c:pt>
                <c:pt idx="127">
                  <c:v>1.1912999980268069E-3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A9-4D02-82D8-F68A2A4F04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  <c:pt idx="127">
                  <c:v>2809</c:v>
                </c:pt>
              </c:numCache>
            </c:numRef>
          </c:xVal>
          <c:yVal>
            <c:numRef>
              <c:f>Active!$L$21:$L$985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A9-4D02-82D8-F68A2A4F04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  <c:pt idx="127">
                  <c:v>2809</c:v>
                </c:pt>
              </c:numCache>
            </c:numRef>
          </c:xVal>
          <c:yVal>
            <c:numRef>
              <c:f>Active!$M$21:$M$985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A9-4D02-82D8-F68A2A4F04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2.0000000000000001E-4</c:v>
                  </c:pt>
                  <c:pt idx="70">
                    <c:v>1E-4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  <c:pt idx="127">
                  <c:v>2809</c:v>
                </c:pt>
              </c:numCache>
            </c:numRef>
          </c:xVal>
          <c:yVal>
            <c:numRef>
              <c:f>Active!$N$21:$N$985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A9-4D02-82D8-F68A2A4F04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  <c:pt idx="127">
                  <c:v>2809</c:v>
                </c:pt>
              </c:numCache>
            </c:numRef>
          </c:xVal>
          <c:yVal>
            <c:numRef>
              <c:f>Active!$O$21:$O$985</c:f>
              <c:numCache>
                <c:formatCode>General</c:formatCode>
                <c:ptCount val="965"/>
                <c:pt idx="0">
                  <c:v>-3.2272281205138736E-3</c:v>
                </c:pt>
                <c:pt idx="1">
                  <c:v>-3.1911458646682721E-3</c:v>
                </c:pt>
                <c:pt idx="2">
                  <c:v>-3.1818870216588349E-3</c:v>
                </c:pt>
                <c:pt idx="3">
                  <c:v>-3.1338227336833741E-3</c:v>
                </c:pt>
                <c:pt idx="4">
                  <c:v>-3.0766357621544978E-3</c:v>
                </c:pt>
                <c:pt idx="5">
                  <c:v>-3.0714617028256945E-3</c:v>
                </c:pt>
                <c:pt idx="6">
                  <c:v>-3.0699639488094618E-3</c:v>
                </c:pt>
                <c:pt idx="7">
                  <c:v>-3.0631559760084049E-3</c:v>
                </c:pt>
                <c:pt idx="8">
                  <c:v>-3.0353794469800931E-3</c:v>
                </c:pt>
                <c:pt idx="9">
                  <c:v>-2.8698095484583925E-3</c:v>
                </c:pt>
                <c:pt idx="10">
                  <c:v>-2.8143926498577906E-3</c:v>
                </c:pt>
                <c:pt idx="11">
                  <c:v>-2.8077208365127546E-3</c:v>
                </c:pt>
                <c:pt idx="12">
                  <c:v>-1.919144226518825E-3</c:v>
                </c:pt>
                <c:pt idx="13">
                  <c:v>-1.9183272697826982E-3</c:v>
                </c:pt>
                <c:pt idx="14">
                  <c:v>-1.9175103130465714E-3</c:v>
                </c:pt>
                <c:pt idx="15">
                  <c:v>-1.1563789538884244E-3</c:v>
                </c:pt>
                <c:pt idx="43">
                  <c:v>-8.1706958948375491E-4</c:v>
                </c:pt>
                <c:pt idx="44">
                  <c:v>-8.1203168961097288E-4</c:v>
                </c:pt>
                <c:pt idx="50">
                  <c:v>-7.5763598693052926E-4</c:v>
                </c:pt>
                <c:pt idx="51">
                  <c:v>-7.5239384787371554E-4</c:v>
                </c:pt>
                <c:pt idx="52">
                  <c:v>-7.5157689113758874E-4</c:v>
                </c:pt>
                <c:pt idx="54">
                  <c:v>-7.4490507779255313E-4</c:v>
                </c:pt>
                <c:pt idx="55">
                  <c:v>-7.444285196964791E-4</c:v>
                </c:pt>
                <c:pt idx="57">
                  <c:v>-7.1440535964381862E-4</c:v>
                </c:pt>
                <c:pt idx="62">
                  <c:v>-6.3965381828821541E-4</c:v>
                </c:pt>
                <c:pt idx="67">
                  <c:v>-2.5445871720442318E-4</c:v>
                </c:pt>
                <c:pt idx="68">
                  <c:v>-1.5356456029276186E-4</c:v>
                </c:pt>
                <c:pt idx="69">
                  <c:v>-1.3273216352152812E-4</c:v>
                </c:pt>
                <c:pt idx="70">
                  <c:v>-1.2851122038487288E-4</c:v>
                </c:pt>
                <c:pt idx="71">
                  <c:v>-1.1407831804663253E-4</c:v>
                </c:pt>
                <c:pt idx="72">
                  <c:v>-8.711874575444774E-5</c:v>
                </c:pt>
                <c:pt idx="73">
                  <c:v>-8.3850918809940463E-5</c:v>
                </c:pt>
                <c:pt idx="74">
                  <c:v>-7.9766135129306394E-5</c:v>
                </c:pt>
                <c:pt idx="75">
                  <c:v>-7.9629975673285334E-5</c:v>
                </c:pt>
                <c:pt idx="76">
                  <c:v>-7.7996062201031642E-5</c:v>
                </c:pt>
                <c:pt idx="77">
                  <c:v>-4.5998590036064823E-5</c:v>
                </c:pt>
                <c:pt idx="78">
                  <c:v>-2.9659455313528547E-5</c:v>
                </c:pt>
                <c:pt idx="79">
                  <c:v>-2.9659455313528547E-5</c:v>
                </c:pt>
                <c:pt idx="80">
                  <c:v>-2.5846990544936815E-5</c:v>
                </c:pt>
                <c:pt idx="81">
                  <c:v>9.554468020558449E-6</c:v>
                </c:pt>
                <c:pt idx="82">
                  <c:v>1.5273165173446102E-5</c:v>
                </c:pt>
                <c:pt idx="83">
                  <c:v>1.6498600277636344E-5</c:v>
                </c:pt>
                <c:pt idx="84">
                  <c:v>1.6498600277636344E-5</c:v>
                </c:pt>
                <c:pt idx="85">
                  <c:v>3.5152445752531882E-5</c:v>
                </c:pt>
                <c:pt idx="86">
                  <c:v>3.5152445752531882E-5</c:v>
                </c:pt>
                <c:pt idx="87">
                  <c:v>4.6589840058307243E-5</c:v>
                </c:pt>
                <c:pt idx="88">
                  <c:v>6.1022742396547652E-5</c:v>
                </c:pt>
                <c:pt idx="89">
                  <c:v>6.1022742396547652E-5</c:v>
                </c:pt>
                <c:pt idx="90">
                  <c:v>8.4306009376161769E-5</c:v>
                </c:pt>
                <c:pt idx="91">
                  <c:v>1.1970746794165698E-4</c:v>
                </c:pt>
                <c:pt idx="92">
                  <c:v>1.4904983071421167E-4</c:v>
                </c:pt>
                <c:pt idx="93">
                  <c:v>1.6681863972496988E-4</c:v>
                </c:pt>
                <c:pt idx="94">
                  <c:v>1.7172038014173075E-4</c:v>
                </c:pt>
                <c:pt idx="95">
                  <c:v>1.7771139620666068E-4</c:v>
                </c:pt>
                <c:pt idx="96">
                  <c:v>1.8928494996845721E-4</c:v>
                </c:pt>
                <c:pt idx="97">
                  <c:v>2.1120662238786002E-4</c:v>
                </c:pt>
                <c:pt idx="98">
                  <c:v>2.1610836280462088E-4</c:v>
                </c:pt>
                <c:pt idx="99">
                  <c:v>2.532798942983909E-4</c:v>
                </c:pt>
                <c:pt idx="100">
                  <c:v>2.8827287449582266E-4</c:v>
                </c:pt>
                <c:pt idx="101">
                  <c:v>2.9167686089635105E-4</c:v>
                </c:pt>
                <c:pt idx="102">
                  <c:v>3.2558056544561379E-4</c:v>
                </c:pt>
                <c:pt idx="103">
                  <c:v>3.8780543684727268E-4</c:v>
                </c:pt>
                <c:pt idx="104">
                  <c:v>4.7603676434896844E-4</c:v>
                </c:pt>
                <c:pt idx="105">
                  <c:v>4.7603676434896844E-4</c:v>
                </c:pt>
                <c:pt idx="106">
                  <c:v>5.2137786320400649E-4</c:v>
                </c:pt>
                <c:pt idx="107">
                  <c:v>5.5337533536897342E-4</c:v>
                </c:pt>
                <c:pt idx="108">
                  <c:v>5.6181722164228378E-4</c:v>
                </c:pt>
                <c:pt idx="109">
                  <c:v>5.9218078033499702E-4</c:v>
                </c:pt>
                <c:pt idx="110">
                  <c:v>6.0048650715228621E-4</c:v>
                </c:pt>
                <c:pt idx="111">
                  <c:v>6.1301317710623065E-4</c:v>
                </c:pt>
                <c:pt idx="112">
                  <c:v>6.4501064927119747E-4</c:v>
                </c:pt>
                <c:pt idx="113">
                  <c:v>6.4664456274345116E-4</c:v>
                </c:pt>
                <c:pt idx="114">
                  <c:v>6.4664456274345116E-4</c:v>
                </c:pt>
                <c:pt idx="115">
                  <c:v>6.8286297804507322E-4</c:v>
                </c:pt>
                <c:pt idx="116">
                  <c:v>6.8286297804507322E-4</c:v>
                </c:pt>
                <c:pt idx="117">
                  <c:v>6.8545000770947476E-4</c:v>
                </c:pt>
                <c:pt idx="118">
                  <c:v>6.8953479139010883E-4</c:v>
                </c:pt>
                <c:pt idx="119">
                  <c:v>6.9375573452676396E-4</c:v>
                </c:pt>
                <c:pt idx="120">
                  <c:v>7.062824044807085E-4</c:v>
                </c:pt>
                <c:pt idx="121">
                  <c:v>7.2820407690011126E-4</c:v>
                </c:pt>
                <c:pt idx="122">
                  <c:v>7.6115466525722604E-4</c:v>
                </c:pt>
                <c:pt idx="123">
                  <c:v>7.7204742173891689E-4</c:v>
                </c:pt>
                <c:pt idx="124">
                  <c:v>8.1235062072117291E-4</c:v>
                </c:pt>
                <c:pt idx="125">
                  <c:v>8.1983939080233542E-4</c:v>
                </c:pt>
                <c:pt idx="126">
                  <c:v>8.2229026101071591E-4</c:v>
                </c:pt>
                <c:pt idx="127">
                  <c:v>8.5850867631233796E-4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A9-4D02-82D8-F68A2A4F049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Active!$F$21:$F$295</c:f>
              <c:numCache>
                <c:formatCode>General</c:formatCode>
                <c:ptCount val="275"/>
                <c:pt idx="0">
                  <c:v>-27198</c:v>
                </c:pt>
                <c:pt idx="1">
                  <c:v>-26933</c:v>
                </c:pt>
                <c:pt idx="2">
                  <c:v>-26865</c:v>
                </c:pt>
                <c:pt idx="3">
                  <c:v>-26512</c:v>
                </c:pt>
                <c:pt idx="4">
                  <c:v>-26092</c:v>
                </c:pt>
                <c:pt idx="5">
                  <c:v>-26054</c:v>
                </c:pt>
                <c:pt idx="6">
                  <c:v>-26043</c:v>
                </c:pt>
                <c:pt idx="7">
                  <c:v>-25993</c:v>
                </c:pt>
                <c:pt idx="8">
                  <c:v>-25789</c:v>
                </c:pt>
                <c:pt idx="9">
                  <c:v>-24573</c:v>
                </c:pt>
                <c:pt idx="10">
                  <c:v>-24166</c:v>
                </c:pt>
                <c:pt idx="11">
                  <c:v>-24117</c:v>
                </c:pt>
                <c:pt idx="12">
                  <c:v>-17591</c:v>
                </c:pt>
                <c:pt idx="13">
                  <c:v>-17585</c:v>
                </c:pt>
                <c:pt idx="14">
                  <c:v>-17579</c:v>
                </c:pt>
                <c:pt idx="15">
                  <c:v>-11989</c:v>
                </c:pt>
                <c:pt idx="16">
                  <c:v>-11964</c:v>
                </c:pt>
                <c:pt idx="17">
                  <c:v>-11959</c:v>
                </c:pt>
                <c:pt idx="18">
                  <c:v>-11415</c:v>
                </c:pt>
                <c:pt idx="19">
                  <c:v>-11391</c:v>
                </c:pt>
                <c:pt idx="20">
                  <c:v>-11323</c:v>
                </c:pt>
                <c:pt idx="21">
                  <c:v>-11304</c:v>
                </c:pt>
                <c:pt idx="22">
                  <c:v>-11286</c:v>
                </c:pt>
                <c:pt idx="23">
                  <c:v>-11100</c:v>
                </c:pt>
                <c:pt idx="24">
                  <c:v>-11088</c:v>
                </c:pt>
                <c:pt idx="25">
                  <c:v>-11039</c:v>
                </c:pt>
                <c:pt idx="26">
                  <c:v>-11039</c:v>
                </c:pt>
                <c:pt idx="27">
                  <c:v>-11002</c:v>
                </c:pt>
                <c:pt idx="28">
                  <c:v>-11002</c:v>
                </c:pt>
                <c:pt idx="29">
                  <c:v>-11001</c:v>
                </c:pt>
                <c:pt idx="30">
                  <c:v>-10952</c:v>
                </c:pt>
                <c:pt idx="31">
                  <c:v>-10916</c:v>
                </c:pt>
                <c:pt idx="32">
                  <c:v>-10885</c:v>
                </c:pt>
                <c:pt idx="33">
                  <c:v>-10854</c:v>
                </c:pt>
                <c:pt idx="34">
                  <c:v>-10797</c:v>
                </c:pt>
                <c:pt idx="35">
                  <c:v>-10681</c:v>
                </c:pt>
                <c:pt idx="36">
                  <c:v>-10638</c:v>
                </c:pt>
                <c:pt idx="37">
                  <c:v>-10268</c:v>
                </c:pt>
                <c:pt idx="38">
                  <c:v>-10236</c:v>
                </c:pt>
                <c:pt idx="39">
                  <c:v>-10181</c:v>
                </c:pt>
                <c:pt idx="40">
                  <c:v>-10063</c:v>
                </c:pt>
                <c:pt idx="41">
                  <c:v>-9853</c:v>
                </c:pt>
                <c:pt idx="42">
                  <c:v>-9600</c:v>
                </c:pt>
                <c:pt idx="43">
                  <c:v>-9497</c:v>
                </c:pt>
                <c:pt idx="44">
                  <c:v>-9460</c:v>
                </c:pt>
                <c:pt idx="45">
                  <c:v>-9452</c:v>
                </c:pt>
                <c:pt idx="46">
                  <c:v>-9446</c:v>
                </c:pt>
                <c:pt idx="47">
                  <c:v>-9366</c:v>
                </c:pt>
                <c:pt idx="48">
                  <c:v>-9329</c:v>
                </c:pt>
                <c:pt idx="49">
                  <c:v>-9064</c:v>
                </c:pt>
                <c:pt idx="50">
                  <c:v>-9060.5</c:v>
                </c:pt>
                <c:pt idx="51">
                  <c:v>-9022</c:v>
                </c:pt>
                <c:pt idx="52">
                  <c:v>-9016</c:v>
                </c:pt>
                <c:pt idx="53">
                  <c:v>-8996</c:v>
                </c:pt>
                <c:pt idx="54">
                  <c:v>-8967</c:v>
                </c:pt>
                <c:pt idx="55">
                  <c:v>-8963.5</c:v>
                </c:pt>
                <c:pt idx="56">
                  <c:v>-8755</c:v>
                </c:pt>
                <c:pt idx="57">
                  <c:v>-8743</c:v>
                </c:pt>
                <c:pt idx="58">
                  <c:v>-8679</c:v>
                </c:pt>
                <c:pt idx="59">
                  <c:v>-8417</c:v>
                </c:pt>
                <c:pt idx="60">
                  <c:v>-8353</c:v>
                </c:pt>
                <c:pt idx="61">
                  <c:v>-8341</c:v>
                </c:pt>
                <c:pt idx="62">
                  <c:v>-8194</c:v>
                </c:pt>
                <c:pt idx="63">
                  <c:v>-7526</c:v>
                </c:pt>
                <c:pt idx="64">
                  <c:v>-7242</c:v>
                </c:pt>
                <c:pt idx="65">
                  <c:v>-7193</c:v>
                </c:pt>
                <c:pt idx="66">
                  <c:v>-6853</c:v>
                </c:pt>
                <c:pt idx="67">
                  <c:v>-5365</c:v>
                </c:pt>
                <c:pt idx="68">
                  <c:v>-4624</c:v>
                </c:pt>
                <c:pt idx="69">
                  <c:v>-4471</c:v>
                </c:pt>
                <c:pt idx="70">
                  <c:v>-4440</c:v>
                </c:pt>
                <c:pt idx="71">
                  <c:v>-4334</c:v>
                </c:pt>
                <c:pt idx="72">
                  <c:v>-4136</c:v>
                </c:pt>
                <c:pt idx="73">
                  <c:v>-4112</c:v>
                </c:pt>
                <c:pt idx="74">
                  <c:v>-4082</c:v>
                </c:pt>
                <c:pt idx="75">
                  <c:v>-4081</c:v>
                </c:pt>
                <c:pt idx="76">
                  <c:v>-4069</c:v>
                </c:pt>
                <c:pt idx="77">
                  <c:v>-3834</c:v>
                </c:pt>
                <c:pt idx="78">
                  <c:v>-3714</c:v>
                </c:pt>
                <c:pt idx="79">
                  <c:v>-3714</c:v>
                </c:pt>
                <c:pt idx="80">
                  <c:v>-3686</c:v>
                </c:pt>
                <c:pt idx="81">
                  <c:v>-3426</c:v>
                </c:pt>
                <c:pt idx="82">
                  <c:v>-3384</c:v>
                </c:pt>
                <c:pt idx="83">
                  <c:v>-3375</c:v>
                </c:pt>
                <c:pt idx="84">
                  <c:v>-3375</c:v>
                </c:pt>
                <c:pt idx="85">
                  <c:v>-3238</c:v>
                </c:pt>
                <c:pt idx="86">
                  <c:v>-3238</c:v>
                </c:pt>
                <c:pt idx="87">
                  <c:v>-3154</c:v>
                </c:pt>
                <c:pt idx="88">
                  <c:v>-3048</c:v>
                </c:pt>
                <c:pt idx="89">
                  <c:v>-3048</c:v>
                </c:pt>
                <c:pt idx="90">
                  <c:v>-2877</c:v>
                </c:pt>
                <c:pt idx="91">
                  <c:v>-2617</c:v>
                </c:pt>
                <c:pt idx="92">
                  <c:v>-2401.5</c:v>
                </c:pt>
                <c:pt idx="93">
                  <c:v>-2271</c:v>
                </c:pt>
                <c:pt idx="94">
                  <c:v>-2235</c:v>
                </c:pt>
                <c:pt idx="95">
                  <c:v>-2191</c:v>
                </c:pt>
                <c:pt idx="96">
                  <c:v>-2106</c:v>
                </c:pt>
                <c:pt idx="97">
                  <c:v>-1945</c:v>
                </c:pt>
                <c:pt idx="98">
                  <c:v>-1909</c:v>
                </c:pt>
                <c:pt idx="99">
                  <c:v>-1636</c:v>
                </c:pt>
                <c:pt idx="100">
                  <c:v>-1379</c:v>
                </c:pt>
                <c:pt idx="101">
                  <c:v>-1354</c:v>
                </c:pt>
                <c:pt idx="102">
                  <c:v>-1105</c:v>
                </c:pt>
                <c:pt idx="103">
                  <c:v>-648</c:v>
                </c:pt>
                <c:pt idx="104">
                  <c:v>0</c:v>
                </c:pt>
                <c:pt idx="105">
                  <c:v>0</c:v>
                </c:pt>
                <c:pt idx="106">
                  <c:v>333</c:v>
                </c:pt>
                <c:pt idx="107">
                  <c:v>568</c:v>
                </c:pt>
                <c:pt idx="108">
                  <c:v>630</c:v>
                </c:pt>
                <c:pt idx="109">
                  <c:v>853</c:v>
                </c:pt>
                <c:pt idx="110">
                  <c:v>914</c:v>
                </c:pt>
                <c:pt idx="111">
                  <c:v>1006</c:v>
                </c:pt>
                <c:pt idx="112">
                  <c:v>1241</c:v>
                </c:pt>
                <c:pt idx="113">
                  <c:v>1253</c:v>
                </c:pt>
                <c:pt idx="114">
                  <c:v>1253</c:v>
                </c:pt>
                <c:pt idx="115">
                  <c:v>1519</c:v>
                </c:pt>
                <c:pt idx="116">
                  <c:v>1519</c:v>
                </c:pt>
                <c:pt idx="117">
                  <c:v>1538</c:v>
                </c:pt>
                <c:pt idx="118">
                  <c:v>1568</c:v>
                </c:pt>
                <c:pt idx="119">
                  <c:v>1599</c:v>
                </c:pt>
                <c:pt idx="120">
                  <c:v>1691</c:v>
                </c:pt>
                <c:pt idx="121">
                  <c:v>1852</c:v>
                </c:pt>
                <c:pt idx="122">
                  <c:v>2094</c:v>
                </c:pt>
                <c:pt idx="123">
                  <c:v>2174</c:v>
                </c:pt>
                <c:pt idx="124">
                  <c:v>2470</c:v>
                </c:pt>
                <c:pt idx="125">
                  <c:v>2525</c:v>
                </c:pt>
                <c:pt idx="126">
                  <c:v>2543</c:v>
                </c:pt>
                <c:pt idx="127">
                  <c:v>2809</c:v>
                </c:pt>
              </c:numCache>
            </c:numRef>
          </c:xVal>
          <c:yVal>
            <c:numRef>
              <c:f>Active!$U$21:$U$295</c:f>
              <c:numCache>
                <c:formatCode>General</c:formatCode>
                <c:ptCount val="275"/>
                <c:pt idx="5">
                  <c:v>-0.26758780000091065</c:v>
                </c:pt>
                <c:pt idx="67">
                  <c:v>7.1194999982253648E-3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A9-4D02-82D8-F68A2A4F0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372616"/>
        <c:axId val="1"/>
      </c:scatterChart>
      <c:valAx>
        <c:axId val="682372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9724432192947"/>
              <c:y val="0.838905688936122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93067590987867E-2"/>
              <c:y val="0.370820733297908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372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91525994259382"/>
          <c:y val="0.92097257781427622"/>
          <c:w val="0.83362291152080858"/>
          <c:h val="6.07902999855080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28575</xdr:rowOff>
    </xdr:from>
    <xdr:to>
      <xdr:col>18</xdr:col>
      <xdr:colOff>133349</xdr:colOff>
      <xdr:row>18</xdr:row>
      <xdr:rowOff>47625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6567D84D-FDFD-BAC0-2553-A385BD276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285750</xdr:colOff>
      <xdr:row>0</xdr:row>
      <xdr:rowOff>19050</xdr:rowOff>
    </xdr:from>
    <xdr:to>
      <xdr:col>27</xdr:col>
      <xdr:colOff>152400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191522F9-2113-7454-744B-1776E16CE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43" TargetMode="External"/><Relationship Id="rId13" Type="http://schemas.openxmlformats.org/officeDocument/2006/relationships/hyperlink" Target="http://www.bav-astro.de/sfs/BAVM_link.php?BAVMnr=47" TargetMode="External"/><Relationship Id="rId18" Type="http://schemas.openxmlformats.org/officeDocument/2006/relationships/hyperlink" Target="http://www.bav-astro.de/sfs/BAVM_link.php?BAVMnr=152" TargetMode="External"/><Relationship Id="rId26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bav-astro.de/sfs/BAVM_link.php?BAVMnr=47" TargetMode="External"/><Relationship Id="rId21" Type="http://schemas.openxmlformats.org/officeDocument/2006/relationships/hyperlink" Target="http://www.konkoly.hu/cgi-bin/IBVS?5694" TargetMode="External"/><Relationship Id="rId7" Type="http://schemas.openxmlformats.org/officeDocument/2006/relationships/hyperlink" Target="http://www.bav-astro.de/sfs/BAVM_link.php?BAVMnr=47" TargetMode="External"/><Relationship Id="rId12" Type="http://schemas.openxmlformats.org/officeDocument/2006/relationships/hyperlink" Target="http://www.bav-astro.de/sfs/BAVM_link.php?BAVMnr=47" TargetMode="External"/><Relationship Id="rId17" Type="http://schemas.openxmlformats.org/officeDocument/2006/relationships/hyperlink" Target="http://www.bav-astro.de/sfs/BAVM_link.php?BAVMnr=152" TargetMode="External"/><Relationship Id="rId25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www.bav-astro.de/sfs/BAVM_link.php?BAVMnr=47" TargetMode="External"/><Relationship Id="rId16" Type="http://schemas.openxmlformats.org/officeDocument/2006/relationships/hyperlink" Target="http://www.bav-astro.de/sfs/BAVM_link.php?BAVMnr=56" TargetMode="External"/><Relationship Id="rId20" Type="http://schemas.openxmlformats.org/officeDocument/2006/relationships/hyperlink" Target="http://www.konkoly.hu/cgi-bin/IBVS?5694" TargetMode="External"/><Relationship Id="rId29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47" TargetMode="External"/><Relationship Id="rId6" Type="http://schemas.openxmlformats.org/officeDocument/2006/relationships/hyperlink" Target="http://www.bav-astro.de/sfs/BAVM_link.php?BAVMnr=47" TargetMode="External"/><Relationship Id="rId11" Type="http://schemas.openxmlformats.org/officeDocument/2006/relationships/hyperlink" Target="http://www.bav-astro.de/sfs/BAVM_link.php?BAVMnr=47" TargetMode="External"/><Relationship Id="rId24" Type="http://schemas.openxmlformats.org/officeDocument/2006/relationships/hyperlink" Target="http://var.astro.cz/oejv/issues/oejv0094.pdf" TargetMode="External"/><Relationship Id="rId5" Type="http://schemas.openxmlformats.org/officeDocument/2006/relationships/hyperlink" Target="http://www.bav-astro.de/sfs/BAVM_link.php?BAVMnr=47" TargetMode="External"/><Relationship Id="rId15" Type="http://schemas.openxmlformats.org/officeDocument/2006/relationships/hyperlink" Target="http://www.bav-astro.de/sfs/BAVM_link.php?BAVMnr=47" TargetMode="External"/><Relationship Id="rId23" Type="http://schemas.openxmlformats.org/officeDocument/2006/relationships/hyperlink" Target="http://www.konkoly.hu/cgi-bin/IBVS?5694" TargetMode="External"/><Relationship Id="rId28" Type="http://schemas.openxmlformats.org/officeDocument/2006/relationships/hyperlink" Target="http://www.aavso.org/sites/default/files/jaavso/v37n1/44.pdf" TargetMode="External"/><Relationship Id="rId10" Type="http://schemas.openxmlformats.org/officeDocument/2006/relationships/hyperlink" Target="http://www.bav-astro.de/sfs/BAVM_link.php?BAVMnr=47" TargetMode="External"/><Relationship Id="rId19" Type="http://schemas.openxmlformats.org/officeDocument/2006/relationships/hyperlink" Target="http://www.konkoly.hu/cgi-bin/IBVS?5357" TargetMode="External"/><Relationship Id="rId4" Type="http://schemas.openxmlformats.org/officeDocument/2006/relationships/hyperlink" Target="http://www.bav-astro.de/sfs/BAVM_link.php?BAVMnr=47" TargetMode="External"/><Relationship Id="rId9" Type="http://schemas.openxmlformats.org/officeDocument/2006/relationships/hyperlink" Target="http://www.bav-astro.de/sfs/BAVM_link.php?BAVMnr=43" TargetMode="External"/><Relationship Id="rId14" Type="http://schemas.openxmlformats.org/officeDocument/2006/relationships/hyperlink" Target="http://www.bav-astro.de/sfs/BAVM_link.php?BAVMnr=47" TargetMode="External"/><Relationship Id="rId22" Type="http://schemas.openxmlformats.org/officeDocument/2006/relationships/hyperlink" Target="http://www.konkoly.hu/cgi-bin/IBVS?5694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6"/>
  <sheetViews>
    <sheetView tabSelected="1" workbookViewId="0">
      <pane xSplit="14" ySplit="22" topLeftCell="O132" activePane="bottomRight" state="frozen"/>
      <selection pane="topRight" activeCell="O1" sqref="O1"/>
      <selection pane="bottomLeft" activeCell="A23" sqref="A23"/>
      <selection pane="bottomRight" activeCell="I138" sqref="I138"/>
    </sheetView>
  </sheetViews>
  <sheetFormatPr defaultColWidth="10.28515625" defaultRowHeight="12.75"/>
  <cols>
    <col min="1" max="1" width="17.14062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39</v>
      </c>
    </row>
    <row r="2" spans="1:6" ht="12.95" customHeight="1">
      <c r="A2" t="s">
        <v>24</v>
      </c>
      <c r="B2" s="98" t="s">
        <v>393</v>
      </c>
    </row>
    <row r="3" spans="1:6" ht="12.95" customHeight="1"/>
    <row r="4" spans="1:6" ht="12.95" customHeight="1" thickTop="1" thickBot="1">
      <c r="A4" s="3" t="s">
        <v>1</v>
      </c>
      <c r="C4" s="7" t="s">
        <v>14</v>
      </c>
      <c r="D4" s="8" t="s">
        <v>14</v>
      </c>
    </row>
    <row r="5" spans="1:6" ht="12.95" customHeight="1" thickTop="1">
      <c r="A5" s="20" t="s">
        <v>40</v>
      </c>
      <c r="B5" s="11"/>
      <c r="C5" s="21">
        <v>-9.5</v>
      </c>
      <c r="D5" s="11" t="s">
        <v>41</v>
      </c>
    </row>
    <row r="6" spans="1:6" ht="12.95" customHeight="1">
      <c r="A6" s="3" t="s">
        <v>2</v>
      </c>
    </row>
    <row r="7" spans="1:6" ht="12.95" customHeight="1">
      <c r="A7" t="s">
        <v>3</v>
      </c>
      <c r="C7" s="6">
        <v>57246.684000000001</v>
      </c>
      <c r="D7" s="98" t="s">
        <v>392</v>
      </c>
      <c r="E7" s="102">
        <v>43344.821000000004</v>
      </c>
      <c r="F7" s="104" t="s">
        <v>35</v>
      </c>
    </row>
    <row r="8" spans="1:6" ht="12.95" customHeight="1">
      <c r="A8" t="s">
        <v>4</v>
      </c>
      <c r="C8" s="98">
        <v>1.1619743</v>
      </c>
      <c r="D8" s="99" t="s">
        <v>392</v>
      </c>
      <c r="E8" s="103">
        <v>1.1619732</v>
      </c>
      <c r="F8" s="105">
        <v>5357</v>
      </c>
    </row>
    <row r="9" spans="1:6" ht="12.95" customHeight="1">
      <c r="A9" s="32" t="s">
        <v>45</v>
      </c>
      <c r="B9" s="33">
        <v>89</v>
      </c>
      <c r="C9" s="23" t="str">
        <f>"F"&amp;B9</f>
        <v>F89</v>
      </c>
      <c r="D9" s="24" t="str">
        <f>"G"&amp;B9</f>
        <v>G89</v>
      </c>
    </row>
    <row r="10" spans="1:6" ht="12.95" customHeight="1" thickBot="1">
      <c r="A10" s="11"/>
      <c r="B10" s="11"/>
      <c r="C10" s="2" t="s">
        <v>20</v>
      </c>
      <c r="D10" s="2" t="s">
        <v>21</v>
      </c>
      <c r="E10" s="11"/>
    </row>
    <row r="11" spans="1:6" ht="12.95" customHeight="1">
      <c r="A11" s="11" t="s">
        <v>16</v>
      </c>
      <c r="B11" s="11"/>
      <c r="C11" s="22">
        <f ca="1">INTERCEPT(INDIRECT($D$9):G985,INDIRECT($C$9):F985)</f>
        <v>4.7603676434896844E-4</v>
      </c>
      <c r="D11" s="9"/>
      <c r="E11" s="11"/>
    </row>
    <row r="12" spans="1:6" ht="12.95" customHeight="1">
      <c r="A12" s="11" t="s">
        <v>17</v>
      </c>
      <c r="B12" s="11"/>
      <c r="C12" s="22">
        <f ca="1">SLOPE(INDIRECT($D$9):G985,INDIRECT($C$9):F985)</f>
        <v>1.3615945602113544E-7</v>
      </c>
      <c r="D12" s="9"/>
      <c r="E12" s="92" t="s">
        <v>391</v>
      </c>
      <c r="F12" s="93" t="s">
        <v>390</v>
      </c>
    </row>
    <row r="13" spans="1:6" ht="12.95" customHeight="1">
      <c r="A13" s="11" t="s">
        <v>19</v>
      </c>
      <c r="B13" s="11"/>
      <c r="C13" s="9" t="s">
        <v>14</v>
      </c>
      <c r="E13" s="90" t="s">
        <v>46</v>
      </c>
      <c r="F13" s="94">
        <v>1</v>
      </c>
    </row>
    <row r="14" spans="1:6" ht="12.95" customHeight="1">
      <c r="A14" s="11"/>
      <c r="B14" s="11"/>
      <c r="C14" s="11"/>
      <c r="E14" s="90" t="s">
        <v>42</v>
      </c>
      <c r="F14" s="95">
        <f ca="1">NOW()+15018.5+$C$5/24</f>
        <v>60679.752206365738</v>
      </c>
    </row>
    <row r="15" spans="1:6" ht="12.95" customHeight="1">
      <c r="A15" s="25" t="s">
        <v>18</v>
      </c>
      <c r="B15" s="11"/>
      <c r="C15" s="26">
        <f ca="1">(C7+C11)+(C8+C12)*INT(MAX(F21:F3526))</f>
        <v>60510.67066720868</v>
      </c>
      <c r="E15" s="90" t="s">
        <v>47</v>
      </c>
      <c r="F15" s="95">
        <f ca="1">ROUND(2*($F$14-$C$7)/$C$8,0)/2+$F$13</f>
        <v>2955.5</v>
      </c>
    </row>
    <row r="16" spans="1:6" ht="12.95" customHeight="1">
      <c r="A16" s="28" t="s">
        <v>5</v>
      </c>
      <c r="B16" s="11"/>
      <c r="C16" s="29">
        <f ca="1">+C8+C12</f>
        <v>1.1619744361594559</v>
      </c>
      <c r="E16" s="90" t="s">
        <v>43</v>
      </c>
      <c r="F16" s="95">
        <f ca="1">ROUND(2*($F$14-$C$15)/$C$16,0)/2+$F$13</f>
        <v>146.5</v>
      </c>
    </row>
    <row r="17" spans="1:23" ht="12.95" customHeight="1" thickBot="1">
      <c r="A17" s="27" t="s">
        <v>44</v>
      </c>
      <c r="B17" s="11"/>
      <c r="C17" s="11">
        <f>COUNT(C21:C2184)</f>
        <v>128</v>
      </c>
      <c r="E17" s="90" t="s">
        <v>388</v>
      </c>
      <c r="F17" s="96">
        <f ca="1">+$C$15+$C$16*$F$16-15018.5-$C$5/24</f>
        <v>45662.79575543938</v>
      </c>
    </row>
    <row r="18" spans="1:23" ht="12.95" customHeight="1" thickTop="1" thickBot="1">
      <c r="A18" s="28" t="s">
        <v>6</v>
      </c>
      <c r="B18" s="11"/>
      <c r="C18" s="31">
        <f ca="1">+C15</f>
        <v>60510.67066720868</v>
      </c>
      <c r="D18" s="89">
        <f ca="1">+C16</f>
        <v>1.1619744361594559</v>
      </c>
      <c r="E18" s="91" t="s">
        <v>389</v>
      </c>
      <c r="F18" s="97">
        <f ca="1">+($C$15+$C$16*$F$16)-($C$16/2)-15018.5-$C$5/24</f>
        <v>45662.214768221304</v>
      </c>
    </row>
    <row r="19" spans="1:23" ht="12.95" customHeight="1" thickTop="1">
      <c r="E19" s="27"/>
      <c r="F19" s="30"/>
    </row>
    <row r="20" spans="1:23" ht="12.95" customHeight="1" thickBot="1">
      <c r="A20" s="2" t="s">
        <v>7</v>
      </c>
      <c r="B20" s="2" t="s">
        <v>8</v>
      </c>
      <c r="C20" s="84" t="s">
        <v>9</v>
      </c>
      <c r="D20" s="2" t="s">
        <v>13</v>
      </c>
      <c r="E20" s="2" t="s">
        <v>10</v>
      </c>
      <c r="F20" s="2" t="s">
        <v>11</v>
      </c>
      <c r="G20" s="2" t="s">
        <v>12</v>
      </c>
      <c r="H20" s="5" t="s">
        <v>65</v>
      </c>
      <c r="I20" s="5" t="s">
        <v>56</v>
      </c>
      <c r="J20" s="5" t="s">
        <v>62</v>
      </c>
      <c r="K20" s="5" t="s">
        <v>61</v>
      </c>
      <c r="L20" s="5" t="s">
        <v>25</v>
      </c>
      <c r="M20" s="5" t="s">
        <v>26</v>
      </c>
      <c r="N20" s="5" t="s">
        <v>27</v>
      </c>
      <c r="O20" s="5" t="s">
        <v>23</v>
      </c>
      <c r="P20" s="4" t="s">
        <v>22</v>
      </c>
      <c r="Q20" s="2" t="s">
        <v>15</v>
      </c>
      <c r="R20" s="9"/>
      <c r="S20" s="4" t="s">
        <v>372</v>
      </c>
      <c r="U20" s="54" t="s">
        <v>371</v>
      </c>
    </row>
    <row r="21" spans="1:23" ht="12.95" customHeight="1">
      <c r="A21" s="53" t="s">
        <v>75</v>
      </c>
      <c r="B21" s="51" t="s">
        <v>38</v>
      </c>
      <c r="C21" s="52">
        <v>25643.292000000001</v>
      </c>
      <c r="D21" s="52" t="s">
        <v>56</v>
      </c>
      <c r="E21" s="12">
        <f t="shared" ref="E21:E52" si="0">+(C21-C$7)/C$8</f>
        <v>-27198.01289925259</v>
      </c>
      <c r="F21" s="12">
        <f t="shared" ref="F21:F52" si="1">ROUND(2*E21,0)/2</f>
        <v>-27198</v>
      </c>
      <c r="G21" s="12">
        <f>+C21-(C$7+F21*C$8)</f>
        <v>-1.498859999992419E-2</v>
      </c>
      <c r="H21" s="12"/>
      <c r="I21" s="12">
        <f>+G21</f>
        <v>-1.498859999992419E-2</v>
      </c>
      <c r="J21" s="12"/>
      <c r="K21" s="12"/>
      <c r="L21" s="12"/>
      <c r="M21" s="12"/>
      <c r="O21" s="12">
        <f t="shared" ref="O21:O36" ca="1" si="2">+C$11+C$12*F21</f>
        <v>-3.2272281205138736E-3</v>
      </c>
      <c r="P21" s="12"/>
      <c r="Q21" s="13">
        <f t="shared" ref="Q21:Q52" si="3">+C21-15018.5</f>
        <v>10624.792000000001</v>
      </c>
      <c r="R21" s="12"/>
      <c r="S21" s="12"/>
      <c r="T21" s="12"/>
      <c r="U21" s="12"/>
      <c r="V21" s="12"/>
      <c r="W21" s="12"/>
    </row>
    <row r="22" spans="1:23" ht="12.95" customHeight="1">
      <c r="A22" s="53" t="s">
        <v>75</v>
      </c>
      <c r="B22" s="51" t="s">
        <v>38</v>
      </c>
      <c r="C22" s="52">
        <v>25951.255000000001</v>
      </c>
      <c r="D22" s="52" t="s">
        <v>56</v>
      </c>
      <c r="E22" s="12">
        <f t="shared" si="0"/>
        <v>-26932.978638167813</v>
      </c>
      <c r="F22" s="12">
        <f t="shared" si="1"/>
        <v>-26933</v>
      </c>
      <c r="G22" s="12">
        <f>+C22-(C$7+F22*C$8)</f>
        <v>2.4821899998642039E-2</v>
      </c>
      <c r="H22" s="12"/>
      <c r="I22" s="12">
        <f>+G22</f>
        <v>2.4821899998642039E-2</v>
      </c>
      <c r="J22" s="12"/>
      <c r="K22" s="12"/>
      <c r="L22" s="12"/>
      <c r="M22" s="12"/>
      <c r="O22" s="12">
        <f t="shared" ca="1" si="2"/>
        <v>-3.1911458646682721E-3</v>
      </c>
      <c r="P22" s="12"/>
      <c r="Q22" s="13">
        <f t="shared" si="3"/>
        <v>10932.755000000001</v>
      </c>
      <c r="R22" s="12"/>
      <c r="S22" s="12"/>
      <c r="T22" s="12"/>
      <c r="U22" s="12"/>
      <c r="V22" s="12"/>
      <c r="W22" s="12"/>
    </row>
    <row r="23" spans="1:23" ht="12.95" customHeight="1">
      <c r="A23" s="53" t="s">
        <v>75</v>
      </c>
      <c r="B23" s="51" t="s">
        <v>38</v>
      </c>
      <c r="C23" s="52">
        <v>26030.267</v>
      </c>
      <c r="D23" s="52" t="s">
        <v>56</v>
      </c>
      <c r="E23" s="12">
        <f t="shared" si="0"/>
        <v>-26864.980576592789</v>
      </c>
      <c r="F23" s="12">
        <f t="shared" si="1"/>
        <v>-26865</v>
      </c>
      <c r="G23" s="12">
        <f>+C23-(C$7+F23*C$8)</f>
        <v>2.2569500000827247E-2</v>
      </c>
      <c r="H23" s="12"/>
      <c r="I23" s="12">
        <f>+G23</f>
        <v>2.2569500000827247E-2</v>
      </c>
      <c r="J23" s="12"/>
      <c r="K23" s="12"/>
      <c r="L23" s="12"/>
      <c r="M23" s="12"/>
      <c r="O23" s="12">
        <f t="shared" ca="1" si="2"/>
        <v>-3.1818870216588349E-3</v>
      </c>
      <c r="P23" s="12"/>
      <c r="Q23" s="13">
        <f t="shared" si="3"/>
        <v>11011.767</v>
      </c>
      <c r="R23" s="12"/>
      <c r="S23" s="12"/>
      <c r="T23" s="12"/>
      <c r="U23" s="12"/>
      <c r="V23" s="12"/>
      <c r="W23" s="12"/>
    </row>
    <row r="24" spans="1:23" ht="12.95" customHeight="1">
      <c r="A24" s="53" t="s">
        <v>75</v>
      </c>
      <c r="B24" s="51" t="s">
        <v>38</v>
      </c>
      <c r="C24" s="52">
        <v>26440.435000000001</v>
      </c>
      <c r="D24" s="52" t="s">
        <v>56</v>
      </c>
      <c r="E24" s="12">
        <f t="shared" si="0"/>
        <v>-26511.98825998131</v>
      </c>
      <c r="F24" s="12">
        <f t="shared" si="1"/>
        <v>-26512</v>
      </c>
      <c r="G24" s="12">
        <f>+C24-(C$7+F24*C$8)</f>
        <v>1.3641600002301857E-2</v>
      </c>
      <c r="H24" s="12"/>
      <c r="I24" s="12">
        <f>+G24</f>
        <v>1.3641600002301857E-2</v>
      </c>
      <c r="J24" s="12"/>
      <c r="K24" s="12"/>
      <c r="L24" s="12"/>
      <c r="M24" s="12"/>
      <c r="O24" s="12">
        <f t="shared" ca="1" si="2"/>
        <v>-3.1338227336833741E-3</v>
      </c>
      <c r="P24" s="12"/>
      <c r="Q24" s="13">
        <f t="shared" si="3"/>
        <v>11421.935000000001</v>
      </c>
      <c r="R24" s="12"/>
      <c r="S24" s="12"/>
      <c r="T24" s="12"/>
      <c r="U24" s="12"/>
      <c r="V24" s="12"/>
      <c r="W24" s="12"/>
    </row>
    <row r="25" spans="1:23" ht="12.95" customHeight="1">
      <c r="A25" s="52" t="s">
        <v>89</v>
      </c>
      <c r="B25" s="51" t="s">
        <v>38</v>
      </c>
      <c r="C25" s="52">
        <v>26928.422999999999</v>
      </c>
      <c r="D25" s="52" t="s">
        <v>56</v>
      </c>
      <c r="E25" s="12">
        <f t="shared" si="0"/>
        <v>-26092.023722039292</v>
      </c>
      <c r="F25" s="12">
        <f t="shared" si="1"/>
        <v>-26092</v>
      </c>
      <c r="G25" s="12">
        <f>+C25-(C$7+F25*C$8)</f>
        <v>-2.7564400003029732E-2</v>
      </c>
      <c r="H25" s="12">
        <f>+G25</f>
        <v>-2.7564400003029732E-2</v>
      </c>
      <c r="J25" s="12"/>
      <c r="K25" s="12"/>
      <c r="L25" s="12"/>
      <c r="M25" s="12"/>
      <c r="O25" s="12">
        <f t="shared" ca="1" si="2"/>
        <v>-3.0766357621544978E-3</v>
      </c>
      <c r="P25" s="12"/>
      <c r="Q25" s="13">
        <f t="shared" si="3"/>
        <v>11909.922999999999</v>
      </c>
      <c r="R25" s="12"/>
      <c r="S25" s="12"/>
      <c r="T25" s="12"/>
      <c r="U25" s="12"/>
      <c r="V25" s="12"/>
      <c r="W25" s="12"/>
    </row>
    <row r="26" spans="1:23" ht="12.95" customHeight="1">
      <c r="A26" s="52" t="s">
        <v>89</v>
      </c>
      <c r="B26" s="51" t="s">
        <v>38</v>
      </c>
      <c r="C26" s="52">
        <v>26972.338</v>
      </c>
      <c r="D26" s="52" t="s">
        <v>56</v>
      </c>
      <c r="E26" s="12">
        <f t="shared" si="0"/>
        <v>-26054.230287193099</v>
      </c>
      <c r="F26" s="12">
        <f t="shared" si="1"/>
        <v>-26054</v>
      </c>
      <c r="H26" s="12"/>
      <c r="J26" s="12"/>
      <c r="K26" s="12"/>
      <c r="L26" s="12"/>
      <c r="M26" s="12"/>
      <c r="O26" s="12">
        <f t="shared" ca="1" si="2"/>
        <v>-3.0714617028256945E-3</v>
      </c>
      <c r="P26" s="12"/>
      <c r="Q26" s="13">
        <f t="shared" si="3"/>
        <v>11953.838</v>
      </c>
      <c r="R26" s="12"/>
      <c r="S26" s="12"/>
      <c r="T26" s="12"/>
      <c r="U26" s="55">
        <f>+C26-(C$7+F26*C$8)</f>
        <v>-0.26758780000091065</v>
      </c>
      <c r="V26" s="12"/>
      <c r="W26" s="12"/>
    </row>
    <row r="27" spans="1:23" ht="12.95" customHeight="1">
      <c r="A27" s="52" t="s">
        <v>75</v>
      </c>
      <c r="B27" s="51" t="s">
        <v>38</v>
      </c>
      <c r="C27" s="52">
        <v>26985.415000000001</v>
      </c>
      <c r="D27" s="52" t="s">
        <v>56</v>
      </c>
      <c r="E27" s="12">
        <f t="shared" si="0"/>
        <v>-26042.976165651857</v>
      </c>
      <c r="F27" s="12">
        <f t="shared" si="1"/>
        <v>-26043</v>
      </c>
      <c r="G27" s="12">
        <f t="shared" ref="G27:G58" si="4">+C27-(C$7+F27*C$8)</f>
        <v>2.7694899999914924E-2</v>
      </c>
      <c r="H27" s="12"/>
      <c r="I27" s="12">
        <f>+G27</f>
        <v>2.7694899999914924E-2</v>
      </c>
      <c r="J27" s="12"/>
      <c r="K27" s="12"/>
      <c r="L27" s="12"/>
      <c r="M27" s="12"/>
      <c r="O27" s="12">
        <f t="shared" ca="1" si="2"/>
        <v>-3.0699639488094618E-3</v>
      </c>
      <c r="P27" s="12"/>
      <c r="Q27" s="13">
        <f t="shared" si="3"/>
        <v>11966.915000000001</v>
      </c>
      <c r="R27" s="12"/>
      <c r="S27" s="12"/>
      <c r="T27" s="12"/>
      <c r="U27" s="12"/>
      <c r="V27" s="12"/>
      <c r="W27" s="12"/>
    </row>
    <row r="28" spans="1:23" ht="12.95" customHeight="1">
      <c r="A28" s="52" t="s">
        <v>75</v>
      </c>
      <c r="B28" s="51" t="s">
        <v>38</v>
      </c>
      <c r="C28" s="52">
        <v>27043.445</v>
      </c>
      <c r="D28" s="52" t="s">
        <v>56</v>
      </c>
      <c r="E28" s="12">
        <f t="shared" si="0"/>
        <v>-25993.035302071657</v>
      </c>
      <c r="F28" s="12">
        <f t="shared" si="1"/>
        <v>-25993</v>
      </c>
      <c r="G28" s="12">
        <f t="shared" si="4"/>
        <v>-4.1020100001333049E-2</v>
      </c>
      <c r="H28" s="12"/>
      <c r="I28" s="12">
        <f>+G28</f>
        <v>-4.1020100001333049E-2</v>
      </c>
      <c r="J28" s="12"/>
      <c r="K28" s="12"/>
      <c r="L28" s="12"/>
      <c r="M28" s="12"/>
      <c r="O28" s="12">
        <f t="shared" ca="1" si="2"/>
        <v>-3.0631559760084049E-3</v>
      </c>
      <c r="P28" s="12"/>
      <c r="Q28" s="13">
        <f t="shared" si="3"/>
        <v>12024.945</v>
      </c>
      <c r="R28" s="12"/>
      <c r="S28" s="12"/>
      <c r="T28" s="12"/>
      <c r="U28" s="12"/>
      <c r="V28" s="12"/>
      <c r="W28" s="12"/>
    </row>
    <row r="29" spans="1:23" ht="12.95" customHeight="1">
      <c r="A29" s="52" t="s">
        <v>75</v>
      </c>
      <c r="B29" s="51" t="s">
        <v>38</v>
      </c>
      <c r="C29" s="52">
        <v>27280.512999999999</v>
      </c>
      <c r="D29" s="52" t="s">
        <v>56</v>
      </c>
      <c r="E29" s="12">
        <f t="shared" si="0"/>
        <v>-25789.013578011149</v>
      </c>
      <c r="F29" s="12">
        <f t="shared" si="1"/>
        <v>-25789</v>
      </c>
      <c r="G29" s="12">
        <f t="shared" si="4"/>
        <v>-1.577730000281008E-2</v>
      </c>
      <c r="H29" s="12"/>
      <c r="I29" s="12">
        <f>+G29</f>
        <v>-1.577730000281008E-2</v>
      </c>
      <c r="J29" s="12"/>
      <c r="K29" s="12"/>
      <c r="L29" s="12"/>
      <c r="M29" s="12"/>
      <c r="O29" s="12">
        <f t="shared" ca="1" si="2"/>
        <v>-3.0353794469800931E-3</v>
      </c>
      <c r="P29" s="12"/>
      <c r="Q29" s="13">
        <f t="shared" si="3"/>
        <v>12262.012999999999</v>
      </c>
      <c r="R29" s="12"/>
      <c r="S29" s="12"/>
      <c r="T29" s="12"/>
      <c r="U29" s="12"/>
      <c r="V29" s="12"/>
      <c r="W29" s="12"/>
    </row>
    <row r="30" spans="1:23" ht="12.95" customHeight="1">
      <c r="A30" s="52" t="s">
        <v>89</v>
      </c>
      <c r="B30" s="51" t="s">
        <v>38</v>
      </c>
      <c r="C30" s="52">
        <v>28693.476999999999</v>
      </c>
      <c r="D30" s="52" t="s">
        <v>56</v>
      </c>
      <c r="E30" s="12">
        <f t="shared" si="0"/>
        <v>-24573.010780014672</v>
      </c>
      <c r="F30" s="12">
        <f t="shared" si="1"/>
        <v>-24573</v>
      </c>
      <c r="G30" s="12">
        <f t="shared" si="4"/>
        <v>-1.2526100003015017E-2</v>
      </c>
      <c r="H30" s="12">
        <f>+G30</f>
        <v>-1.2526100003015017E-2</v>
      </c>
      <c r="J30" s="12"/>
      <c r="K30" s="12"/>
      <c r="L30" s="12"/>
      <c r="M30" s="12"/>
      <c r="O30" s="12">
        <f t="shared" ca="1" si="2"/>
        <v>-2.8698095484583925E-3</v>
      </c>
      <c r="P30" s="12"/>
      <c r="Q30" s="13">
        <f t="shared" si="3"/>
        <v>13674.976999999999</v>
      </c>
      <c r="R30" s="12"/>
      <c r="S30" s="12"/>
      <c r="T30" s="12"/>
      <c r="U30" s="12"/>
      <c r="V30" s="12"/>
      <c r="W30" s="12"/>
    </row>
    <row r="31" spans="1:23" ht="12.95" customHeight="1">
      <c r="A31" s="52" t="s">
        <v>89</v>
      </c>
      <c r="B31" s="51" t="s">
        <v>38</v>
      </c>
      <c r="C31" s="52">
        <v>29166.382000000001</v>
      </c>
      <c r="D31" s="52" t="s">
        <v>56</v>
      </c>
      <c r="E31" s="12">
        <f t="shared" si="0"/>
        <v>-24166.026735703192</v>
      </c>
      <c r="F31" s="12">
        <f t="shared" si="1"/>
        <v>-24166</v>
      </c>
      <c r="G31" s="12">
        <f t="shared" si="4"/>
        <v>-3.1066200001077959E-2</v>
      </c>
      <c r="H31" s="12">
        <f>+G31</f>
        <v>-3.1066200001077959E-2</v>
      </c>
      <c r="J31" s="12"/>
      <c r="K31" s="12"/>
      <c r="L31" s="12"/>
      <c r="M31" s="12"/>
      <c r="O31" s="12">
        <f t="shared" ca="1" si="2"/>
        <v>-2.8143926498577906E-3</v>
      </c>
      <c r="P31" s="12"/>
      <c r="Q31" s="13">
        <f t="shared" si="3"/>
        <v>14147.882000000001</v>
      </c>
      <c r="R31" s="12"/>
      <c r="S31" s="12"/>
      <c r="T31" s="12"/>
      <c r="U31" s="12"/>
      <c r="V31" s="12"/>
      <c r="W31" s="12"/>
    </row>
    <row r="32" spans="1:23" ht="12.95" customHeight="1">
      <c r="A32" s="52" t="s">
        <v>89</v>
      </c>
      <c r="B32" s="51" t="s">
        <v>38</v>
      </c>
      <c r="C32" s="52">
        <v>29223.334999999999</v>
      </c>
      <c r="D32" s="52" t="s">
        <v>56</v>
      </c>
      <c r="E32" s="12">
        <f t="shared" si="0"/>
        <v>-24117.012742880805</v>
      </c>
      <c r="F32" s="12">
        <f t="shared" si="1"/>
        <v>-24117</v>
      </c>
      <c r="G32" s="12">
        <f t="shared" si="4"/>
        <v>-1.4806900002440671E-2</v>
      </c>
      <c r="H32" s="12">
        <f>+G32</f>
        <v>-1.4806900002440671E-2</v>
      </c>
      <c r="J32" s="12"/>
      <c r="K32" s="12"/>
      <c r="L32" s="12"/>
      <c r="M32" s="12"/>
      <c r="O32" s="12">
        <f t="shared" ca="1" si="2"/>
        <v>-2.8077208365127546E-3</v>
      </c>
      <c r="P32" s="12"/>
      <c r="Q32" s="13">
        <f t="shared" si="3"/>
        <v>14204.834999999999</v>
      </c>
      <c r="R32" s="12"/>
      <c r="S32" s="12"/>
      <c r="T32" s="12"/>
      <c r="U32" s="12"/>
      <c r="V32" s="12"/>
      <c r="W32" s="12"/>
    </row>
    <row r="33" spans="1:31" ht="12.95" customHeight="1">
      <c r="A33" s="52" t="s">
        <v>114</v>
      </c>
      <c r="B33" s="51" t="s">
        <v>38</v>
      </c>
      <c r="C33" s="52">
        <v>36806.370000000003</v>
      </c>
      <c r="D33" s="52" t="s">
        <v>56</v>
      </c>
      <c r="E33" s="12">
        <f t="shared" si="0"/>
        <v>-17591.020730837161</v>
      </c>
      <c r="F33" s="12">
        <f t="shared" si="1"/>
        <v>-17591</v>
      </c>
      <c r="G33" s="12">
        <f t="shared" si="4"/>
        <v>-2.4088700003630947E-2</v>
      </c>
      <c r="I33" s="12">
        <f>+G33</f>
        <v>-2.4088700003630947E-2</v>
      </c>
      <c r="J33" s="12"/>
      <c r="K33" s="12"/>
      <c r="L33" s="12"/>
      <c r="M33" s="12"/>
      <c r="O33" s="12">
        <f t="shared" ca="1" si="2"/>
        <v>-1.919144226518825E-3</v>
      </c>
      <c r="P33" s="12"/>
      <c r="Q33" s="13">
        <f t="shared" si="3"/>
        <v>21787.870000000003</v>
      </c>
      <c r="R33" s="12"/>
      <c r="S33" s="12"/>
      <c r="T33" s="12"/>
      <c r="U33" s="12"/>
      <c r="V33" s="12"/>
      <c r="W33" s="12"/>
    </row>
    <row r="34" spans="1:31" ht="12.95" customHeight="1">
      <c r="A34" s="52" t="s">
        <v>114</v>
      </c>
      <c r="B34" s="51" t="s">
        <v>38</v>
      </c>
      <c r="C34" s="52">
        <v>36813.33</v>
      </c>
      <c r="D34" s="52" t="s">
        <v>56</v>
      </c>
      <c r="E34" s="12">
        <f t="shared" si="0"/>
        <v>-17585.030925382773</v>
      </c>
      <c r="F34" s="12">
        <f t="shared" si="1"/>
        <v>-17585</v>
      </c>
      <c r="G34" s="12">
        <f t="shared" si="4"/>
        <v>-3.5934500003349967E-2</v>
      </c>
      <c r="I34" s="12">
        <f>+G34</f>
        <v>-3.5934500003349967E-2</v>
      </c>
      <c r="J34" s="12"/>
      <c r="K34" s="12"/>
      <c r="L34" s="12"/>
      <c r="M34" s="12"/>
      <c r="O34" s="12">
        <f t="shared" ca="1" si="2"/>
        <v>-1.9183272697826982E-3</v>
      </c>
      <c r="P34" s="12"/>
      <c r="Q34" s="13">
        <f t="shared" si="3"/>
        <v>21794.83</v>
      </c>
      <c r="R34" s="12"/>
      <c r="S34" s="12"/>
      <c r="T34" s="12"/>
      <c r="U34" s="12"/>
      <c r="V34" s="12"/>
      <c r="W34" s="12"/>
    </row>
    <row r="35" spans="1:31" ht="12.95" customHeight="1">
      <c r="A35" s="52" t="s">
        <v>114</v>
      </c>
      <c r="B35" s="51" t="s">
        <v>38</v>
      </c>
      <c r="C35" s="52">
        <v>36820.33</v>
      </c>
      <c r="D35" s="52" t="s">
        <v>56</v>
      </c>
      <c r="E35" s="12">
        <f t="shared" si="0"/>
        <v>-17579.006695759104</v>
      </c>
      <c r="F35" s="12">
        <f t="shared" si="1"/>
        <v>-17579</v>
      </c>
      <c r="G35" s="12">
        <f t="shared" si="4"/>
        <v>-7.7803000021958724E-3</v>
      </c>
      <c r="I35" s="12">
        <f>+G35</f>
        <v>-7.7803000021958724E-3</v>
      </c>
      <c r="J35" s="12"/>
      <c r="K35" s="12"/>
      <c r="L35" s="12"/>
      <c r="M35" s="12"/>
      <c r="O35" s="12">
        <f t="shared" ca="1" si="2"/>
        <v>-1.9175103130465714E-3</v>
      </c>
      <c r="P35" s="12"/>
      <c r="Q35" s="13">
        <f t="shared" si="3"/>
        <v>21801.83</v>
      </c>
      <c r="R35" s="12"/>
      <c r="S35" s="12"/>
      <c r="T35" s="12"/>
      <c r="U35" s="12"/>
      <c r="V35" s="12"/>
      <c r="W35" s="12"/>
    </row>
    <row r="36" spans="1:31" ht="12.95" customHeight="1">
      <c r="A36" s="52" t="s">
        <v>126</v>
      </c>
      <c r="B36" s="51" t="s">
        <v>38</v>
      </c>
      <c r="C36" s="52">
        <v>43315.781999999999</v>
      </c>
      <c r="D36" s="52" t="s">
        <v>56</v>
      </c>
      <c r="E36" s="12">
        <f t="shared" si="0"/>
        <v>-11988.993216115023</v>
      </c>
      <c r="F36" s="12">
        <f t="shared" si="1"/>
        <v>-11989</v>
      </c>
      <c r="G36" s="12">
        <f t="shared" si="4"/>
        <v>7.8826999961165711E-3</v>
      </c>
      <c r="H36" s="12"/>
      <c r="J36" s="12">
        <f>+G36</f>
        <v>7.8826999961165711E-3</v>
      </c>
      <c r="L36" s="12"/>
      <c r="M36" s="12"/>
      <c r="O36" s="12">
        <f t="shared" ca="1" si="2"/>
        <v>-1.1563789538884244E-3</v>
      </c>
      <c r="P36" s="12"/>
      <c r="Q36" s="13">
        <f t="shared" si="3"/>
        <v>28297.281999999999</v>
      </c>
      <c r="R36" s="12"/>
      <c r="S36" s="12"/>
      <c r="T36" s="12"/>
      <c r="U36" s="12"/>
      <c r="V36" s="12"/>
      <c r="W36" s="12"/>
    </row>
    <row r="37" spans="1:31" ht="12.95" customHeight="1">
      <c r="A37" s="12" t="s">
        <v>29</v>
      </c>
      <c r="B37" s="12"/>
      <c r="C37" s="18">
        <v>43344.821000000004</v>
      </c>
      <c r="D37" s="18" t="s">
        <v>56</v>
      </c>
      <c r="E37" s="12">
        <f t="shared" si="0"/>
        <v>-11964.002129823351</v>
      </c>
      <c r="F37" s="12">
        <f t="shared" si="1"/>
        <v>-11964</v>
      </c>
      <c r="G37" s="12">
        <f t="shared" si="4"/>
        <v>-2.4747999996179715E-3</v>
      </c>
      <c r="I37" s="12">
        <f t="shared" ref="I37:I68" si="5">+G37</f>
        <v>-2.4747999996179715E-3</v>
      </c>
      <c r="J37" s="12"/>
      <c r="K37" s="12"/>
      <c r="L37" s="12"/>
      <c r="M37" s="12"/>
      <c r="N37" s="12"/>
      <c r="O37" s="12"/>
      <c r="P37" s="12"/>
      <c r="Q37" s="13">
        <f t="shared" si="3"/>
        <v>28326.321000000004</v>
      </c>
      <c r="R37" s="12">
        <f t="shared" ref="R37:R63" si="6">+(O37-I37)^2</f>
        <v>6.1246350381091114E-6</v>
      </c>
      <c r="S37" s="12"/>
      <c r="T37" s="12"/>
      <c r="U37" s="12"/>
      <c r="V37" s="12"/>
      <c r="W37" s="12"/>
    </row>
    <row r="38" spans="1:31" ht="12.95" customHeight="1">
      <c r="A38" s="12" t="s">
        <v>29</v>
      </c>
      <c r="B38" s="12"/>
      <c r="C38" s="18">
        <v>43350.631999999998</v>
      </c>
      <c r="D38" s="18" t="s">
        <v>56</v>
      </c>
      <c r="E38" s="12">
        <f t="shared" si="0"/>
        <v>-11959.001158631479</v>
      </c>
      <c r="F38" s="12">
        <f t="shared" si="1"/>
        <v>-11959</v>
      </c>
      <c r="G38" s="12">
        <f t="shared" si="4"/>
        <v>-1.3463000068441033E-3</v>
      </c>
      <c r="I38" s="12">
        <f t="shared" si="5"/>
        <v>-1.3463000068441033E-3</v>
      </c>
      <c r="J38" s="12"/>
      <c r="K38" s="12"/>
      <c r="L38" s="12"/>
      <c r="M38" s="12"/>
      <c r="N38" s="12"/>
      <c r="O38" s="12"/>
      <c r="P38" s="12"/>
      <c r="Q38" s="13">
        <f t="shared" si="3"/>
        <v>28332.131999999998</v>
      </c>
      <c r="R38" s="12">
        <f t="shared" si="6"/>
        <v>1.8125237084284327E-6</v>
      </c>
      <c r="S38" s="12"/>
      <c r="T38" s="12"/>
      <c r="U38" s="12"/>
      <c r="V38" s="12"/>
      <c r="W38" s="12"/>
      <c r="AB38">
        <v>9</v>
      </c>
      <c r="AC38" t="s">
        <v>31</v>
      </c>
      <c r="AE38" t="s">
        <v>30</v>
      </c>
    </row>
    <row r="39" spans="1:31" ht="12.95" customHeight="1">
      <c r="A39" s="12" t="s">
        <v>29</v>
      </c>
      <c r="B39" s="12"/>
      <c r="C39" s="18">
        <v>43982.748</v>
      </c>
      <c r="D39" s="18" t="s">
        <v>56</v>
      </c>
      <c r="E39" s="12">
        <f t="shared" si="0"/>
        <v>-11414.999453946615</v>
      </c>
      <c r="F39" s="12">
        <f t="shared" si="1"/>
        <v>-11415</v>
      </c>
      <c r="G39" s="12">
        <f t="shared" si="4"/>
        <v>6.3450000016018748E-4</v>
      </c>
      <c r="I39" s="12">
        <f t="shared" si="5"/>
        <v>6.3450000016018748E-4</v>
      </c>
      <c r="J39" s="12"/>
      <c r="K39" s="12"/>
      <c r="L39" s="12"/>
      <c r="M39" s="12"/>
      <c r="N39" s="12"/>
      <c r="O39" s="12"/>
      <c r="P39" s="12"/>
      <c r="Q39" s="13">
        <f t="shared" si="3"/>
        <v>28964.248</v>
      </c>
      <c r="R39" s="12">
        <f t="shared" si="6"/>
        <v>4.0259025020327792E-7</v>
      </c>
      <c r="S39" s="12"/>
      <c r="T39" s="12"/>
      <c r="U39" s="12"/>
      <c r="V39" s="12"/>
      <c r="W39" s="12"/>
      <c r="AB39">
        <v>14</v>
      </c>
      <c r="AC39" t="s">
        <v>28</v>
      </c>
      <c r="AE39" t="s">
        <v>30</v>
      </c>
    </row>
    <row r="40" spans="1:31" ht="12.95" customHeight="1">
      <c r="A40" s="12" t="s">
        <v>29</v>
      </c>
      <c r="B40" s="12"/>
      <c r="C40" s="18">
        <v>44010.642999999996</v>
      </c>
      <c r="D40" s="18" t="s">
        <v>56</v>
      </c>
      <c r="E40" s="12">
        <f t="shared" si="0"/>
        <v>-11390.992898896306</v>
      </c>
      <c r="F40" s="12">
        <f t="shared" si="1"/>
        <v>-11391</v>
      </c>
      <c r="G40" s="12">
        <f t="shared" si="4"/>
        <v>8.2512999942991883E-3</v>
      </c>
      <c r="I40" s="12">
        <f t="shared" si="5"/>
        <v>8.2512999942991883E-3</v>
      </c>
      <c r="J40" s="12"/>
      <c r="K40" s="12"/>
      <c r="L40" s="12"/>
      <c r="M40" s="12"/>
      <c r="N40" s="12"/>
      <c r="O40" s="12"/>
      <c r="P40" s="12"/>
      <c r="Q40" s="13">
        <f t="shared" si="3"/>
        <v>28992.142999999996</v>
      </c>
      <c r="R40" s="12">
        <f t="shared" si="6"/>
        <v>6.808395159592179E-5</v>
      </c>
      <c r="S40" s="12"/>
      <c r="T40" s="12"/>
      <c r="U40" s="12"/>
      <c r="V40" s="12"/>
      <c r="W40" s="12"/>
      <c r="AB40">
        <v>11</v>
      </c>
      <c r="AC40" t="s">
        <v>28</v>
      </c>
      <c r="AE40" t="s">
        <v>30</v>
      </c>
    </row>
    <row r="41" spans="1:31" ht="12.95" customHeight="1">
      <c r="A41" s="12" t="s">
        <v>29</v>
      </c>
      <c r="B41" s="12"/>
      <c r="C41" s="18">
        <v>44089.646000000001</v>
      </c>
      <c r="D41" s="18" t="s">
        <v>56</v>
      </c>
      <c r="E41" s="12">
        <f t="shared" si="0"/>
        <v>-11323.00258275936</v>
      </c>
      <c r="F41" s="12">
        <f t="shared" si="1"/>
        <v>-11323</v>
      </c>
      <c r="G41" s="12">
        <f t="shared" si="4"/>
        <v>-3.0010999980731867E-3</v>
      </c>
      <c r="I41" s="12">
        <f t="shared" si="5"/>
        <v>-3.0010999980731867E-3</v>
      </c>
      <c r="J41" s="12"/>
      <c r="K41" s="12"/>
      <c r="L41" s="12"/>
      <c r="M41" s="12"/>
      <c r="N41" s="12"/>
      <c r="O41" s="12"/>
      <c r="P41" s="12"/>
      <c r="Q41" s="13">
        <f t="shared" si="3"/>
        <v>29071.146000000001</v>
      </c>
      <c r="R41" s="12">
        <f t="shared" si="6"/>
        <v>9.0066011984348817E-6</v>
      </c>
      <c r="S41" s="12"/>
      <c r="T41" s="12"/>
      <c r="U41" s="12"/>
      <c r="V41" s="12"/>
      <c r="W41" s="12"/>
      <c r="AB41">
        <v>11</v>
      </c>
      <c r="AC41" t="s">
        <v>28</v>
      </c>
      <c r="AE41" t="s">
        <v>30</v>
      </c>
    </row>
    <row r="42" spans="1:31" ht="12.95" customHeight="1">
      <c r="A42" s="12" t="s">
        <v>29</v>
      </c>
      <c r="B42" s="12"/>
      <c r="C42" s="18">
        <v>44111.726999999999</v>
      </c>
      <c r="D42" s="18" t="s">
        <v>56</v>
      </c>
      <c r="E42" s="12">
        <f t="shared" si="0"/>
        <v>-11303.99958071362</v>
      </c>
      <c r="F42" s="12">
        <f t="shared" si="1"/>
        <v>-11304</v>
      </c>
      <c r="G42" s="12">
        <f t="shared" si="4"/>
        <v>4.8719999904278666E-4</v>
      </c>
      <c r="I42" s="12">
        <f t="shared" si="5"/>
        <v>4.8719999904278666E-4</v>
      </c>
      <c r="J42" s="12"/>
      <c r="K42" s="12"/>
      <c r="L42" s="12"/>
      <c r="M42" s="12"/>
      <c r="N42" s="12"/>
      <c r="O42" s="12"/>
      <c r="P42" s="12"/>
      <c r="Q42" s="13">
        <f t="shared" si="3"/>
        <v>29093.226999999999</v>
      </c>
      <c r="R42" s="12">
        <f t="shared" si="6"/>
        <v>2.3736383906729132E-7</v>
      </c>
      <c r="S42" s="12"/>
      <c r="T42" s="12"/>
      <c r="U42" s="12"/>
      <c r="V42" s="12"/>
      <c r="W42" s="12"/>
      <c r="AB42">
        <v>12</v>
      </c>
      <c r="AC42" t="s">
        <v>28</v>
      </c>
      <c r="AE42" t="s">
        <v>30</v>
      </c>
    </row>
    <row r="43" spans="1:31" ht="12.95" customHeight="1">
      <c r="A43" s="12" t="s">
        <v>29</v>
      </c>
      <c r="B43" s="12"/>
      <c r="C43" s="18">
        <v>44132.642999999996</v>
      </c>
      <c r="D43" s="18" t="s">
        <v>56</v>
      </c>
      <c r="E43" s="12">
        <f t="shared" si="0"/>
        <v>-11285.999182598105</v>
      </c>
      <c r="F43" s="12">
        <f t="shared" si="1"/>
        <v>-11286</v>
      </c>
      <c r="G43" s="12">
        <f t="shared" si="4"/>
        <v>9.4979999994393438E-4</v>
      </c>
      <c r="I43" s="12">
        <f t="shared" si="5"/>
        <v>9.4979999994393438E-4</v>
      </c>
      <c r="J43" s="12"/>
      <c r="K43" s="12"/>
      <c r="L43" s="12"/>
      <c r="M43" s="12"/>
      <c r="N43" s="12"/>
      <c r="O43" s="12"/>
      <c r="P43" s="12"/>
      <c r="Q43" s="13">
        <f t="shared" si="3"/>
        <v>29114.142999999996</v>
      </c>
      <c r="R43" s="12">
        <f t="shared" si="6"/>
        <v>9.0212003989349775E-7</v>
      </c>
      <c r="S43" s="12"/>
      <c r="T43" s="12"/>
      <c r="U43" s="12"/>
      <c r="V43" s="12"/>
      <c r="W43" s="12"/>
      <c r="AB43">
        <v>12</v>
      </c>
      <c r="AC43" t="s">
        <v>28</v>
      </c>
      <c r="AE43" t="s">
        <v>30</v>
      </c>
    </row>
    <row r="44" spans="1:31" ht="12.95" customHeight="1">
      <c r="A44" s="12" t="s">
        <v>29</v>
      </c>
      <c r="B44" s="12"/>
      <c r="C44" s="18">
        <v>44348.773999999998</v>
      </c>
      <c r="D44" s="18" t="s">
        <v>56</v>
      </c>
      <c r="E44" s="12">
        <f t="shared" si="0"/>
        <v>-11099.995929341985</v>
      </c>
      <c r="F44" s="12">
        <f t="shared" si="1"/>
        <v>-11100</v>
      </c>
      <c r="G44" s="12">
        <f t="shared" si="4"/>
        <v>4.7299999932874925E-3</v>
      </c>
      <c r="I44" s="12">
        <f t="shared" si="5"/>
        <v>4.7299999932874925E-3</v>
      </c>
      <c r="J44" s="12"/>
      <c r="K44" s="12"/>
      <c r="L44" s="12"/>
      <c r="M44" s="12"/>
      <c r="N44" s="12"/>
      <c r="O44" s="12"/>
      <c r="P44" s="12"/>
      <c r="Q44" s="13">
        <f t="shared" si="3"/>
        <v>29330.273999999998</v>
      </c>
      <c r="R44" s="12">
        <f t="shared" si="6"/>
        <v>2.2372899936499679E-5</v>
      </c>
      <c r="S44" s="12"/>
      <c r="T44" s="12"/>
      <c r="U44" s="12"/>
      <c r="V44" s="12"/>
      <c r="W44" s="12"/>
      <c r="AB44">
        <v>18</v>
      </c>
      <c r="AC44" t="s">
        <v>28</v>
      </c>
      <c r="AE44" t="s">
        <v>30</v>
      </c>
    </row>
    <row r="45" spans="1:31" ht="12.95" customHeight="1">
      <c r="A45" s="12" t="s">
        <v>29</v>
      </c>
      <c r="B45" s="12"/>
      <c r="C45" s="18">
        <v>44362.711000000003</v>
      </c>
      <c r="D45" s="18" t="s">
        <v>56</v>
      </c>
      <c r="E45" s="12">
        <f t="shared" si="0"/>
        <v>-11088.001688161259</v>
      </c>
      <c r="F45" s="12">
        <f t="shared" si="1"/>
        <v>-11088</v>
      </c>
      <c r="G45" s="12">
        <f t="shared" si="4"/>
        <v>-1.9615999990492128E-3</v>
      </c>
      <c r="I45" s="12">
        <f t="shared" si="5"/>
        <v>-1.9615999990492128E-3</v>
      </c>
      <c r="J45" s="12"/>
      <c r="K45" s="12"/>
      <c r="L45" s="12"/>
      <c r="M45" s="12"/>
      <c r="N45" s="12"/>
      <c r="O45" s="12"/>
      <c r="P45" s="12"/>
      <c r="Q45" s="13">
        <f t="shared" si="3"/>
        <v>29344.211000000003</v>
      </c>
      <c r="R45" s="12">
        <f t="shared" si="6"/>
        <v>3.847874556269872E-6</v>
      </c>
      <c r="S45" s="12"/>
      <c r="T45" s="12"/>
      <c r="U45" s="12"/>
      <c r="V45" s="12"/>
      <c r="W45" s="12"/>
      <c r="AB45">
        <v>14</v>
      </c>
      <c r="AC45" t="s">
        <v>28</v>
      </c>
      <c r="AE45" t="s">
        <v>30</v>
      </c>
    </row>
    <row r="46" spans="1:31" ht="12.95" customHeight="1">
      <c r="A46" s="12" t="s">
        <v>29</v>
      </c>
      <c r="B46" s="12"/>
      <c r="C46" s="18">
        <v>44419.652000000002</v>
      </c>
      <c r="D46" s="18" t="s">
        <v>56</v>
      </c>
      <c r="E46" s="12">
        <f t="shared" si="0"/>
        <v>-11038.998022589656</v>
      </c>
      <c r="F46" s="12">
        <f t="shared" si="1"/>
        <v>-11039</v>
      </c>
      <c r="G46" s="12">
        <f t="shared" si="4"/>
        <v>2.2977000044193119E-3</v>
      </c>
      <c r="I46" s="12">
        <f t="shared" si="5"/>
        <v>2.2977000044193119E-3</v>
      </c>
      <c r="J46" s="12"/>
      <c r="K46" s="12"/>
      <c r="L46" s="12"/>
      <c r="M46" s="12"/>
      <c r="N46" s="12"/>
      <c r="O46" s="12"/>
      <c r="P46" s="12"/>
      <c r="Q46" s="13">
        <f t="shared" si="3"/>
        <v>29401.152000000002</v>
      </c>
      <c r="R46" s="12">
        <f t="shared" si="6"/>
        <v>5.2794253103085058E-6</v>
      </c>
      <c r="S46" s="12"/>
      <c r="T46" s="12"/>
      <c r="U46" s="12"/>
      <c r="V46" s="12"/>
      <c r="W46" s="12"/>
      <c r="AB46">
        <v>11</v>
      </c>
      <c r="AC46" t="s">
        <v>32</v>
      </c>
      <c r="AE46" t="s">
        <v>30</v>
      </c>
    </row>
    <row r="47" spans="1:31" ht="12.95" customHeight="1">
      <c r="A47" s="12" t="s">
        <v>29</v>
      </c>
      <c r="B47" s="12"/>
      <c r="C47" s="18">
        <v>44419.654000000002</v>
      </c>
      <c r="D47" s="18" t="s">
        <v>56</v>
      </c>
      <c r="E47" s="12">
        <f t="shared" si="0"/>
        <v>-11038.996301381192</v>
      </c>
      <c r="F47" s="12">
        <f t="shared" si="1"/>
        <v>-11039</v>
      </c>
      <c r="G47" s="12">
        <f t="shared" si="4"/>
        <v>4.2977000048267655E-3</v>
      </c>
      <c r="I47" s="12">
        <f t="shared" si="5"/>
        <v>4.2977000048267655E-3</v>
      </c>
      <c r="J47" s="12"/>
      <c r="K47" s="12"/>
      <c r="L47" s="12"/>
      <c r="M47" s="12"/>
      <c r="N47" s="12"/>
      <c r="O47" s="12"/>
      <c r="P47" s="12"/>
      <c r="Q47" s="13">
        <f t="shared" si="3"/>
        <v>29401.154000000002</v>
      </c>
      <c r="R47" s="12">
        <f t="shared" si="6"/>
        <v>1.847022533148798E-5</v>
      </c>
      <c r="S47" s="12"/>
      <c r="T47" s="12"/>
      <c r="U47" s="12"/>
      <c r="V47" s="12"/>
      <c r="W47" s="12"/>
      <c r="AB47">
        <v>10</v>
      </c>
      <c r="AC47" t="s">
        <v>28</v>
      </c>
      <c r="AE47" t="s">
        <v>30</v>
      </c>
    </row>
    <row r="48" spans="1:31" ht="12.95" customHeight="1">
      <c r="A48" s="12" t="s">
        <v>29</v>
      </c>
      <c r="B48" s="12"/>
      <c r="C48" s="18">
        <v>44462.64</v>
      </c>
      <c r="D48" s="18" t="s">
        <v>56</v>
      </c>
      <c r="E48" s="12">
        <f t="shared" si="0"/>
        <v>-11002.002367866486</v>
      </c>
      <c r="F48" s="12">
        <f t="shared" si="1"/>
        <v>-11002</v>
      </c>
      <c r="G48" s="12">
        <f t="shared" si="4"/>
        <v>-2.7514000030350871E-3</v>
      </c>
      <c r="I48" s="12">
        <f t="shared" si="5"/>
        <v>-2.7514000030350871E-3</v>
      </c>
      <c r="J48" s="12"/>
      <c r="K48" s="12"/>
      <c r="L48" s="12"/>
      <c r="M48" s="12"/>
      <c r="N48" s="12"/>
      <c r="O48" s="12"/>
      <c r="P48" s="12"/>
      <c r="Q48" s="13">
        <f t="shared" si="3"/>
        <v>29444.14</v>
      </c>
      <c r="R48" s="12">
        <f t="shared" si="6"/>
        <v>7.5702019767014775E-6</v>
      </c>
      <c r="S48" s="12"/>
      <c r="T48" s="12"/>
      <c r="U48" s="12"/>
      <c r="V48" s="12"/>
      <c r="W48" s="12"/>
      <c r="AB48">
        <v>12</v>
      </c>
      <c r="AC48" t="s">
        <v>28</v>
      </c>
      <c r="AE48" t="s">
        <v>30</v>
      </c>
    </row>
    <row r="49" spans="1:31" ht="12.95" customHeight="1">
      <c r="A49" s="12" t="s">
        <v>29</v>
      </c>
      <c r="B49" s="12"/>
      <c r="C49" s="18">
        <v>44462.641000000003</v>
      </c>
      <c r="D49" s="18" t="s">
        <v>56</v>
      </c>
      <c r="E49" s="12">
        <f t="shared" si="0"/>
        <v>-11002.00150726225</v>
      </c>
      <c r="F49" s="12">
        <f t="shared" si="1"/>
        <v>-11002</v>
      </c>
      <c r="G49" s="12">
        <f t="shared" si="4"/>
        <v>-1.7513999991933815E-3</v>
      </c>
      <c r="I49" s="12">
        <f t="shared" si="5"/>
        <v>-1.7513999991933815E-3</v>
      </c>
      <c r="J49" s="12"/>
      <c r="K49" s="12"/>
      <c r="L49" s="12"/>
      <c r="M49" s="12"/>
      <c r="N49" s="12"/>
      <c r="O49" s="12"/>
      <c r="P49" s="12"/>
      <c r="Q49" s="13">
        <f t="shared" si="3"/>
        <v>29444.141000000003</v>
      </c>
      <c r="R49" s="12">
        <f t="shared" si="6"/>
        <v>3.0674019571745767E-6</v>
      </c>
      <c r="S49" s="12"/>
      <c r="T49" s="12"/>
      <c r="U49" s="12"/>
      <c r="V49" s="12"/>
      <c r="W49" s="12"/>
      <c r="AB49">
        <v>10</v>
      </c>
      <c r="AC49" t="s">
        <v>33</v>
      </c>
      <c r="AE49" t="s">
        <v>30</v>
      </c>
    </row>
    <row r="50" spans="1:31" ht="12.95" customHeight="1">
      <c r="A50" s="12" t="s">
        <v>29</v>
      </c>
      <c r="B50" s="12"/>
      <c r="C50" s="18">
        <v>44463.798999999999</v>
      </c>
      <c r="D50" s="18" t="s">
        <v>56</v>
      </c>
      <c r="E50" s="12">
        <f t="shared" si="0"/>
        <v>-11001.004927561653</v>
      </c>
      <c r="F50" s="12">
        <f t="shared" si="1"/>
        <v>-11001</v>
      </c>
      <c r="G50" s="12">
        <f t="shared" si="4"/>
        <v>-5.7257000007666647E-3</v>
      </c>
      <c r="I50" s="12">
        <f t="shared" si="5"/>
        <v>-5.7257000007666647E-3</v>
      </c>
      <c r="J50" s="12"/>
      <c r="K50" s="12"/>
      <c r="L50" s="12"/>
      <c r="M50" s="12"/>
      <c r="N50" s="12"/>
      <c r="O50" s="12"/>
      <c r="P50" s="12"/>
      <c r="Q50" s="13">
        <f t="shared" si="3"/>
        <v>29445.298999999999</v>
      </c>
      <c r="R50" s="12">
        <f t="shared" si="6"/>
        <v>3.2783640498779381E-5</v>
      </c>
      <c r="S50" s="12"/>
      <c r="T50" s="12"/>
      <c r="U50" s="12"/>
      <c r="V50" s="12"/>
      <c r="W50" s="12"/>
      <c r="AB50">
        <v>13</v>
      </c>
      <c r="AC50" t="s">
        <v>32</v>
      </c>
      <c r="AE50" t="s">
        <v>30</v>
      </c>
    </row>
    <row r="51" spans="1:31" ht="12.95" customHeight="1">
      <c r="A51" s="12" t="s">
        <v>29</v>
      </c>
      <c r="B51" s="12"/>
      <c r="C51" s="18">
        <v>44520.741000000002</v>
      </c>
      <c r="D51" s="18" t="s">
        <v>56</v>
      </c>
      <c r="E51" s="12">
        <f t="shared" si="0"/>
        <v>-10952.000401385812</v>
      </c>
      <c r="F51" s="12">
        <f t="shared" si="1"/>
        <v>-10952</v>
      </c>
      <c r="G51" s="12">
        <f t="shared" si="4"/>
        <v>-4.6640000073239207E-4</v>
      </c>
      <c r="I51" s="12">
        <f t="shared" si="5"/>
        <v>-4.6640000073239207E-4</v>
      </c>
      <c r="J51" s="12"/>
      <c r="K51" s="12"/>
      <c r="L51" s="12"/>
      <c r="M51" s="12"/>
      <c r="N51" s="12"/>
      <c r="O51" s="12"/>
      <c r="P51" s="12"/>
      <c r="Q51" s="13">
        <f t="shared" si="3"/>
        <v>29502.241000000002</v>
      </c>
      <c r="R51" s="12">
        <f t="shared" si="6"/>
        <v>2.1752896068317533E-7</v>
      </c>
      <c r="S51" s="12"/>
      <c r="T51" s="12"/>
      <c r="U51" s="12"/>
      <c r="V51" s="12"/>
      <c r="W51" s="12"/>
      <c r="AB51">
        <v>15</v>
      </c>
      <c r="AC51" t="s">
        <v>28</v>
      </c>
      <c r="AE51" t="s">
        <v>30</v>
      </c>
    </row>
    <row r="52" spans="1:31" ht="12.95" customHeight="1">
      <c r="A52" s="12" t="s">
        <v>29</v>
      </c>
      <c r="B52" s="12"/>
      <c r="C52" s="18">
        <v>44562.57</v>
      </c>
      <c r="D52" s="18" t="s">
        <v>56</v>
      </c>
      <c r="E52" s="12">
        <f t="shared" si="0"/>
        <v>-10916.002186967475</v>
      </c>
      <c r="F52" s="12">
        <f t="shared" si="1"/>
        <v>-10916</v>
      </c>
      <c r="G52" s="12">
        <f t="shared" si="4"/>
        <v>-2.5412000031792559E-3</v>
      </c>
      <c r="I52" s="12">
        <f t="shared" si="5"/>
        <v>-2.5412000031792559E-3</v>
      </c>
      <c r="J52" s="12"/>
      <c r="K52" s="12"/>
      <c r="L52" s="12"/>
      <c r="M52" s="12"/>
      <c r="N52" s="12"/>
      <c r="O52" s="12"/>
      <c r="P52" s="12"/>
      <c r="Q52" s="13">
        <f t="shared" si="3"/>
        <v>29544.07</v>
      </c>
      <c r="R52" s="12">
        <f t="shared" si="6"/>
        <v>6.4576974561582504E-6</v>
      </c>
      <c r="S52" s="12"/>
      <c r="T52" s="12"/>
      <c r="U52" s="12"/>
      <c r="V52" s="12"/>
      <c r="W52" s="12"/>
      <c r="AB52">
        <v>13</v>
      </c>
      <c r="AC52" t="s">
        <v>28</v>
      </c>
      <c r="AE52" t="s">
        <v>30</v>
      </c>
    </row>
    <row r="53" spans="1:31" ht="12.95" customHeight="1">
      <c r="A53" s="12" t="s">
        <v>29</v>
      </c>
      <c r="B53" s="12"/>
      <c r="C53" s="18">
        <v>44598.599000000002</v>
      </c>
      <c r="D53" s="18" t="s">
        <v>56</v>
      </c>
      <c r="E53" s="12">
        <f t="shared" ref="E53:E84" si="7">+(C53-C$7)/C$8</f>
        <v>-10884.995477094459</v>
      </c>
      <c r="F53" s="12">
        <f t="shared" ref="F53:F84" si="8">ROUND(2*E53,0)/2</f>
        <v>-10885</v>
      </c>
      <c r="G53" s="12">
        <f t="shared" si="4"/>
        <v>5.2555000002030283E-3</v>
      </c>
      <c r="I53" s="12">
        <f t="shared" si="5"/>
        <v>5.2555000002030283E-3</v>
      </c>
      <c r="J53" s="12"/>
      <c r="K53" s="12"/>
      <c r="L53" s="12"/>
      <c r="M53" s="12"/>
      <c r="N53" s="12"/>
      <c r="O53" s="12"/>
      <c r="P53" s="12"/>
      <c r="Q53" s="13">
        <f t="shared" ref="Q53:Q84" si="9">+C53-15018.5</f>
        <v>29580.099000000002</v>
      </c>
      <c r="R53" s="12">
        <f t="shared" si="6"/>
        <v>2.762028025213403E-5</v>
      </c>
      <c r="S53" s="12"/>
      <c r="T53" s="12"/>
      <c r="U53" s="12"/>
      <c r="V53" s="12"/>
      <c r="W53" s="12"/>
      <c r="AB53">
        <v>11</v>
      </c>
      <c r="AC53" t="s">
        <v>28</v>
      </c>
      <c r="AE53" t="s">
        <v>30</v>
      </c>
    </row>
    <row r="54" spans="1:31" ht="12.95" customHeight="1">
      <c r="A54" s="12" t="s">
        <v>29</v>
      </c>
      <c r="B54" s="12"/>
      <c r="C54" s="18">
        <v>44634.623</v>
      </c>
      <c r="D54" s="18" t="s">
        <v>56</v>
      </c>
      <c r="E54" s="12">
        <f t="shared" si="7"/>
        <v>-10853.993070242605</v>
      </c>
      <c r="F54" s="12">
        <f t="shared" si="8"/>
        <v>-10854</v>
      </c>
      <c r="G54" s="12">
        <f t="shared" si="4"/>
        <v>8.0521999989286996E-3</v>
      </c>
      <c r="I54" s="12">
        <f t="shared" si="5"/>
        <v>8.0521999989286996E-3</v>
      </c>
      <c r="J54" s="12"/>
      <c r="K54" s="12"/>
      <c r="L54" s="12"/>
      <c r="M54" s="12"/>
      <c r="N54" s="12"/>
      <c r="O54" s="12"/>
      <c r="P54" s="12"/>
      <c r="Q54" s="13">
        <f t="shared" si="9"/>
        <v>29616.123</v>
      </c>
      <c r="R54" s="12">
        <f t="shared" si="6"/>
        <v>6.4837924822747344E-5</v>
      </c>
      <c r="S54" s="12"/>
      <c r="T54" s="12"/>
      <c r="U54" s="12"/>
      <c r="V54" s="12"/>
      <c r="W54" s="12"/>
      <c r="AB54">
        <v>14</v>
      </c>
      <c r="AC54" t="s">
        <v>28</v>
      </c>
      <c r="AE54" t="s">
        <v>30</v>
      </c>
    </row>
    <row r="55" spans="1:31" ht="12.95" customHeight="1">
      <c r="A55" s="12" t="s">
        <v>29</v>
      </c>
      <c r="B55" s="12"/>
      <c r="C55" s="18">
        <v>44700.847000000002</v>
      </c>
      <c r="D55" s="18" t="s">
        <v>56</v>
      </c>
      <c r="E55" s="12">
        <f t="shared" si="7"/>
        <v>-10797.000415585782</v>
      </c>
      <c r="F55" s="12">
        <f t="shared" si="8"/>
        <v>-10797</v>
      </c>
      <c r="G55" s="12">
        <f t="shared" si="4"/>
        <v>-4.8290000268025324E-4</v>
      </c>
      <c r="I55" s="12">
        <f t="shared" si="5"/>
        <v>-4.8290000268025324E-4</v>
      </c>
      <c r="J55" s="12"/>
      <c r="K55" s="12"/>
      <c r="L55" s="12"/>
      <c r="M55" s="12"/>
      <c r="N55" s="12"/>
      <c r="O55" s="12"/>
      <c r="P55" s="12"/>
      <c r="Q55" s="13">
        <f t="shared" si="9"/>
        <v>29682.347000000002</v>
      </c>
      <c r="R55" s="12">
        <f t="shared" si="6"/>
        <v>2.3319241258858858E-7</v>
      </c>
      <c r="S55" s="12"/>
      <c r="T55" s="12"/>
      <c r="U55" s="12"/>
      <c r="V55" s="12"/>
      <c r="W55" s="12"/>
      <c r="AB55">
        <v>14</v>
      </c>
      <c r="AC55" t="s">
        <v>28</v>
      </c>
      <c r="AE55" t="s">
        <v>30</v>
      </c>
    </row>
    <row r="56" spans="1:31" ht="12.95" customHeight="1">
      <c r="A56" s="12" t="s">
        <v>29</v>
      </c>
      <c r="B56" s="12"/>
      <c r="C56" s="18">
        <v>44835.639000000003</v>
      </c>
      <c r="D56" s="18" t="s">
        <v>56</v>
      </c>
      <c r="E56" s="12">
        <f t="shared" si="7"/>
        <v>-10680.997849952446</v>
      </c>
      <c r="F56" s="12">
        <f t="shared" si="8"/>
        <v>-10681</v>
      </c>
      <c r="G56" s="12">
        <f t="shared" si="4"/>
        <v>2.4983000039355829E-3</v>
      </c>
      <c r="I56" s="12">
        <f t="shared" si="5"/>
        <v>2.4983000039355829E-3</v>
      </c>
      <c r="J56" s="12"/>
      <c r="K56" s="12"/>
      <c r="L56" s="12"/>
      <c r="M56" s="12"/>
      <c r="N56" s="12"/>
      <c r="O56" s="12"/>
      <c r="P56" s="12"/>
      <c r="Q56" s="13">
        <f t="shared" si="9"/>
        <v>29817.139000000003</v>
      </c>
      <c r="R56" s="12">
        <f t="shared" si="6"/>
        <v>6.2415029096645335E-6</v>
      </c>
      <c r="S56" s="12"/>
      <c r="T56" s="12"/>
      <c r="U56" s="12"/>
      <c r="V56" s="12"/>
      <c r="W56" s="12"/>
      <c r="AB56">
        <v>10</v>
      </c>
      <c r="AC56" t="s">
        <v>28</v>
      </c>
      <c r="AE56" t="s">
        <v>30</v>
      </c>
    </row>
    <row r="57" spans="1:31" ht="12.95" customHeight="1">
      <c r="A57" s="12" t="s">
        <v>29</v>
      </c>
      <c r="B57" s="12"/>
      <c r="C57" s="18">
        <v>44885.599000000002</v>
      </c>
      <c r="D57" s="18" t="s">
        <v>56</v>
      </c>
      <c r="E57" s="12">
        <f t="shared" si="7"/>
        <v>-10638.002062524101</v>
      </c>
      <c r="F57" s="12">
        <f t="shared" si="8"/>
        <v>-10638</v>
      </c>
      <c r="G57" s="12">
        <f t="shared" si="4"/>
        <v>-2.3966000007931143E-3</v>
      </c>
      <c r="I57" s="12">
        <f t="shared" si="5"/>
        <v>-2.3966000007931143E-3</v>
      </c>
      <c r="J57" s="12"/>
      <c r="K57" s="12"/>
      <c r="L57" s="12"/>
      <c r="M57" s="12"/>
      <c r="N57" s="12"/>
      <c r="O57" s="12"/>
      <c r="P57" s="12"/>
      <c r="Q57" s="13">
        <f t="shared" si="9"/>
        <v>29867.099000000002</v>
      </c>
      <c r="R57" s="12">
        <f t="shared" si="6"/>
        <v>5.7436915638015555E-6</v>
      </c>
      <c r="S57" s="12"/>
      <c r="T57" s="12"/>
      <c r="U57" s="12"/>
      <c r="V57" s="12"/>
      <c r="W57" s="12"/>
      <c r="AB57">
        <v>13</v>
      </c>
      <c r="AC57" t="s">
        <v>28</v>
      </c>
      <c r="AE57" t="s">
        <v>30</v>
      </c>
    </row>
    <row r="58" spans="1:31" ht="12.95" customHeight="1">
      <c r="A58" s="12" t="s">
        <v>29</v>
      </c>
      <c r="B58" s="12"/>
      <c r="C58" s="18">
        <v>45315.54</v>
      </c>
      <c r="D58" s="18" t="s">
        <v>56</v>
      </c>
      <c r="E58" s="12">
        <f t="shared" si="7"/>
        <v>-10267.993018434228</v>
      </c>
      <c r="F58" s="12">
        <f t="shared" si="8"/>
        <v>-10268</v>
      </c>
      <c r="G58" s="12">
        <f t="shared" si="4"/>
        <v>8.1123999989358708E-3</v>
      </c>
      <c r="I58" s="12">
        <f t="shared" si="5"/>
        <v>8.1123999989358708E-3</v>
      </c>
      <c r="J58" s="12"/>
      <c r="K58" s="12"/>
      <c r="L58" s="12"/>
      <c r="M58" s="12"/>
      <c r="N58" s="12"/>
      <c r="O58" s="12"/>
      <c r="P58" s="12"/>
      <c r="Q58" s="13">
        <f t="shared" si="9"/>
        <v>30297.040000000001</v>
      </c>
      <c r="R58" s="12">
        <f t="shared" si="6"/>
        <v>6.5811033742734718E-5</v>
      </c>
      <c r="S58" s="12"/>
      <c r="T58" s="12"/>
      <c r="U58" s="12"/>
      <c r="V58" s="12"/>
      <c r="W58" s="12"/>
      <c r="AB58">
        <v>14</v>
      </c>
      <c r="AC58" t="s">
        <v>28</v>
      </c>
      <c r="AE58" t="s">
        <v>30</v>
      </c>
    </row>
    <row r="59" spans="1:31" ht="12.95" customHeight="1">
      <c r="A59" s="12" t="s">
        <v>29</v>
      </c>
      <c r="B59" s="12"/>
      <c r="C59" s="18">
        <v>45352.714999999997</v>
      </c>
      <c r="D59" s="18" t="s">
        <v>56</v>
      </c>
      <c r="E59" s="12">
        <f t="shared" si="7"/>
        <v>-10236.000056111399</v>
      </c>
      <c r="F59" s="12">
        <f t="shared" si="8"/>
        <v>-10236</v>
      </c>
      <c r="G59" s="12">
        <f t="shared" ref="G59:G90" si="10">+C59-(C$7+F59*C$8)</f>
        <v>-6.5200001699849963E-5</v>
      </c>
      <c r="I59" s="12">
        <f t="shared" si="5"/>
        <v>-6.5200001699849963E-5</v>
      </c>
      <c r="J59" s="12"/>
      <c r="K59" s="12"/>
      <c r="L59" s="12"/>
      <c r="M59" s="12"/>
      <c r="N59" s="12"/>
      <c r="O59" s="12"/>
      <c r="P59" s="12"/>
      <c r="Q59" s="13">
        <f t="shared" si="9"/>
        <v>30334.214999999997</v>
      </c>
      <c r="R59" s="12">
        <f t="shared" si="6"/>
        <v>4.2510402216604381E-9</v>
      </c>
      <c r="S59" s="12"/>
      <c r="T59" s="12"/>
      <c r="U59" s="12"/>
      <c r="V59" s="12"/>
      <c r="W59" s="12"/>
      <c r="AB59">
        <v>14</v>
      </c>
      <c r="AC59" t="s">
        <v>28</v>
      </c>
      <c r="AE59" t="s">
        <v>30</v>
      </c>
    </row>
    <row r="60" spans="1:31" ht="12.95" customHeight="1">
      <c r="A60" s="12" t="s">
        <v>29</v>
      </c>
      <c r="B60" s="12"/>
      <c r="C60" s="18">
        <v>45416.627999999997</v>
      </c>
      <c r="D60" s="18" t="s">
        <v>56</v>
      </c>
      <c r="E60" s="12">
        <f t="shared" si="7"/>
        <v>-10180.996257834622</v>
      </c>
      <c r="F60" s="12">
        <f t="shared" si="8"/>
        <v>-10181</v>
      </c>
      <c r="G60" s="12">
        <f t="shared" si="10"/>
        <v>4.3482999972184189E-3</v>
      </c>
      <c r="I60" s="12">
        <f t="shared" si="5"/>
        <v>4.3482999972184189E-3</v>
      </c>
      <c r="J60" s="12"/>
      <c r="K60" s="12"/>
      <c r="L60" s="12"/>
      <c r="M60" s="12"/>
      <c r="N60" s="12"/>
      <c r="O60" s="12"/>
      <c r="P60" s="12"/>
      <c r="Q60" s="13">
        <f t="shared" si="9"/>
        <v>30398.127999999997</v>
      </c>
      <c r="R60" s="12">
        <f t="shared" si="6"/>
        <v>1.8907712865809701E-5</v>
      </c>
      <c r="S60" s="12"/>
      <c r="T60" s="12"/>
      <c r="U60" s="12"/>
      <c r="V60" s="12"/>
      <c r="W60" s="12"/>
      <c r="AB60">
        <v>14</v>
      </c>
      <c r="AC60" t="s">
        <v>28</v>
      </c>
      <c r="AE60" t="s">
        <v>30</v>
      </c>
    </row>
    <row r="61" spans="1:31" ht="12.95" customHeight="1">
      <c r="A61" s="12" t="s">
        <v>29</v>
      </c>
      <c r="B61" s="12"/>
      <c r="C61" s="18">
        <v>45553.743000000002</v>
      </c>
      <c r="D61" s="18" t="s">
        <v>56</v>
      </c>
      <c r="E61" s="12">
        <f t="shared" si="7"/>
        <v>-10062.994508570455</v>
      </c>
      <c r="F61" s="12">
        <f t="shared" si="8"/>
        <v>-10063</v>
      </c>
      <c r="G61" s="12">
        <f t="shared" si="10"/>
        <v>6.3808999984757975E-3</v>
      </c>
      <c r="I61" s="12">
        <f t="shared" si="5"/>
        <v>6.3808999984757975E-3</v>
      </c>
      <c r="J61" s="12"/>
      <c r="K61" s="12"/>
      <c r="L61" s="12"/>
      <c r="M61" s="12"/>
      <c r="N61" s="12"/>
      <c r="O61" s="12"/>
      <c r="P61" s="12"/>
      <c r="Q61" s="13">
        <f t="shared" si="9"/>
        <v>30535.243000000002</v>
      </c>
      <c r="R61" s="12">
        <f t="shared" si="6"/>
        <v>4.071588479054843E-5</v>
      </c>
      <c r="S61" s="12"/>
      <c r="T61" s="12"/>
      <c r="U61" s="12"/>
      <c r="V61" s="12"/>
      <c r="W61" s="12"/>
      <c r="AB61">
        <v>16</v>
      </c>
      <c r="AC61" t="s">
        <v>28</v>
      </c>
      <c r="AE61" t="s">
        <v>30</v>
      </c>
    </row>
    <row r="62" spans="1:31" ht="12.95" customHeight="1">
      <c r="A62" s="12" t="s">
        <v>29</v>
      </c>
      <c r="B62" s="12"/>
      <c r="C62" s="18">
        <v>45797.752</v>
      </c>
      <c r="D62" s="18" t="s">
        <v>56</v>
      </c>
      <c r="E62" s="12">
        <f t="shared" si="7"/>
        <v>-9852.9993305359676</v>
      </c>
      <c r="F62" s="12">
        <f t="shared" si="8"/>
        <v>-9853</v>
      </c>
      <c r="G62" s="12">
        <f t="shared" si="10"/>
        <v>7.7790000068489462E-4</v>
      </c>
      <c r="I62" s="12">
        <f t="shared" si="5"/>
        <v>7.7790000068489462E-4</v>
      </c>
      <c r="J62" s="12"/>
      <c r="K62" s="12"/>
      <c r="L62" s="12"/>
      <c r="M62" s="12"/>
      <c r="N62" s="12"/>
      <c r="O62" s="12"/>
      <c r="P62" s="12"/>
      <c r="Q62" s="13">
        <f t="shared" si="9"/>
        <v>30779.252</v>
      </c>
      <c r="R62" s="12">
        <f t="shared" si="6"/>
        <v>6.0512841106555905E-7</v>
      </c>
      <c r="S62" s="12"/>
      <c r="T62" s="12"/>
      <c r="U62" s="12"/>
      <c r="V62" s="12"/>
      <c r="W62" s="12"/>
      <c r="AB62">
        <v>16</v>
      </c>
      <c r="AC62" t="s">
        <v>28</v>
      </c>
      <c r="AE62" t="s">
        <v>30</v>
      </c>
    </row>
    <row r="63" spans="1:31" ht="12.95" customHeight="1">
      <c r="A63" s="12" t="s">
        <v>29</v>
      </c>
      <c r="B63" s="12"/>
      <c r="C63" s="18">
        <v>46091.735999999997</v>
      </c>
      <c r="D63" s="18" t="s">
        <v>56</v>
      </c>
      <c r="E63" s="12">
        <f t="shared" si="7"/>
        <v>-9599.9954560096594</v>
      </c>
      <c r="F63" s="12">
        <f t="shared" si="8"/>
        <v>-9600</v>
      </c>
      <c r="G63" s="12">
        <f t="shared" si="10"/>
        <v>5.2799999975832179E-3</v>
      </c>
      <c r="I63" s="12">
        <f t="shared" si="5"/>
        <v>5.2799999975832179E-3</v>
      </c>
      <c r="J63" s="12"/>
      <c r="K63" s="12"/>
      <c r="L63" s="12"/>
      <c r="M63" s="12"/>
      <c r="N63" s="12"/>
      <c r="O63" s="12"/>
      <c r="P63" s="12"/>
      <c r="Q63" s="13">
        <f t="shared" si="9"/>
        <v>31073.235999999997</v>
      </c>
      <c r="R63" s="12">
        <f t="shared" si="6"/>
        <v>2.7878399974478783E-5</v>
      </c>
      <c r="S63" s="12"/>
      <c r="T63" s="12"/>
      <c r="U63" s="12"/>
      <c r="V63" s="12"/>
      <c r="W63" s="12"/>
      <c r="AB63">
        <v>16</v>
      </c>
      <c r="AC63" t="s">
        <v>28</v>
      </c>
      <c r="AE63" t="s">
        <v>30</v>
      </c>
    </row>
    <row r="64" spans="1:31" ht="12.95" customHeight="1">
      <c r="A64" s="52" t="s">
        <v>199</v>
      </c>
      <c r="B64" s="51" t="s">
        <v>38</v>
      </c>
      <c r="C64" s="52">
        <v>46211.423999999999</v>
      </c>
      <c r="D64" s="52" t="s">
        <v>56</v>
      </c>
      <c r="E64" s="12">
        <f t="shared" si="7"/>
        <v>-9496.9914566957304</v>
      </c>
      <c r="F64" s="12">
        <f t="shared" si="8"/>
        <v>-9497</v>
      </c>
      <c r="G64" s="12">
        <f t="shared" si="10"/>
        <v>9.9270999999134801E-3</v>
      </c>
      <c r="H64" s="12"/>
      <c r="I64" s="12">
        <f t="shared" si="5"/>
        <v>9.9270999999134801E-3</v>
      </c>
      <c r="J64" s="12"/>
      <c r="K64" s="12"/>
      <c r="L64" s="12"/>
      <c r="M64" s="12"/>
      <c r="O64" s="12">
        <f ca="1">+C$11+C$12*F64</f>
        <v>-8.1706958948375491E-4</v>
      </c>
      <c r="P64" s="12"/>
      <c r="Q64" s="13">
        <f t="shared" si="9"/>
        <v>31192.923999999999</v>
      </c>
      <c r="R64" s="12"/>
      <c r="S64" s="12"/>
      <c r="T64" s="12"/>
      <c r="U64" s="12"/>
      <c r="V64" s="12"/>
      <c r="W64" s="12"/>
    </row>
    <row r="65" spans="1:31" ht="12.95" customHeight="1">
      <c r="A65" s="52" t="s">
        <v>199</v>
      </c>
      <c r="B65" s="51" t="s">
        <v>38</v>
      </c>
      <c r="C65" s="52">
        <v>46254.413999999997</v>
      </c>
      <c r="D65" s="52" t="s">
        <v>56</v>
      </c>
      <c r="E65" s="12">
        <f t="shared" si="7"/>
        <v>-9459.994080764096</v>
      </c>
      <c r="F65" s="12">
        <f t="shared" si="8"/>
        <v>-9460</v>
      </c>
      <c r="G65" s="12">
        <f t="shared" si="10"/>
        <v>6.8779999928665347E-3</v>
      </c>
      <c r="H65" s="12"/>
      <c r="I65" s="12">
        <f t="shared" si="5"/>
        <v>6.8779999928665347E-3</v>
      </c>
      <c r="J65" s="12"/>
      <c r="K65" s="12"/>
      <c r="L65" s="12"/>
      <c r="M65" s="12"/>
      <c r="O65" s="12">
        <f ca="1">+C$11+C$12*F65</f>
        <v>-8.1203168961097288E-4</v>
      </c>
      <c r="P65" s="12"/>
      <c r="Q65" s="13">
        <f t="shared" si="9"/>
        <v>31235.913999999997</v>
      </c>
      <c r="R65" s="12"/>
      <c r="S65" s="12"/>
      <c r="T65" s="12"/>
      <c r="U65" s="12"/>
      <c r="V65" s="12"/>
      <c r="W65" s="12"/>
    </row>
    <row r="66" spans="1:31" ht="12.95" customHeight="1">
      <c r="A66" s="12" t="s">
        <v>29</v>
      </c>
      <c r="B66" s="12"/>
      <c r="C66" s="18">
        <v>46263.701999999997</v>
      </c>
      <c r="D66" s="18" t="s">
        <v>56</v>
      </c>
      <c r="E66" s="12">
        <f t="shared" si="7"/>
        <v>-9452.0007886577205</v>
      </c>
      <c r="F66" s="12">
        <f t="shared" si="8"/>
        <v>-9452</v>
      </c>
      <c r="G66" s="12">
        <f t="shared" si="10"/>
        <v>-9.1640000027837232E-4</v>
      </c>
      <c r="I66" s="12">
        <f t="shared" si="5"/>
        <v>-9.1640000027837232E-4</v>
      </c>
      <c r="J66" s="12"/>
      <c r="K66" s="12"/>
      <c r="L66" s="12"/>
      <c r="M66" s="12"/>
      <c r="N66" s="12"/>
      <c r="O66" s="12"/>
      <c r="P66" s="12"/>
      <c r="Q66" s="13">
        <f t="shared" si="9"/>
        <v>31245.201999999997</v>
      </c>
      <c r="R66" s="12">
        <f>+(O66-I66)^2</f>
        <v>8.3978896051020073E-7</v>
      </c>
      <c r="S66" s="12"/>
      <c r="T66" s="12"/>
      <c r="U66" s="12"/>
      <c r="V66" s="12"/>
      <c r="W66" s="12"/>
      <c r="AB66">
        <v>13</v>
      </c>
      <c r="AC66" t="s">
        <v>28</v>
      </c>
      <c r="AE66" t="s">
        <v>30</v>
      </c>
    </row>
    <row r="67" spans="1:31" ht="12.95" customHeight="1">
      <c r="A67" s="12" t="s">
        <v>29</v>
      </c>
      <c r="B67" s="12"/>
      <c r="C67" s="18">
        <v>46270.673999999999</v>
      </c>
      <c r="D67" s="18" t="s">
        <v>56</v>
      </c>
      <c r="E67" s="12">
        <f t="shared" si="7"/>
        <v>-9446.0006559525464</v>
      </c>
      <c r="F67" s="12">
        <f t="shared" si="8"/>
        <v>-9446</v>
      </c>
      <c r="G67" s="12">
        <f t="shared" si="10"/>
        <v>-7.6219999755267054E-4</v>
      </c>
      <c r="I67" s="12">
        <f t="shared" si="5"/>
        <v>-7.6219999755267054E-4</v>
      </c>
      <c r="J67" s="12"/>
      <c r="K67" s="12"/>
      <c r="L67" s="12"/>
      <c r="M67" s="12"/>
      <c r="N67" s="12"/>
      <c r="O67" s="12"/>
      <c r="P67" s="12"/>
      <c r="Q67" s="13">
        <f t="shared" si="9"/>
        <v>31252.173999999999</v>
      </c>
      <c r="R67" s="12">
        <f>+(O67-I67)^2</f>
        <v>5.8094883626929097E-7</v>
      </c>
      <c r="S67" s="12"/>
      <c r="T67" s="12"/>
      <c r="U67" s="12"/>
      <c r="V67" s="12"/>
      <c r="W67" s="12"/>
      <c r="AB67">
        <v>16</v>
      </c>
      <c r="AC67" t="s">
        <v>28</v>
      </c>
      <c r="AE67" t="s">
        <v>30</v>
      </c>
    </row>
    <row r="68" spans="1:31" ht="12.95" customHeight="1">
      <c r="A68" s="12" t="s">
        <v>29</v>
      </c>
      <c r="B68" s="12"/>
      <c r="C68" s="18">
        <v>46363.637999999999</v>
      </c>
      <c r="D68" s="18" t="s">
        <v>56</v>
      </c>
      <c r="E68" s="12">
        <f t="shared" si="7"/>
        <v>-9365.9954441333193</v>
      </c>
      <c r="F68" s="12">
        <f t="shared" si="8"/>
        <v>-9366</v>
      </c>
      <c r="G68" s="12">
        <f t="shared" si="10"/>
        <v>5.2937999935238622E-3</v>
      </c>
      <c r="I68" s="12">
        <f t="shared" si="5"/>
        <v>5.2937999935238622E-3</v>
      </c>
      <c r="J68" s="12"/>
      <c r="K68" s="12"/>
      <c r="L68" s="12"/>
      <c r="M68" s="12"/>
      <c r="N68" s="12"/>
      <c r="O68" s="12"/>
      <c r="P68" s="12"/>
      <c r="Q68" s="13">
        <f t="shared" si="9"/>
        <v>31345.137999999999</v>
      </c>
      <c r="R68" s="12">
        <f>+(O68-I68)^2</f>
        <v>2.8024318371433242E-5</v>
      </c>
      <c r="S68" s="12"/>
      <c r="T68" s="12"/>
      <c r="U68" s="12"/>
      <c r="V68" s="12"/>
      <c r="W68" s="12"/>
      <c r="AB68">
        <v>15</v>
      </c>
      <c r="AC68" t="s">
        <v>28</v>
      </c>
      <c r="AE68" t="s">
        <v>30</v>
      </c>
    </row>
    <row r="69" spans="1:31" ht="12.95" customHeight="1">
      <c r="A69" s="12" t="s">
        <v>29</v>
      </c>
      <c r="B69" s="12"/>
      <c r="C69" s="18">
        <v>46406.637000000002</v>
      </c>
      <c r="D69" s="18" t="s">
        <v>56</v>
      </c>
      <c r="E69" s="12">
        <f t="shared" si="7"/>
        <v>-9328.9903227635914</v>
      </c>
      <c r="F69" s="12">
        <f t="shared" si="8"/>
        <v>-9329</v>
      </c>
      <c r="G69" s="12">
        <f t="shared" si="10"/>
        <v>1.1244699999224395E-2</v>
      </c>
      <c r="I69" s="12">
        <f t="shared" ref="I69:I87" si="11">+G69</f>
        <v>1.1244699999224395E-2</v>
      </c>
      <c r="J69" s="12"/>
      <c r="K69" s="12"/>
      <c r="L69" s="12"/>
      <c r="M69" s="12"/>
      <c r="N69" s="12"/>
      <c r="O69" s="12"/>
      <c r="P69" s="12"/>
      <c r="Q69" s="13">
        <f t="shared" si="9"/>
        <v>31388.137000000002</v>
      </c>
      <c r="R69" s="12">
        <f>+(O69-I69)^2</f>
        <v>1.264432780725571E-4</v>
      </c>
      <c r="S69" s="12"/>
      <c r="T69" s="12"/>
      <c r="U69" s="12"/>
      <c r="V69" s="12"/>
      <c r="W69" s="12"/>
      <c r="AB69">
        <v>11</v>
      </c>
      <c r="AC69" t="s">
        <v>28</v>
      </c>
      <c r="AE69" t="s">
        <v>30</v>
      </c>
    </row>
    <row r="70" spans="1:31" ht="12.95" customHeight="1">
      <c r="A70" s="12" t="s">
        <v>29</v>
      </c>
      <c r="B70" s="12"/>
      <c r="C70" s="18">
        <v>46714.55</v>
      </c>
      <c r="D70" s="18" t="s">
        <v>56</v>
      </c>
      <c r="E70" s="12">
        <f t="shared" si="7"/>
        <v>-9063.9990918904132</v>
      </c>
      <c r="F70" s="12">
        <f t="shared" si="8"/>
        <v>-9064</v>
      </c>
      <c r="G70" s="12">
        <f t="shared" si="10"/>
        <v>1.055200002156198E-3</v>
      </c>
      <c r="I70" s="12">
        <f t="shared" si="11"/>
        <v>1.055200002156198E-3</v>
      </c>
      <c r="J70" s="12"/>
      <c r="K70" s="12"/>
      <c r="L70" s="12"/>
      <c r="M70" s="12"/>
      <c r="N70" s="12"/>
      <c r="O70" s="12"/>
      <c r="P70" s="12"/>
      <c r="Q70" s="13">
        <f t="shared" si="9"/>
        <v>31696.050000000003</v>
      </c>
      <c r="R70" s="12">
        <f>+(O70-I70)^2</f>
        <v>1.1134470445504403E-6</v>
      </c>
      <c r="S70" s="12"/>
      <c r="T70" s="12"/>
      <c r="U70" s="12"/>
      <c r="V70" s="12"/>
      <c r="W70" s="12"/>
      <c r="AB70">
        <v>14</v>
      </c>
      <c r="AC70" t="s">
        <v>28</v>
      </c>
      <c r="AE70" t="s">
        <v>30</v>
      </c>
    </row>
    <row r="71" spans="1:31" ht="12.95" customHeight="1">
      <c r="A71" s="52" t="s">
        <v>75</v>
      </c>
      <c r="B71" s="51" t="s">
        <v>49</v>
      </c>
      <c r="C71" s="52">
        <v>46718.614999999998</v>
      </c>
      <c r="D71" s="52" t="s">
        <v>56</v>
      </c>
      <c r="E71" s="12">
        <f t="shared" si="7"/>
        <v>-9060.5007356875303</v>
      </c>
      <c r="F71" s="12">
        <f t="shared" si="8"/>
        <v>-9060.5</v>
      </c>
      <c r="G71" s="12">
        <f t="shared" si="10"/>
        <v>-8.5485000454355031E-4</v>
      </c>
      <c r="H71" s="12"/>
      <c r="I71" s="12">
        <f t="shared" si="11"/>
        <v>-8.5485000454355031E-4</v>
      </c>
      <c r="J71" s="12"/>
      <c r="K71" s="12"/>
      <c r="L71" s="12"/>
      <c r="M71" s="12"/>
      <c r="O71" s="12">
        <f ca="1">+C$11+C$12*F71</f>
        <v>-7.5763598693052926E-4</v>
      </c>
      <c r="P71" s="12"/>
      <c r="Q71" s="13">
        <f t="shared" si="9"/>
        <v>31700.114999999998</v>
      </c>
      <c r="R71" s="12"/>
      <c r="S71" s="12"/>
      <c r="T71" s="12"/>
      <c r="U71" s="12"/>
      <c r="V71" s="12"/>
      <c r="W71" s="12"/>
    </row>
    <row r="72" spans="1:31" ht="12.95" customHeight="1">
      <c r="A72" s="52" t="s">
        <v>75</v>
      </c>
      <c r="B72" s="51" t="s">
        <v>38</v>
      </c>
      <c r="C72" s="52">
        <v>46763.353000000003</v>
      </c>
      <c r="D72" s="52" t="s">
        <v>56</v>
      </c>
      <c r="E72" s="12">
        <f t="shared" si="7"/>
        <v>-9021.9990235584373</v>
      </c>
      <c r="F72" s="12">
        <f t="shared" si="8"/>
        <v>-9022</v>
      </c>
      <c r="G72" s="12">
        <f t="shared" si="10"/>
        <v>1.1346000028424896E-3</v>
      </c>
      <c r="H72" s="12"/>
      <c r="I72" s="12">
        <f t="shared" si="11"/>
        <v>1.1346000028424896E-3</v>
      </c>
      <c r="J72" s="12"/>
      <c r="K72" s="12"/>
      <c r="L72" s="12"/>
      <c r="M72" s="12"/>
      <c r="O72" s="12">
        <f ca="1">+C$11+C$12*F72</f>
        <v>-7.5239384787371554E-4</v>
      </c>
      <c r="P72" s="12"/>
      <c r="Q72" s="13">
        <f t="shared" si="9"/>
        <v>31744.853000000003</v>
      </c>
      <c r="R72" s="12"/>
      <c r="S72" s="12"/>
      <c r="T72" s="12"/>
      <c r="U72" s="12"/>
      <c r="V72" s="12"/>
      <c r="W72" s="12"/>
    </row>
    <row r="73" spans="1:31" ht="12.95" customHeight="1">
      <c r="A73" s="52" t="s">
        <v>75</v>
      </c>
      <c r="B73" s="51" t="s">
        <v>38</v>
      </c>
      <c r="C73" s="52">
        <v>46770.324000000001</v>
      </c>
      <c r="D73" s="52" t="s">
        <v>56</v>
      </c>
      <c r="E73" s="12">
        <f t="shared" si="7"/>
        <v>-9015.9997514574989</v>
      </c>
      <c r="F73" s="12">
        <f t="shared" si="8"/>
        <v>-9016</v>
      </c>
      <c r="G73" s="12">
        <f t="shared" si="10"/>
        <v>2.8880000172648579E-4</v>
      </c>
      <c r="H73" s="12"/>
      <c r="I73" s="12">
        <f t="shared" si="11"/>
        <v>2.8880000172648579E-4</v>
      </c>
      <c r="J73" s="12"/>
      <c r="K73" s="12"/>
      <c r="L73" s="12"/>
      <c r="M73" s="12"/>
      <c r="O73" s="12">
        <f ca="1">+C$11+C$12*F73</f>
        <v>-7.5157689113758874E-4</v>
      </c>
      <c r="P73" s="12"/>
      <c r="Q73" s="13">
        <f t="shared" si="9"/>
        <v>31751.824000000001</v>
      </c>
      <c r="R73" s="12"/>
      <c r="S73" s="12"/>
      <c r="T73" s="12"/>
      <c r="U73" s="12"/>
      <c r="V73" s="12"/>
      <c r="W73" s="12"/>
    </row>
    <row r="74" spans="1:31" ht="12.95" customHeight="1">
      <c r="A74" s="12" t="s">
        <v>29</v>
      </c>
      <c r="B74" s="12"/>
      <c r="C74" s="18">
        <v>46793.561999999998</v>
      </c>
      <c r="D74" s="18" t="s">
        <v>56</v>
      </c>
      <c r="E74" s="12">
        <f t="shared" si="7"/>
        <v>-8996.0010303153886</v>
      </c>
      <c r="F74" s="12">
        <f t="shared" si="8"/>
        <v>-8996</v>
      </c>
      <c r="G74" s="12">
        <f t="shared" si="10"/>
        <v>-1.1971999992965721E-3</v>
      </c>
      <c r="I74" s="12">
        <f t="shared" si="11"/>
        <v>-1.1971999992965721E-3</v>
      </c>
      <c r="J74" s="12"/>
      <c r="K74" s="12"/>
      <c r="L74" s="12"/>
      <c r="M74" s="12"/>
      <c r="N74" s="12"/>
      <c r="O74" s="12"/>
      <c r="P74" s="12"/>
      <c r="Q74" s="13">
        <f t="shared" si="9"/>
        <v>31775.061999999998</v>
      </c>
      <c r="R74" s="12">
        <f>+(O74-I74)^2</f>
        <v>1.4332878383157121E-6</v>
      </c>
      <c r="S74" s="12"/>
      <c r="T74" s="12"/>
      <c r="U74" s="12"/>
      <c r="V74" s="12"/>
      <c r="W74" s="12"/>
      <c r="AB74">
        <v>14</v>
      </c>
      <c r="AC74" t="s">
        <v>28</v>
      </c>
      <c r="AE74" t="s">
        <v>30</v>
      </c>
    </row>
    <row r="75" spans="1:31" ht="12.95" customHeight="1">
      <c r="A75" s="52" t="s">
        <v>75</v>
      </c>
      <c r="B75" s="51" t="s">
        <v>38</v>
      </c>
      <c r="C75" s="52">
        <v>46827.260999999999</v>
      </c>
      <c r="D75" s="52" t="s">
        <v>56</v>
      </c>
      <c r="E75" s="12">
        <f t="shared" si="7"/>
        <v>-8966.999528302822</v>
      </c>
      <c r="F75" s="12">
        <f t="shared" si="8"/>
        <v>-8967</v>
      </c>
      <c r="G75" s="12">
        <f t="shared" si="10"/>
        <v>5.4809999710414559E-4</v>
      </c>
      <c r="H75" s="12"/>
      <c r="I75" s="12">
        <f t="shared" si="11"/>
        <v>5.4809999710414559E-4</v>
      </c>
      <c r="J75" s="12"/>
      <c r="K75" s="12"/>
      <c r="L75" s="12"/>
      <c r="M75" s="12"/>
      <c r="O75" s="12">
        <f ca="1">+C$11+C$12*F75</f>
        <v>-7.4490507779255313E-4</v>
      </c>
      <c r="P75" s="12"/>
      <c r="Q75" s="13">
        <f t="shared" si="9"/>
        <v>31808.760999999999</v>
      </c>
      <c r="R75" s="12"/>
      <c r="S75" s="12"/>
      <c r="T75" s="12"/>
      <c r="U75" s="12"/>
      <c r="V75" s="12"/>
      <c r="W75" s="12"/>
    </row>
    <row r="76" spans="1:31" ht="12.95" customHeight="1">
      <c r="A76" s="52" t="s">
        <v>75</v>
      </c>
      <c r="B76" s="51" t="s">
        <v>49</v>
      </c>
      <c r="C76" s="52">
        <v>46831.334000000003</v>
      </c>
      <c r="D76" s="52" t="s">
        <v>56</v>
      </c>
      <c r="E76" s="12">
        <f t="shared" si="7"/>
        <v>-8963.4942872660758</v>
      </c>
      <c r="F76" s="12">
        <f t="shared" si="8"/>
        <v>-8963.5</v>
      </c>
      <c r="G76" s="12">
        <f t="shared" si="10"/>
        <v>6.6380499993101694E-3</v>
      </c>
      <c r="H76" s="12"/>
      <c r="I76" s="12">
        <f t="shared" si="11"/>
        <v>6.6380499993101694E-3</v>
      </c>
      <c r="J76" s="12"/>
      <c r="K76" s="12"/>
      <c r="L76" s="12"/>
      <c r="M76" s="12"/>
      <c r="O76" s="12">
        <f ca="1">+C$11+C$12*F76</f>
        <v>-7.444285196964791E-4</v>
      </c>
      <c r="P76" s="12"/>
      <c r="Q76" s="13">
        <f t="shared" si="9"/>
        <v>31812.834000000003</v>
      </c>
      <c r="R76" s="12"/>
      <c r="S76" s="12"/>
      <c r="T76" s="12"/>
      <c r="U76" s="12"/>
      <c r="V76" s="12"/>
      <c r="W76" s="12"/>
    </row>
    <row r="77" spans="1:31" ht="12.95" customHeight="1">
      <c r="A77" s="12" t="s">
        <v>29</v>
      </c>
      <c r="B77" s="12"/>
      <c r="C77" s="18">
        <v>47073.61</v>
      </c>
      <c r="D77" s="18" t="s">
        <v>56</v>
      </c>
      <c r="E77" s="12">
        <f t="shared" si="7"/>
        <v>-8754.9905363655635</v>
      </c>
      <c r="F77" s="12">
        <f t="shared" si="8"/>
        <v>-8755</v>
      </c>
      <c r="G77" s="12">
        <f t="shared" si="10"/>
        <v>1.099650000105612E-2</v>
      </c>
      <c r="I77" s="12">
        <f t="shared" si="11"/>
        <v>1.099650000105612E-2</v>
      </c>
      <c r="J77" s="12"/>
      <c r="K77" s="12"/>
      <c r="L77" s="12"/>
      <c r="M77" s="12"/>
      <c r="N77" s="12"/>
      <c r="O77" s="12"/>
      <c r="P77" s="12"/>
      <c r="Q77" s="13">
        <f t="shared" si="9"/>
        <v>32055.11</v>
      </c>
      <c r="R77" s="12">
        <f>+(O77-I77)^2</f>
        <v>1.2092301227322724E-4</v>
      </c>
      <c r="S77" s="12"/>
      <c r="T77" s="12"/>
      <c r="U77" s="12"/>
      <c r="V77" s="12"/>
      <c r="W77" s="12"/>
      <c r="AB77">
        <v>16</v>
      </c>
      <c r="AC77" t="s">
        <v>28</v>
      </c>
      <c r="AE77" t="s">
        <v>30</v>
      </c>
    </row>
    <row r="78" spans="1:31" ht="12.95" customHeight="1">
      <c r="A78" s="52" t="s">
        <v>75</v>
      </c>
      <c r="B78" s="51" t="s">
        <v>38</v>
      </c>
      <c r="C78" s="52">
        <v>47087.544999999998</v>
      </c>
      <c r="D78" s="52" t="s">
        <v>56</v>
      </c>
      <c r="E78" s="12">
        <f t="shared" si="7"/>
        <v>-8742.9980163933087</v>
      </c>
      <c r="F78" s="12">
        <f t="shared" si="8"/>
        <v>-8743</v>
      </c>
      <c r="G78" s="12">
        <f t="shared" si="10"/>
        <v>2.3049000010360032E-3</v>
      </c>
      <c r="H78" s="12"/>
      <c r="I78" s="12">
        <f t="shared" si="11"/>
        <v>2.3049000010360032E-3</v>
      </c>
      <c r="J78" s="12"/>
      <c r="K78" s="12"/>
      <c r="L78" s="12"/>
      <c r="M78" s="12"/>
      <c r="O78" s="12">
        <f ca="1">+C$11+C$12*F78</f>
        <v>-7.1440535964381862E-4</v>
      </c>
      <c r="P78" s="12"/>
      <c r="Q78" s="13">
        <f t="shared" si="9"/>
        <v>32069.044999999998</v>
      </c>
      <c r="R78" s="12"/>
      <c r="S78" s="12"/>
      <c r="T78" s="12"/>
      <c r="U78" s="12"/>
      <c r="V78" s="12"/>
      <c r="W78" s="12"/>
    </row>
    <row r="79" spans="1:31" ht="12.95" customHeight="1">
      <c r="A79" s="12" t="s">
        <v>29</v>
      </c>
      <c r="B79" s="12"/>
      <c r="C79" s="18">
        <v>47161.908000000003</v>
      </c>
      <c r="D79" s="18" t="s">
        <v>56</v>
      </c>
      <c r="E79" s="12">
        <f t="shared" si="7"/>
        <v>-8679.0009038926237</v>
      </c>
      <c r="F79" s="12">
        <f t="shared" si="8"/>
        <v>-8679</v>
      </c>
      <c r="G79" s="12">
        <f t="shared" si="10"/>
        <v>-1.0503000012249686E-3</v>
      </c>
      <c r="I79" s="12">
        <f t="shared" si="11"/>
        <v>-1.0503000012249686E-3</v>
      </c>
      <c r="J79" s="12"/>
      <c r="K79" s="12"/>
      <c r="L79" s="12"/>
      <c r="M79" s="12"/>
      <c r="N79" s="12"/>
      <c r="O79" s="12"/>
      <c r="P79" s="12"/>
      <c r="Q79" s="13">
        <f t="shared" si="9"/>
        <v>32143.408000000003</v>
      </c>
      <c r="R79" s="12">
        <f>+(O79-I79)^2</f>
        <v>1.103130092573169E-6</v>
      </c>
      <c r="S79" s="12"/>
      <c r="T79" s="12"/>
      <c r="U79" s="12"/>
      <c r="V79" s="12"/>
      <c r="W79" s="12"/>
      <c r="AB79">
        <v>13</v>
      </c>
      <c r="AC79" t="s">
        <v>28</v>
      </c>
      <c r="AE79" t="s">
        <v>30</v>
      </c>
    </row>
    <row r="80" spans="1:31" ht="12.95" customHeight="1">
      <c r="A80" s="12" t="s">
        <v>29</v>
      </c>
      <c r="B80" s="12"/>
      <c r="C80" s="18">
        <v>47466.341999999997</v>
      </c>
      <c r="D80" s="18" t="s">
        <v>56</v>
      </c>
      <c r="E80" s="12">
        <f t="shared" si="7"/>
        <v>-8417.0037151424131</v>
      </c>
      <c r="F80" s="12">
        <f t="shared" si="8"/>
        <v>-8417</v>
      </c>
      <c r="G80" s="12">
        <f t="shared" si="10"/>
        <v>-4.3169000055058859E-3</v>
      </c>
      <c r="I80" s="12">
        <f t="shared" si="11"/>
        <v>-4.3169000055058859E-3</v>
      </c>
      <c r="J80" s="12"/>
      <c r="K80" s="12"/>
      <c r="L80" s="12"/>
      <c r="M80" s="12"/>
      <c r="N80" s="12"/>
      <c r="O80" s="12"/>
      <c r="P80" s="12"/>
      <c r="Q80" s="13">
        <f t="shared" si="9"/>
        <v>32447.841999999997</v>
      </c>
      <c r="R80" s="12">
        <f>+(O80-I80)^2</f>
        <v>1.8635625657536718E-5</v>
      </c>
      <c r="S80" s="12"/>
      <c r="T80" s="12"/>
      <c r="U80" s="12"/>
      <c r="V80" s="12"/>
      <c r="W80" s="12"/>
      <c r="AB80">
        <v>14</v>
      </c>
      <c r="AC80" t="s">
        <v>28</v>
      </c>
      <c r="AE80" t="s">
        <v>30</v>
      </c>
    </row>
    <row r="81" spans="1:31" ht="12.95" customHeight="1">
      <c r="A81" s="12" t="s">
        <v>29</v>
      </c>
      <c r="B81" s="12"/>
      <c r="C81" s="18">
        <v>47540.709000000003</v>
      </c>
      <c r="D81" s="18" t="s">
        <v>56</v>
      </c>
      <c r="E81" s="12">
        <f t="shared" si="7"/>
        <v>-8353.0031602247982</v>
      </c>
      <c r="F81" s="12">
        <f t="shared" si="8"/>
        <v>-8353</v>
      </c>
      <c r="G81" s="12">
        <f t="shared" si="10"/>
        <v>-3.6720999996759929E-3</v>
      </c>
      <c r="I81" s="12">
        <f t="shared" si="11"/>
        <v>-3.6720999996759929E-3</v>
      </c>
      <c r="J81" s="12"/>
      <c r="K81" s="12"/>
      <c r="L81" s="12"/>
      <c r="M81" s="12"/>
      <c r="N81" s="12"/>
      <c r="O81" s="12"/>
      <c r="P81" s="12"/>
      <c r="Q81" s="13">
        <f t="shared" si="9"/>
        <v>32522.209000000003</v>
      </c>
      <c r="R81" s="12">
        <f>+(O81-I81)^2</f>
        <v>1.3484318407620426E-5</v>
      </c>
      <c r="S81" s="12"/>
      <c r="T81" s="12"/>
      <c r="U81" s="12"/>
      <c r="V81" s="12"/>
      <c r="W81" s="12"/>
      <c r="AB81">
        <v>18</v>
      </c>
      <c r="AC81" t="s">
        <v>28</v>
      </c>
      <c r="AE81" t="s">
        <v>30</v>
      </c>
    </row>
    <row r="82" spans="1:31" ht="12.95" customHeight="1">
      <c r="A82" s="12" t="s">
        <v>29</v>
      </c>
      <c r="B82" s="12"/>
      <c r="C82" s="18">
        <v>47554.654999999999</v>
      </c>
      <c r="D82" s="18" t="s">
        <v>56</v>
      </c>
      <c r="E82" s="12">
        <f t="shared" si="7"/>
        <v>-8341.0011736059932</v>
      </c>
      <c r="F82" s="12">
        <f t="shared" si="8"/>
        <v>-8341</v>
      </c>
      <c r="G82" s="12">
        <f t="shared" si="10"/>
        <v>-1.3637000010930933E-3</v>
      </c>
      <c r="I82" s="12">
        <f t="shared" si="11"/>
        <v>-1.3637000010930933E-3</v>
      </c>
      <c r="J82" s="12"/>
      <c r="K82" s="12"/>
      <c r="L82" s="12"/>
      <c r="M82" s="12"/>
      <c r="N82" s="12"/>
      <c r="O82" s="12"/>
      <c r="P82" s="12"/>
      <c r="Q82" s="13">
        <f t="shared" si="9"/>
        <v>32536.154999999999</v>
      </c>
      <c r="R82" s="12">
        <f>+(O82-I82)^2</f>
        <v>1.8596776929813026E-6</v>
      </c>
      <c r="S82" s="12"/>
      <c r="T82" s="12"/>
      <c r="U82" s="12"/>
      <c r="V82" s="12"/>
      <c r="W82" s="12"/>
      <c r="AB82">
        <v>14</v>
      </c>
      <c r="AC82" t="s">
        <v>28</v>
      </c>
      <c r="AE82" t="s">
        <v>30</v>
      </c>
    </row>
    <row r="83" spans="1:31" ht="12.95" customHeight="1">
      <c r="A83" s="52" t="s">
        <v>242</v>
      </c>
      <c r="B83" s="51" t="s">
        <v>38</v>
      </c>
      <c r="C83" s="52">
        <v>47725.468999999997</v>
      </c>
      <c r="D83" s="52" t="s">
        <v>56</v>
      </c>
      <c r="E83" s="12">
        <f t="shared" si="7"/>
        <v>-8193.9979223292667</v>
      </c>
      <c r="F83" s="12">
        <f t="shared" si="8"/>
        <v>-8194</v>
      </c>
      <c r="G83" s="12">
        <f t="shared" si="10"/>
        <v>2.4141999965650029E-3</v>
      </c>
      <c r="H83" s="12"/>
      <c r="I83" s="12">
        <f t="shared" si="11"/>
        <v>2.4141999965650029E-3</v>
      </c>
      <c r="J83" s="12"/>
      <c r="K83" s="12"/>
      <c r="L83" s="12"/>
      <c r="M83" s="12"/>
      <c r="O83" s="12">
        <f ca="1">+C$11+C$12*F83</f>
        <v>-6.3965381828821541E-4</v>
      </c>
      <c r="P83" s="12"/>
      <c r="Q83" s="13">
        <f t="shared" si="9"/>
        <v>32706.968999999997</v>
      </c>
      <c r="R83" s="12"/>
      <c r="S83" s="12"/>
      <c r="T83" s="12"/>
      <c r="U83" s="12"/>
      <c r="V83" s="12"/>
      <c r="W83" s="12"/>
    </row>
    <row r="84" spans="1:31" ht="12.95" customHeight="1">
      <c r="A84" s="12" t="s">
        <v>29</v>
      </c>
      <c r="B84" s="12"/>
      <c r="C84" s="18">
        <v>48501.663</v>
      </c>
      <c r="D84" s="18" t="s">
        <v>56</v>
      </c>
      <c r="E84" s="12">
        <f t="shared" si="7"/>
        <v>-7526.0020811131544</v>
      </c>
      <c r="F84" s="12">
        <f t="shared" si="8"/>
        <v>-7526</v>
      </c>
      <c r="G84" s="12">
        <f t="shared" si="10"/>
        <v>-2.418199997919146E-3</v>
      </c>
      <c r="I84" s="12">
        <f t="shared" si="11"/>
        <v>-2.418199997919146E-3</v>
      </c>
      <c r="J84" s="12"/>
      <c r="K84" s="12"/>
      <c r="L84" s="12"/>
      <c r="M84" s="12"/>
      <c r="N84" s="12"/>
      <c r="O84" s="12"/>
      <c r="P84" s="12"/>
      <c r="Q84" s="13">
        <f t="shared" si="9"/>
        <v>33483.163</v>
      </c>
      <c r="R84" s="12">
        <f>+(O84-I84)^2</f>
        <v>5.847691229936158E-6</v>
      </c>
      <c r="S84" s="12"/>
      <c r="T84" s="12"/>
      <c r="U84" s="12"/>
      <c r="V84" s="12"/>
      <c r="W84" s="12"/>
      <c r="AB84">
        <v>19</v>
      </c>
      <c r="AC84" t="s">
        <v>28</v>
      </c>
      <c r="AE84" t="s">
        <v>30</v>
      </c>
    </row>
    <row r="85" spans="1:31" ht="12.95" customHeight="1">
      <c r="A85" s="12" t="s">
        <v>29</v>
      </c>
      <c r="B85" s="12"/>
      <c r="C85" s="18">
        <v>48831.658000000003</v>
      </c>
      <c r="D85" s="18" t="s">
        <v>56</v>
      </c>
      <c r="E85" s="12">
        <f t="shared" ref="E85:E116" si="12">+(C85-C$7)/C$8</f>
        <v>-7242.006987589999</v>
      </c>
      <c r="F85" s="12">
        <f t="shared" ref="F85:F116" si="13">ROUND(2*E85,0)/2</f>
        <v>-7242</v>
      </c>
      <c r="G85" s="12">
        <f t="shared" si="10"/>
        <v>-8.1194000013056211E-3</v>
      </c>
      <c r="I85" s="12">
        <f t="shared" si="11"/>
        <v>-8.1194000013056211E-3</v>
      </c>
      <c r="J85" s="12"/>
      <c r="K85" s="12"/>
      <c r="L85" s="12"/>
      <c r="M85" s="12"/>
      <c r="N85" s="12"/>
      <c r="O85" s="12"/>
      <c r="P85" s="12"/>
      <c r="Q85" s="13">
        <f t="shared" ref="Q85:Q116" si="14">+C85-15018.5</f>
        <v>33813.158000000003</v>
      </c>
      <c r="R85" s="12">
        <f>+(O85-I85)^2</f>
        <v>6.5924656381201725E-5</v>
      </c>
      <c r="S85" s="12"/>
      <c r="T85" s="12"/>
      <c r="U85" s="12"/>
      <c r="V85" s="12"/>
      <c r="W85" s="12"/>
      <c r="AB85">
        <v>11</v>
      </c>
      <c r="AC85" t="s">
        <v>28</v>
      </c>
      <c r="AE85" t="s">
        <v>30</v>
      </c>
    </row>
    <row r="86" spans="1:31" ht="12.95" customHeight="1">
      <c r="A86" s="12" t="s">
        <v>29</v>
      </c>
      <c r="B86" s="12"/>
      <c r="C86" s="18">
        <v>48888.603999999999</v>
      </c>
      <c r="D86" s="18" t="s">
        <v>56</v>
      </c>
      <c r="E86" s="12">
        <f t="shared" si="12"/>
        <v>-7192.9990189972377</v>
      </c>
      <c r="F86" s="12">
        <f t="shared" si="13"/>
        <v>-7193</v>
      </c>
      <c r="G86" s="12">
        <f t="shared" si="10"/>
        <v>1.1398999995435588E-3</v>
      </c>
      <c r="I86" s="12">
        <f t="shared" si="11"/>
        <v>1.1398999995435588E-3</v>
      </c>
      <c r="J86" s="12"/>
      <c r="K86" s="12"/>
      <c r="L86" s="12"/>
      <c r="M86" s="12"/>
      <c r="N86" s="12"/>
      <c r="O86" s="12"/>
      <c r="P86" s="12"/>
      <c r="Q86" s="13">
        <f t="shared" si="14"/>
        <v>33870.103999999999</v>
      </c>
      <c r="R86" s="12">
        <f>+(O86-I86)^2</f>
        <v>1.2993720089594053E-6</v>
      </c>
      <c r="S86" s="12"/>
      <c r="T86" s="12"/>
      <c r="U86" s="12"/>
      <c r="V86" s="12"/>
      <c r="W86" s="12"/>
      <c r="AB86">
        <v>14</v>
      </c>
      <c r="AC86" t="s">
        <v>28</v>
      </c>
      <c r="AE86" t="s">
        <v>30</v>
      </c>
    </row>
    <row r="87" spans="1:31" ht="12.95" customHeight="1">
      <c r="A87" s="12" t="s">
        <v>29</v>
      </c>
      <c r="B87" s="12"/>
      <c r="C87" s="18">
        <v>49283.669000000002</v>
      </c>
      <c r="D87" s="18" t="s">
        <v>56</v>
      </c>
      <c r="E87" s="12">
        <f t="shared" si="12"/>
        <v>-6853.0044081009355</v>
      </c>
      <c r="F87" s="12">
        <f t="shared" si="13"/>
        <v>-6853</v>
      </c>
      <c r="G87" s="12">
        <f t="shared" si="10"/>
        <v>-5.1220999957877211E-3</v>
      </c>
      <c r="I87" s="12">
        <f t="shared" si="11"/>
        <v>-5.1220999957877211E-3</v>
      </c>
      <c r="J87" s="12"/>
      <c r="K87" s="12"/>
      <c r="L87" s="12"/>
      <c r="M87" s="12"/>
      <c r="N87" s="12"/>
      <c r="O87" s="12"/>
      <c r="P87" s="12"/>
      <c r="Q87" s="13">
        <f t="shared" si="14"/>
        <v>34265.169000000002</v>
      </c>
      <c r="R87" s="12">
        <f>+(O87-I87)^2</f>
        <v>2.6235908366848573E-5</v>
      </c>
      <c r="S87" s="12"/>
      <c r="T87" s="12"/>
      <c r="U87" s="12"/>
      <c r="V87" s="12"/>
      <c r="W87" s="12"/>
      <c r="AB87">
        <v>18</v>
      </c>
      <c r="AC87" t="s">
        <v>28</v>
      </c>
      <c r="AE87" t="s">
        <v>30</v>
      </c>
    </row>
    <row r="88" spans="1:31" ht="12.95" customHeight="1">
      <c r="A88" s="52" t="s">
        <v>254</v>
      </c>
      <c r="B88" s="51" t="s">
        <v>38</v>
      </c>
      <c r="C88" s="52">
        <v>51012.699000000001</v>
      </c>
      <c r="D88" s="52" t="s">
        <v>56</v>
      </c>
      <c r="E88" s="12">
        <f t="shared" si="12"/>
        <v>-5364.9938729281712</v>
      </c>
      <c r="F88" s="12">
        <f t="shared" si="13"/>
        <v>-5365</v>
      </c>
      <c r="H88" s="12"/>
      <c r="J88" s="12"/>
      <c r="K88" s="12"/>
      <c r="L88" s="12"/>
      <c r="M88" s="12"/>
      <c r="O88" s="12">
        <f t="shared" ref="O88:O119" ca="1" si="15">+C$11+C$12*F88</f>
        <v>-2.5445871720442318E-4</v>
      </c>
      <c r="P88" s="12"/>
      <c r="Q88" s="13">
        <f t="shared" si="14"/>
        <v>35994.199000000001</v>
      </c>
      <c r="R88" s="12"/>
      <c r="S88" s="12"/>
      <c r="T88" s="12"/>
      <c r="U88" s="12">
        <f>+C88-(C$7+F88*C$8)</f>
        <v>7.1194999982253648E-3</v>
      </c>
      <c r="V88" s="12"/>
      <c r="W88" s="12"/>
    </row>
    <row r="89" spans="1:31" ht="12.95" customHeight="1">
      <c r="A89" s="52" t="s">
        <v>254</v>
      </c>
      <c r="B89" s="51" t="s">
        <v>38</v>
      </c>
      <c r="C89" s="52">
        <v>51873.714</v>
      </c>
      <c r="D89" s="52" t="s">
        <v>61</v>
      </c>
      <c r="E89" s="12">
        <f t="shared" si="12"/>
        <v>-4624.0007201536218</v>
      </c>
      <c r="F89" s="12">
        <f t="shared" si="13"/>
        <v>-4624</v>
      </c>
      <c r="G89" s="12">
        <f t="shared" ref="G89:G120" si="16">+C89-(C$7+F89*C$8)</f>
        <v>-8.3679999806918204E-4</v>
      </c>
      <c r="H89" s="12"/>
      <c r="J89" s="12"/>
      <c r="K89" s="12">
        <f>+G89</f>
        <v>-8.3679999806918204E-4</v>
      </c>
      <c r="L89" s="12"/>
      <c r="M89" s="12"/>
      <c r="O89" s="12">
        <f t="shared" ca="1" si="15"/>
        <v>-1.5356456029276186E-4</v>
      </c>
      <c r="P89" s="12"/>
      <c r="Q89" s="13">
        <f t="shared" si="14"/>
        <v>36855.214</v>
      </c>
      <c r="R89" s="12"/>
      <c r="S89" s="12"/>
      <c r="T89" s="12"/>
      <c r="U89" s="12"/>
      <c r="V89" s="12"/>
      <c r="W89" s="12"/>
    </row>
    <row r="90" spans="1:31" ht="12.95" customHeight="1">
      <c r="A90" s="10" t="s">
        <v>36</v>
      </c>
      <c r="B90" s="14"/>
      <c r="C90" s="18">
        <v>52051.496800000001</v>
      </c>
      <c r="D90" s="18">
        <v>2.0000000000000001E-4</v>
      </c>
      <c r="E90" s="12">
        <f t="shared" si="12"/>
        <v>-4471.0000901052636</v>
      </c>
      <c r="F90" s="12">
        <f t="shared" si="13"/>
        <v>-4471</v>
      </c>
      <c r="G90" s="12">
        <f t="shared" si="16"/>
        <v>-1.047000041580759E-4</v>
      </c>
      <c r="H90" s="12"/>
      <c r="J90" s="12">
        <f>+G90</f>
        <v>-1.047000041580759E-4</v>
      </c>
      <c r="K90" s="12"/>
      <c r="L90" s="12"/>
      <c r="M90" s="12"/>
      <c r="N90" s="12"/>
      <c r="O90" s="12">
        <f t="shared" ca="1" si="15"/>
        <v>-1.3273216352152812E-4</v>
      </c>
      <c r="P90" s="12"/>
      <c r="Q90" s="13">
        <f t="shared" si="14"/>
        <v>37032.996800000001</v>
      </c>
      <c r="R90" s="12"/>
      <c r="S90" s="12"/>
      <c r="T90" s="12"/>
      <c r="U90" s="12"/>
      <c r="V90" s="12"/>
      <c r="W90" s="12"/>
    </row>
    <row r="91" spans="1:31" ht="12.95" customHeight="1">
      <c r="A91" s="10" t="s">
        <v>36</v>
      </c>
      <c r="B91" s="14"/>
      <c r="C91" s="18">
        <v>52087.517699999997</v>
      </c>
      <c r="D91" s="18">
        <v>1E-4</v>
      </c>
      <c r="E91" s="12">
        <f t="shared" si="12"/>
        <v>-4440.0003511265304</v>
      </c>
      <c r="F91" s="12">
        <f t="shared" si="13"/>
        <v>-4440</v>
      </c>
      <c r="G91" s="12">
        <f t="shared" si="16"/>
        <v>-4.0800000715535134E-4</v>
      </c>
      <c r="H91" s="12"/>
      <c r="J91" s="12">
        <f>+G91</f>
        <v>-4.0800000715535134E-4</v>
      </c>
      <c r="K91" s="12"/>
      <c r="L91" s="12"/>
      <c r="M91" s="12"/>
      <c r="N91" s="12"/>
      <c r="O91" s="12">
        <f t="shared" ca="1" si="15"/>
        <v>-1.2851122038487288E-4</v>
      </c>
      <c r="P91" s="12"/>
      <c r="Q91" s="13">
        <f t="shared" si="14"/>
        <v>37069.017699999997</v>
      </c>
      <c r="R91" s="12"/>
      <c r="S91" s="12"/>
      <c r="T91" s="12"/>
      <c r="U91" s="12"/>
      <c r="V91" s="12"/>
      <c r="W91" s="12"/>
    </row>
    <row r="92" spans="1:31" ht="12.95" customHeight="1">
      <c r="A92" s="52" t="s">
        <v>254</v>
      </c>
      <c r="B92" s="51" t="s">
        <v>38</v>
      </c>
      <c r="C92" s="52">
        <v>52210.686900000001</v>
      </c>
      <c r="D92" s="52" t="s">
        <v>61</v>
      </c>
      <c r="E92" s="12">
        <f t="shared" si="12"/>
        <v>-4334.000416360328</v>
      </c>
      <c r="F92" s="12">
        <f t="shared" si="13"/>
        <v>-4334</v>
      </c>
      <c r="G92" s="12">
        <f t="shared" si="16"/>
        <v>-4.8380000225733966E-4</v>
      </c>
      <c r="H92" s="12"/>
      <c r="J92" s="12"/>
      <c r="K92" s="12">
        <f>+G92</f>
        <v>-4.8380000225733966E-4</v>
      </c>
      <c r="L92" s="12"/>
      <c r="M92" s="12"/>
      <c r="O92" s="12">
        <f t="shared" ca="1" si="15"/>
        <v>-1.1407831804663253E-4</v>
      </c>
      <c r="P92" s="12"/>
      <c r="Q92" s="13">
        <f t="shared" si="14"/>
        <v>37192.186900000001</v>
      </c>
      <c r="R92" s="12"/>
      <c r="S92" s="12"/>
      <c r="T92" s="12"/>
      <c r="U92" s="12"/>
      <c r="V92" s="12"/>
      <c r="W92" s="12"/>
    </row>
    <row r="93" spans="1:31" ht="12.95" customHeight="1">
      <c r="A93" s="12" t="s">
        <v>34</v>
      </c>
      <c r="B93" s="12"/>
      <c r="C93" s="17">
        <v>52440.75806</v>
      </c>
      <c r="D93" s="17">
        <v>1E-4</v>
      </c>
      <c r="E93" s="12">
        <f t="shared" si="12"/>
        <v>-4136.0002024141158</v>
      </c>
      <c r="F93" s="12">
        <f t="shared" si="13"/>
        <v>-4136</v>
      </c>
      <c r="G93" s="12">
        <f t="shared" si="16"/>
        <v>-2.3520000104326755E-4</v>
      </c>
      <c r="H93" s="12"/>
      <c r="J93" s="12"/>
      <c r="K93" s="12">
        <f>+G93</f>
        <v>-2.3520000104326755E-4</v>
      </c>
      <c r="L93" s="12"/>
      <c r="M93" s="12"/>
      <c r="N93" s="12"/>
      <c r="O93" s="12">
        <f t="shared" ca="1" si="15"/>
        <v>-8.711874575444774E-5</v>
      </c>
      <c r="P93" s="12"/>
      <c r="Q93" s="13">
        <f t="shared" si="14"/>
        <v>37422.25806</v>
      </c>
      <c r="R93" s="12"/>
      <c r="S93" s="12"/>
      <c r="T93" s="12"/>
      <c r="U93" s="12"/>
      <c r="V93" s="12"/>
      <c r="W93" s="12"/>
    </row>
    <row r="94" spans="1:31" ht="12.95" customHeight="1">
      <c r="A94" s="52" t="s">
        <v>254</v>
      </c>
      <c r="B94" s="51" t="s">
        <v>38</v>
      </c>
      <c r="C94" s="52">
        <v>52468.645799999998</v>
      </c>
      <c r="D94" s="52" t="s">
        <v>56</v>
      </c>
      <c r="E94" s="12">
        <f t="shared" si="12"/>
        <v>-4111.9998953505274</v>
      </c>
      <c r="F94" s="12">
        <f t="shared" si="13"/>
        <v>-4112</v>
      </c>
      <c r="G94" s="12">
        <f t="shared" si="16"/>
        <v>1.2159999459981918E-4</v>
      </c>
      <c r="H94" s="12"/>
      <c r="I94" s="12">
        <f>+G94</f>
        <v>1.2159999459981918E-4</v>
      </c>
      <c r="J94" s="12"/>
      <c r="L94" s="12"/>
      <c r="M94" s="12"/>
      <c r="O94" s="12">
        <f t="shared" ca="1" si="15"/>
        <v>-8.3850918809940463E-5</v>
      </c>
      <c r="P94" s="12"/>
      <c r="Q94" s="13">
        <f t="shared" si="14"/>
        <v>37450.145799999998</v>
      </c>
      <c r="R94" s="12"/>
      <c r="S94" s="12"/>
      <c r="T94" s="12"/>
      <c r="U94" s="12"/>
      <c r="V94" s="12"/>
      <c r="W94" s="12"/>
    </row>
    <row r="95" spans="1:31" ht="12.95" customHeight="1">
      <c r="A95" s="52" t="s">
        <v>286</v>
      </c>
      <c r="B95" s="51" t="s">
        <v>38</v>
      </c>
      <c r="C95" s="52">
        <v>52503.503799999999</v>
      </c>
      <c r="D95" s="52" t="s">
        <v>56</v>
      </c>
      <c r="E95" s="12">
        <f t="shared" si="12"/>
        <v>-4082.0009530331286</v>
      </c>
      <c r="F95" s="12">
        <f t="shared" si="13"/>
        <v>-4082</v>
      </c>
      <c r="G95" s="12">
        <f t="shared" si="16"/>
        <v>-1.1073999994550832E-3</v>
      </c>
      <c r="H95" s="12"/>
      <c r="I95" s="12">
        <f>+G95</f>
        <v>-1.1073999994550832E-3</v>
      </c>
      <c r="J95" s="12"/>
      <c r="L95" s="12"/>
      <c r="M95" s="12"/>
      <c r="O95" s="12">
        <f t="shared" ca="1" si="15"/>
        <v>-7.9766135129306394E-5</v>
      </c>
      <c r="P95" s="12"/>
      <c r="Q95" s="13">
        <f t="shared" si="14"/>
        <v>37485.003799999999</v>
      </c>
      <c r="R95" s="12"/>
      <c r="S95" s="12"/>
      <c r="T95" s="12"/>
      <c r="U95" s="12"/>
      <c r="V95" s="12"/>
      <c r="W95" s="12"/>
    </row>
    <row r="96" spans="1:31" ht="12.95" customHeight="1">
      <c r="A96" s="52" t="s">
        <v>254</v>
      </c>
      <c r="B96" s="51" t="s">
        <v>38</v>
      </c>
      <c r="C96" s="52">
        <v>52504.6656</v>
      </c>
      <c r="D96" s="52" t="s">
        <v>56</v>
      </c>
      <c r="E96" s="12">
        <f t="shared" si="12"/>
        <v>-4081.0011030364449</v>
      </c>
      <c r="F96" s="12">
        <f t="shared" si="13"/>
        <v>-4081</v>
      </c>
      <c r="G96" s="12">
        <f t="shared" si="16"/>
        <v>-1.2817000024369918E-3</v>
      </c>
      <c r="H96" s="12"/>
      <c r="I96" s="12">
        <f>+G96</f>
        <v>-1.2817000024369918E-3</v>
      </c>
      <c r="J96" s="12"/>
      <c r="L96" s="12"/>
      <c r="M96" s="12"/>
      <c r="O96" s="12">
        <f t="shared" ca="1" si="15"/>
        <v>-7.9629975673285334E-5</v>
      </c>
      <c r="P96" s="12"/>
      <c r="Q96" s="13">
        <f t="shared" si="14"/>
        <v>37486.1656</v>
      </c>
      <c r="R96" s="12"/>
      <c r="S96" s="12"/>
      <c r="T96" s="12"/>
      <c r="U96" s="12"/>
      <c r="V96" s="12"/>
      <c r="W96" s="12"/>
    </row>
    <row r="97" spans="1:23" ht="12.95" customHeight="1">
      <c r="A97" s="52" t="s">
        <v>254</v>
      </c>
      <c r="B97" s="51" t="s">
        <v>38</v>
      </c>
      <c r="C97" s="52">
        <v>52518.6103</v>
      </c>
      <c r="D97" s="52" t="s">
        <v>56</v>
      </c>
      <c r="E97" s="12">
        <f t="shared" si="12"/>
        <v>-4069.0002352031374</v>
      </c>
      <c r="F97" s="12">
        <f t="shared" si="13"/>
        <v>-4069</v>
      </c>
      <c r="G97" s="12">
        <f t="shared" si="16"/>
        <v>-2.7330000011716038E-4</v>
      </c>
      <c r="H97" s="12"/>
      <c r="I97" s="12">
        <f>+G97</f>
        <v>-2.7330000011716038E-4</v>
      </c>
      <c r="J97" s="12"/>
      <c r="L97" s="12"/>
      <c r="M97" s="12"/>
      <c r="O97" s="12">
        <f t="shared" ca="1" si="15"/>
        <v>-7.7996062201031642E-5</v>
      </c>
      <c r="P97" s="12"/>
      <c r="Q97" s="13">
        <f t="shared" si="14"/>
        <v>37500.1103</v>
      </c>
      <c r="R97" s="12"/>
      <c r="S97" s="12"/>
      <c r="T97" s="12"/>
      <c r="U97" s="12"/>
      <c r="V97" s="12"/>
      <c r="W97" s="12"/>
    </row>
    <row r="98" spans="1:23" ht="12.95" customHeight="1">
      <c r="A98" s="52" t="s">
        <v>254</v>
      </c>
      <c r="B98" s="51" t="s">
        <v>38</v>
      </c>
      <c r="C98" s="52">
        <v>52791.674700000003</v>
      </c>
      <c r="D98" s="52" t="s">
        <v>56</v>
      </c>
      <c r="E98" s="12">
        <f t="shared" si="12"/>
        <v>-3833.9998569675749</v>
      </c>
      <c r="F98" s="12">
        <f t="shared" si="13"/>
        <v>-3834</v>
      </c>
      <c r="G98" s="12">
        <f t="shared" si="16"/>
        <v>1.6619999951217324E-4</v>
      </c>
      <c r="H98" s="12"/>
      <c r="I98" s="12">
        <f>+G98</f>
        <v>1.6619999951217324E-4</v>
      </c>
      <c r="J98" s="12"/>
      <c r="L98" s="12"/>
      <c r="M98" s="12"/>
      <c r="O98" s="12">
        <f t="shared" ca="1" si="15"/>
        <v>-4.5998590036064823E-5</v>
      </c>
      <c r="P98" s="12"/>
      <c r="Q98" s="13">
        <f t="shared" si="14"/>
        <v>37773.174700000003</v>
      </c>
      <c r="R98" s="12"/>
      <c r="S98" s="12"/>
      <c r="T98" s="12"/>
      <c r="U98" s="12"/>
      <c r="V98" s="12"/>
      <c r="W98" s="12"/>
    </row>
    <row r="99" spans="1:23" ht="12.95" customHeight="1">
      <c r="A99" s="15" t="s">
        <v>37</v>
      </c>
      <c r="B99" s="16" t="s">
        <v>38</v>
      </c>
      <c r="C99" s="17">
        <v>52931.110699999997</v>
      </c>
      <c r="D99" s="18">
        <v>1E-4</v>
      </c>
      <c r="E99" s="12">
        <f t="shared" si="12"/>
        <v>-3714.0006452810562</v>
      </c>
      <c r="F99" s="12">
        <f t="shared" si="13"/>
        <v>-3714</v>
      </c>
      <c r="G99" s="12">
        <f t="shared" si="16"/>
        <v>-7.4980000499635935E-4</v>
      </c>
      <c r="H99" s="12"/>
      <c r="J99" s="12"/>
      <c r="K99" s="12">
        <f>+G99</f>
        <v>-7.4980000499635935E-4</v>
      </c>
      <c r="L99" s="12"/>
      <c r="M99" s="12"/>
      <c r="N99" s="12"/>
      <c r="O99" s="12">
        <f t="shared" ca="1" si="15"/>
        <v>-2.9659455313528547E-5</v>
      </c>
      <c r="P99" s="12"/>
      <c r="Q99" s="13">
        <f t="shared" si="14"/>
        <v>37912.610699999997</v>
      </c>
      <c r="R99" s="12"/>
      <c r="S99" s="12"/>
      <c r="T99" s="12"/>
      <c r="U99" s="12"/>
      <c r="V99" s="12"/>
      <c r="W99" s="12"/>
    </row>
    <row r="100" spans="1:23" ht="12.95" customHeight="1">
      <c r="A100" s="19" t="s">
        <v>37</v>
      </c>
      <c r="B100" s="16" t="s">
        <v>38</v>
      </c>
      <c r="C100" s="17">
        <v>52931.110699999997</v>
      </c>
      <c r="D100" s="17">
        <v>1E-4</v>
      </c>
      <c r="E100" s="12">
        <f t="shared" si="12"/>
        <v>-3714.0006452810562</v>
      </c>
      <c r="F100" s="12">
        <f t="shared" si="13"/>
        <v>-3714</v>
      </c>
      <c r="G100" s="12">
        <f t="shared" si="16"/>
        <v>-7.4980000499635935E-4</v>
      </c>
      <c r="H100" s="12"/>
      <c r="J100" s="12"/>
      <c r="K100" s="12">
        <f>+G100</f>
        <v>-7.4980000499635935E-4</v>
      </c>
      <c r="L100" s="12"/>
      <c r="M100" s="12"/>
      <c r="N100" s="12"/>
      <c r="O100" s="12">
        <f t="shared" ca="1" si="15"/>
        <v>-2.9659455313528547E-5</v>
      </c>
      <c r="P100" s="12"/>
      <c r="Q100" s="13">
        <f t="shared" si="14"/>
        <v>37912.610699999997</v>
      </c>
      <c r="R100" s="12"/>
      <c r="S100" s="12"/>
      <c r="T100" s="12"/>
      <c r="U100" s="12"/>
      <c r="V100" s="12"/>
      <c r="W100" s="12"/>
    </row>
    <row r="101" spans="1:23" ht="12.95" customHeight="1">
      <c r="A101" s="52" t="s">
        <v>254</v>
      </c>
      <c r="B101" s="51" t="s">
        <v>38</v>
      </c>
      <c r="C101" s="52">
        <v>52963.646699999998</v>
      </c>
      <c r="D101" s="52" t="s">
        <v>56</v>
      </c>
      <c r="E101" s="12">
        <f t="shared" si="12"/>
        <v>-3686.0000259902508</v>
      </c>
      <c r="F101" s="12">
        <f t="shared" si="13"/>
        <v>-3686</v>
      </c>
      <c r="G101" s="12">
        <f t="shared" si="16"/>
        <v>-3.0200004403013736E-5</v>
      </c>
      <c r="H101" s="12"/>
      <c r="I101" s="12">
        <f>+G101</f>
        <v>-3.0200004403013736E-5</v>
      </c>
      <c r="J101" s="12"/>
      <c r="L101" s="12"/>
      <c r="M101" s="12"/>
      <c r="O101" s="12">
        <f t="shared" ca="1" si="15"/>
        <v>-2.5846990544936815E-5</v>
      </c>
      <c r="P101" s="12"/>
      <c r="Q101" s="13">
        <f t="shared" si="14"/>
        <v>37945.146699999998</v>
      </c>
      <c r="R101" s="12"/>
      <c r="S101" s="12"/>
      <c r="T101" s="12"/>
      <c r="U101" s="12"/>
      <c r="V101" s="12"/>
      <c r="W101" s="12"/>
    </row>
    <row r="102" spans="1:23" ht="12.95" customHeight="1">
      <c r="A102" s="52" t="s">
        <v>254</v>
      </c>
      <c r="B102" s="51" t="s">
        <v>38</v>
      </c>
      <c r="C102" s="52">
        <v>53265.760399999999</v>
      </c>
      <c r="D102" s="52" t="s">
        <v>56</v>
      </c>
      <c r="E102" s="12">
        <f t="shared" si="12"/>
        <v>-3425.9996972394329</v>
      </c>
      <c r="F102" s="12">
        <f t="shared" si="13"/>
        <v>-3426</v>
      </c>
      <c r="G102" s="12">
        <f t="shared" si="16"/>
        <v>3.5180000122636557E-4</v>
      </c>
      <c r="H102" s="12"/>
      <c r="I102" s="12">
        <f>+G102</f>
        <v>3.5180000122636557E-4</v>
      </c>
      <c r="J102" s="12"/>
      <c r="L102" s="12"/>
      <c r="M102" s="12"/>
      <c r="O102" s="12">
        <f t="shared" ca="1" si="15"/>
        <v>9.554468020558449E-6</v>
      </c>
      <c r="P102" s="12"/>
      <c r="Q102" s="13">
        <f t="shared" si="14"/>
        <v>38247.260399999999</v>
      </c>
      <c r="R102" s="12"/>
      <c r="S102" s="12"/>
      <c r="T102" s="12"/>
      <c r="U102" s="12"/>
      <c r="V102" s="12"/>
      <c r="W102" s="12"/>
    </row>
    <row r="103" spans="1:23" ht="12.95" customHeight="1">
      <c r="A103" s="52" t="s">
        <v>254</v>
      </c>
      <c r="B103" s="51" t="s">
        <v>38</v>
      </c>
      <c r="C103" s="52">
        <v>53314.563099999999</v>
      </c>
      <c r="D103" s="52" t="s">
        <v>56</v>
      </c>
      <c r="E103" s="12">
        <f t="shared" si="12"/>
        <v>-3383.9998870887262</v>
      </c>
      <c r="F103" s="12">
        <f t="shared" si="13"/>
        <v>-3384</v>
      </c>
      <c r="G103" s="12">
        <f t="shared" si="16"/>
        <v>1.3119999493937939E-4</v>
      </c>
      <c r="H103" s="12"/>
      <c r="I103" s="12">
        <f>+G103</f>
        <v>1.3119999493937939E-4</v>
      </c>
      <c r="J103" s="12"/>
      <c r="L103" s="12"/>
      <c r="M103" s="12"/>
      <c r="O103" s="12">
        <f t="shared" ca="1" si="15"/>
        <v>1.5273165173446102E-5</v>
      </c>
      <c r="P103" s="12"/>
      <c r="Q103" s="13">
        <f t="shared" si="14"/>
        <v>38296.063099999999</v>
      </c>
      <c r="R103" s="12"/>
      <c r="S103" s="12"/>
      <c r="T103" s="12"/>
      <c r="U103" s="12"/>
      <c r="V103" s="12"/>
      <c r="W103" s="12"/>
    </row>
    <row r="104" spans="1:23" ht="12.95" customHeight="1">
      <c r="A104" s="15" t="s">
        <v>37</v>
      </c>
      <c r="B104" s="16" t="s">
        <v>38</v>
      </c>
      <c r="C104" s="17">
        <v>53325.021050000003</v>
      </c>
      <c r="D104" s="18">
        <v>6.9999999999999994E-5</v>
      </c>
      <c r="E104" s="12">
        <f t="shared" si="12"/>
        <v>-3374.9997310611757</v>
      </c>
      <c r="F104" s="12">
        <f t="shared" si="13"/>
        <v>-3375</v>
      </c>
      <c r="G104" s="12">
        <f t="shared" si="16"/>
        <v>3.125000002910383E-4</v>
      </c>
      <c r="H104" s="12"/>
      <c r="J104" s="12"/>
      <c r="K104" s="12">
        <f>+G104</f>
        <v>3.125000002910383E-4</v>
      </c>
      <c r="L104" s="12"/>
      <c r="M104" s="12"/>
      <c r="N104" s="12"/>
      <c r="O104" s="12">
        <f t="shared" ca="1" si="15"/>
        <v>1.6498600277636344E-5</v>
      </c>
      <c r="P104" s="12"/>
      <c r="Q104" s="13">
        <f t="shared" si="14"/>
        <v>38306.521050000003</v>
      </c>
      <c r="R104" s="12"/>
      <c r="S104" s="12"/>
      <c r="T104" s="12"/>
      <c r="U104" s="12"/>
      <c r="V104" s="12"/>
      <c r="W104" s="12"/>
    </row>
    <row r="105" spans="1:23" ht="12.95" customHeight="1">
      <c r="A105" s="19" t="s">
        <v>37</v>
      </c>
      <c r="B105" s="16" t="s">
        <v>38</v>
      </c>
      <c r="C105" s="17">
        <v>53325.021050000003</v>
      </c>
      <c r="D105" s="17">
        <v>6.9999999999999994E-5</v>
      </c>
      <c r="E105" s="12">
        <f t="shared" si="12"/>
        <v>-3374.9997310611757</v>
      </c>
      <c r="F105" s="12">
        <f t="shared" si="13"/>
        <v>-3375</v>
      </c>
      <c r="G105" s="12">
        <f t="shared" si="16"/>
        <v>3.125000002910383E-4</v>
      </c>
      <c r="H105" s="12"/>
      <c r="J105" s="12"/>
      <c r="K105" s="12">
        <f>+G105</f>
        <v>3.125000002910383E-4</v>
      </c>
      <c r="L105" s="12"/>
      <c r="M105" s="12"/>
      <c r="N105" s="12"/>
      <c r="O105" s="12">
        <f t="shared" ca="1" si="15"/>
        <v>1.6498600277636344E-5</v>
      </c>
      <c r="P105" s="12"/>
      <c r="Q105" s="13">
        <f t="shared" si="14"/>
        <v>38306.521050000003</v>
      </c>
      <c r="R105" s="12"/>
      <c r="S105" s="12"/>
      <c r="T105" s="12"/>
      <c r="U105" s="12"/>
      <c r="V105" s="12"/>
      <c r="W105" s="12"/>
    </row>
    <row r="106" spans="1:23" ht="12.95" customHeight="1">
      <c r="A106" s="15" t="s">
        <v>37</v>
      </c>
      <c r="B106" s="16" t="s">
        <v>38</v>
      </c>
      <c r="C106" s="17">
        <v>53484.211719999999</v>
      </c>
      <c r="D106" s="18">
        <v>9.0000000000000006E-5</v>
      </c>
      <c r="E106" s="12">
        <f t="shared" si="12"/>
        <v>-3237.9995667718313</v>
      </c>
      <c r="F106" s="12">
        <f t="shared" si="13"/>
        <v>-3238</v>
      </c>
      <c r="G106" s="12">
        <f t="shared" si="16"/>
        <v>5.0339999870629981E-4</v>
      </c>
      <c r="H106" s="12"/>
      <c r="J106" s="12"/>
      <c r="K106" s="12">
        <f>+G106</f>
        <v>5.0339999870629981E-4</v>
      </c>
      <c r="L106" s="12"/>
      <c r="M106" s="12"/>
      <c r="N106" s="12"/>
      <c r="O106" s="12">
        <f t="shared" ca="1" si="15"/>
        <v>3.5152445752531882E-5</v>
      </c>
      <c r="P106" s="12"/>
      <c r="Q106" s="13">
        <f t="shared" si="14"/>
        <v>38465.711719999999</v>
      </c>
      <c r="R106" s="12"/>
      <c r="S106" s="12"/>
      <c r="T106" s="12"/>
      <c r="U106" s="12"/>
      <c r="V106" s="12"/>
      <c r="W106" s="12"/>
    </row>
    <row r="107" spans="1:23" ht="12.95" customHeight="1">
      <c r="A107" s="19" t="s">
        <v>37</v>
      </c>
      <c r="B107" s="16" t="s">
        <v>38</v>
      </c>
      <c r="C107" s="17">
        <v>53484.211719999999</v>
      </c>
      <c r="D107" s="17">
        <v>9.0000000000000006E-5</v>
      </c>
      <c r="E107" s="12">
        <f t="shared" si="12"/>
        <v>-3237.9995667718313</v>
      </c>
      <c r="F107" s="12">
        <f t="shared" si="13"/>
        <v>-3238</v>
      </c>
      <c r="G107" s="12">
        <f t="shared" si="16"/>
        <v>5.0339999870629981E-4</v>
      </c>
      <c r="H107" s="12"/>
      <c r="J107" s="12"/>
      <c r="K107" s="12">
        <f>+G107</f>
        <v>5.0339999870629981E-4</v>
      </c>
      <c r="L107" s="12"/>
      <c r="M107" s="12"/>
      <c r="N107" s="12"/>
      <c r="O107" s="12">
        <f t="shared" ca="1" si="15"/>
        <v>3.5152445752531882E-5</v>
      </c>
      <c r="P107" s="12"/>
      <c r="Q107" s="13">
        <f t="shared" si="14"/>
        <v>38465.711719999999</v>
      </c>
      <c r="R107" s="12"/>
      <c r="S107" s="12"/>
      <c r="T107" s="12"/>
      <c r="U107" s="12"/>
      <c r="V107" s="12"/>
      <c r="W107" s="12"/>
    </row>
    <row r="108" spans="1:23" ht="12.95" customHeight="1">
      <c r="A108" s="52" t="s">
        <v>254</v>
      </c>
      <c r="B108" s="51" t="s">
        <v>38</v>
      </c>
      <c r="C108" s="52">
        <v>53581.817300000002</v>
      </c>
      <c r="D108" s="52" t="s">
        <v>56</v>
      </c>
      <c r="E108" s="12">
        <f t="shared" si="12"/>
        <v>-3153.9997915616536</v>
      </c>
      <c r="F108" s="12">
        <f t="shared" si="13"/>
        <v>-3154</v>
      </c>
      <c r="G108" s="12">
        <f t="shared" si="16"/>
        <v>2.4220000341301784E-4</v>
      </c>
      <c r="H108" s="12"/>
      <c r="I108" s="12">
        <f>+G108</f>
        <v>2.4220000341301784E-4</v>
      </c>
      <c r="J108" s="12"/>
      <c r="L108" s="12"/>
      <c r="M108" s="12"/>
      <c r="O108" s="12">
        <f t="shared" ca="1" si="15"/>
        <v>4.6589840058307243E-5</v>
      </c>
      <c r="P108" s="12"/>
      <c r="Q108" s="13">
        <f t="shared" si="14"/>
        <v>38563.317300000002</v>
      </c>
      <c r="R108" s="12"/>
      <c r="S108" s="12"/>
      <c r="T108" s="12"/>
      <c r="U108" s="12"/>
      <c r="V108" s="12"/>
      <c r="W108" s="12"/>
    </row>
    <row r="109" spans="1:23" ht="12.95" customHeight="1">
      <c r="A109" s="15" t="s">
        <v>37</v>
      </c>
      <c r="B109" s="16" t="s">
        <v>38</v>
      </c>
      <c r="C109" s="17">
        <v>53704.987009999997</v>
      </c>
      <c r="D109" s="18">
        <v>8.0000000000000007E-5</v>
      </c>
      <c r="E109" s="12">
        <f t="shared" si="12"/>
        <v>-3047.9994178873008</v>
      </c>
      <c r="F109" s="12">
        <f t="shared" si="13"/>
        <v>-3048</v>
      </c>
      <c r="G109" s="12">
        <f t="shared" si="16"/>
        <v>6.7639999906532466E-4</v>
      </c>
      <c r="H109" s="12"/>
      <c r="J109" s="12"/>
      <c r="K109" s="12">
        <f>+G109</f>
        <v>6.7639999906532466E-4</v>
      </c>
      <c r="L109" s="12"/>
      <c r="M109" s="12"/>
      <c r="N109" s="12"/>
      <c r="O109" s="12">
        <f t="shared" ca="1" si="15"/>
        <v>6.1022742396547652E-5</v>
      </c>
      <c r="P109" s="12"/>
      <c r="Q109" s="13">
        <f t="shared" si="14"/>
        <v>38686.487009999997</v>
      </c>
      <c r="R109" s="12"/>
      <c r="S109" s="12"/>
      <c r="T109" s="12"/>
      <c r="U109" s="12"/>
      <c r="V109" s="12"/>
      <c r="W109" s="12"/>
    </row>
    <row r="110" spans="1:23" ht="12.95" customHeight="1">
      <c r="A110" s="19" t="s">
        <v>37</v>
      </c>
      <c r="B110" s="16" t="s">
        <v>38</v>
      </c>
      <c r="C110" s="17">
        <v>53704.987009999997</v>
      </c>
      <c r="D110" s="17">
        <v>8.0000000000000007E-5</v>
      </c>
      <c r="E110" s="12">
        <f t="shared" si="12"/>
        <v>-3047.9994178873008</v>
      </c>
      <c r="F110" s="12">
        <f t="shared" si="13"/>
        <v>-3048</v>
      </c>
      <c r="G110" s="12">
        <f t="shared" si="16"/>
        <v>6.7639999906532466E-4</v>
      </c>
      <c r="H110" s="12"/>
      <c r="J110" s="12"/>
      <c r="K110" s="12">
        <f>+G110</f>
        <v>6.7639999906532466E-4</v>
      </c>
      <c r="L110" s="12"/>
      <c r="M110" s="12"/>
      <c r="N110" s="12"/>
      <c r="O110" s="12">
        <f t="shared" ca="1" si="15"/>
        <v>6.1022742396547652E-5</v>
      </c>
      <c r="P110" s="12"/>
      <c r="Q110" s="13">
        <f t="shared" si="14"/>
        <v>38686.487009999997</v>
      </c>
      <c r="R110" s="12"/>
      <c r="S110" s="12"/>
      <c r="T110" s="12"/>
      <c r="U110" s="12"/>
      <c r="V110" s="12"/>
      <c r="W110" s="12"/>
    </row>
    <row r="111" spans="1:23" ht="12.95" customHeight="1">
      <c r="A111" s="52" t="s">
        <v>322</v>
      </c>
      <c r="B111" s="51" t="s">
        <v>38</v>
      </c>
      <c r="C111" s="52">
        <v>53903.684200000003</v>
      </c>
      <c r="D111" s="52" t="s">
        <v>56</v>
      </c>
      <c r="E111" s="12">
        <f t="shared" si="12"/>
        <v>-2876.9997752962331</v>
      </c>
      <c r="F111" s="12">
        <f t="shared" si="13"/>
        <v>-2877</v>
      </c>
      <c r="G111" s="12">
        <f t="shared" si="16"/>
        <v>2.6110000180779025E-4</v>
      </c>
      <c r="H111" s="12"/>
      <c r="I111" s="12">
        <f>+G111</f>
        <v>2.6110000180779025E-4</v>
      </c>
      <c r="J111" s="12"/>
      <c r="L111" s="12"/>
      <c r="M111" s="12"/>
      <c r="O111" s="12">
        <f t="shared" ca="1" si="15"/>
        <v>8.4306009376161769E-5</v>
      </c>
      <c r="P111" s="12"/>
      <c r="Q111" s="13">
        <f t="shared" si="14"/>
        <v>38885.184200000003</v>
      </c>
      <c r="R111" s="12"/>
      <c r="S111" s="12"/>
      <c r="T111" s="12"/>
      <c r="U111" s="12"/>
      <c r="V111" s="12"/>
      <c r="W111" s="12"/>
    </row>
    <row r="112" spans="1:23" ht="12.95" customHeight="1">
      <c r="A112" s="52" t="s">
        <v>322</v>
      </c>
      <c r="B112" s="51" t="s">
        <v>38</v>
      </c>
      <c r="C112" s="52">
        <v>54205.797700000003</v>
      </c>
      <c r="D112" s="52" t="s">
        <v>56</v>
      </c>
      <c r="E112" s="12">
        <f t="shared" si="12"/>
        <v>-2616.9996186662634</v>
      </c>
      <c r="F112" s="12">
        <f t="shared" si="13"/>
        <v>-2617</v>
      </c>
      <c r="G112" s="12">
        <f t="shared" si="16"/>
        <v>4.431000052136369E-4</v>
      </c>
      <c r="H112" s="12"/>
      <c r="I112" s="12">
        <f>+G112</f>
        <v>4.431000052136369E-4</v>
      </c>
      <c r="J112" s="12"/>
      <c r="L112" s="12"/>
      <c r="M112" s="12"/>
      <c r="O112" s="12">
        <f t="shared" ca="1" si="15"/>
        <v>1.1970746794165698E-4</v>
      </c>
      <c r="P112" s="12"/>
      <c r="Q112" s="13">
        <f t="shared" si="14"/>
        <v>39187.297700000003</v>
      </c>
      <c r="R112" s="12"/>
      <c r="S112" s="12"/>
      <c r="T112" s="12"/>
      <c r="U112" s="12"/>
      <c r="V112" s="12"/>
      <c r="W112" s="12"/>
    </row>
    <row r="113" spans="1:23" ht="12.95" customHeight="1">
      <c r="A113" s="34" t="s">
        <v>48</v>
      </c>
      <c r="B113" s="35" t="s">
        <v>49</v>
      </c>
      <c r="C113" s="34">
        <v>54456.201739999997</v>
      </c>
      <c r="D113" s="34">
        <v>6.9999999999999999E-4</v>
      </c>
      <c r="E113" s="12">
        <f t="shared" si="12"/>
        <v>-2401.5008421442749</v>
      </c>
      <c r="F113" s="12">
        <f t="shared" si="13"/>
        <v>-2401.5</v>
      </c>
      <c r="G113" s="12">
        <f t="shared" si="16"/>
        <v>-9.7855000785784796E-4</v>
      </c>
      <c r="H113" s="12"/>
      <c r="J113" s="12"/>
      <c r="K113" s="12">
        <f t="shared" ref="K113:K120" si="17">+G113</f>
        <v>-9.7855000785784796E-4</v>
      </c>
      <c r="L113" s="12"/>
      <c r="M113" s="12"/>
      <c r="O113" s="12">
        <f t="shared" ca="1" si="15"/>
        <v>1.4904983071421167E-4</v>
      </c>
      <c r="P113" s="12"/>
      <c r="Q113" s="13">
        <f t="shared" si="14"/>
        <v>39437.701739999997</v>
      </c>
      <c r="R113" s="12"/>
      <c r="S113" s="12"/>
      <c r="T113" s="12"/>
      <c r="U113" s="12"/>
      <c r="V113" s="12"/>
      <c r="W113" s="12"/>
    </row>
    <row r="114" spans="1:23" ht="12.95" customHeight="1">
      <c r="A114" s="19" t="s">
        <v>54</v>
      </c>
      <c r="B114" s="36" t="s">
        <v>38</v>
      </c>
      <c r="C114" s="18">
        <v>54607.840900000003</v>
      </c>
      <c r="D114" s="18">
        <v>1E-4</v>
      </c>
      <c r="E114" s="12">
        <f t="shared" si="12"/>
        <v>-2270.9995393185532</v>
      </c>
      <c r="F114" s="12">
        <f t="shared" si="13"/>
        <v>-2271</v>
      </c>
      <c r="G114" s="12">
        <f t="shared" si="16"/>
        <v>5.3530000150203705E-4</v>
      </c>
      <c r="H114" s="12"/>
      <c r="J114" s="12"/>
      <c r="K114" s="12">
        <f t="shared" si="17"/>
        <v>5.3530000150203705E-4</v>
      </c>
      <c r="L114" s="12"/>
      <c r="M114" s="12"/>
      <c r="O114" s="12">
        <f t="shared" ca="1" si="15"/>
        <v>1.6681863972496988E-4</v>
      </c>
      <c r="P114" s="12"/>
      <c r="Q114" s="13">
        <f t="shared" si="14"/>
        <v>39589.340900000003</v>
      </c>
      <c r="R114" s="12"/>
      <c r="S114" s="12"/>
      <c r="T114" s="12"/>
      <c r="U114" s="12"/>
      <c r="V114" s="12"/>
      <c r="W114" s="12"/>
    </row>
    <row r="115" spans="1:23" ht="12.95" customHeight="1">
      <c r="A115" s="19" t="s">
        <v>54</v>
      </c>
      <c r="B115" s="36" t="s">
        <v>38</v>
      </c>
      <c r="C115" s="18">
        <v>54649.671799999996</v>
      </c>
      <c r="D115" s="18">
        <v>2.0000000000000001E-4</v>
      </c>
      <c r="E115" s="12">
        <f t="shared" si="12"/>
        <v>-2234.9996897521783</v>
      </c>
      <c r="F115" s="12">
        <f t="shared" si="13"/>
        <v>-2235</v>
      </c>
      <c r="G115" s="12">
        <f t="shared" si="16"/>
        <v>3.6049999471288174E-4</v>
      </c>
      <c r="H115" s="12"/>
      <c r="J115" s="12"/>
      <c r="K115" s="12">
        <f t="shared" si="17"/>
        <v>3.6049999471288174E-4</v>
      </c>
      <c r="L115" s="12"/>
      <c r="M115" s="12"/>
      <c r="O115" s="12">
        <f t="shared" ca="1" si="15"/>
        <v>1.7172038014173075E-4</v>
      </c>
      <c r="P115" s="12"/>
      <c r="Q115" s="13">
        <f t="shared" si="14"/>
        <v>39631.171799999996</v>
      </c>
      <c r="R115" s="12"/>
      <c r="S115" s="12"/>
      <c r="T115" s="12"/>
      <c r="U115" s="12"/>
      <c r="V115" s="12"/>
      <c r="W115" s="12"/>
    </row>
    <row r="116" spans="1:23" ht="12.95" customHeight="1">
      <c r="A116" s="19" t="s">
        <v>54</v>
      </c>
      <c r="B116" s="36" t="s">
        <v>38</v>
      </c>
      <c r="C116" s="18">
        <v>54700.799500000001</v>
      </c>
      <c r="D116" s="18">
        <v>2.9999999999999997E-4</v>
      </c>
      <c r="E116" s="12">
        <f t="shared" si="12"/>
        <v>-2190.9989747621785</v>
      </c>
      <c r="F116" s="12">
        <f t="shared" si="13"/>
        <v>-2191</v>
      </c>
      <c r="G116" s="12">
        <f t="shared" si="16"/>
        <v>1.1912999980268069E-3</v>
      </c>
      <c r="H116" s="12"/>
      <c r="J116" s="12"/>
      <c r="K116" s="12">
        <f t="shared" si="17"/>
        <v>1.1912999980268069E-3</v>
      </c>
      <c r="L116" s="12"/>
      <c r="M116" s="12"/>
      <c r="O116" s="12">
        <f t="shared" ca="1" si="15"/>
        <v>1.7771139620666068E-4</v>
      </c>
      <c r="P116" s="12"/>
      <c r="Q116" s="13">
        <f t="shared" si="14"/>
        <v>39682.299500000001</v>
      </c>
      <c r="R116" s="12"/>
      <c r="S116" s="12"/>
      <c r="T116" s="12"/>
      <c r="U116" s="12"/>
      <c r="V116" s="12"/>
      <c r="W116" s="12"/>
    </row>
    <row r="117" spans="1:23" ht="12.95" customHeight="1">
      <c r="A117" s="19" t="s">
        <v>55</v>
      </c>
      <c r="B117" s="36" t="s">
        <v>38</v>
      </c>
      <c r="C117" s="18">
        <v>54799.566500000001</v>
      </c>
      <c r="D117" s="18">
        <v>2.0000000000000001E-4</v>
      </c>
      <c r="E117" s="12">
        <f t="shared" ref="E117:E147" si="18">+(C117-C$7)/C$8</f>
        <v>-2105.9996765849301</v>
      </c>
      <c r="F117" s="12">
        <f t="shared" ref="F117:F148" si="19">ROUND(2*E117,0)/2</f>
        <v>-2106</v>
      </c>
      <c r="G117" s="12">
        <f t="shared" si="16"/>
        <v>3.7580000207526609E-4</v>
      </c>
      <c r="H117" s="12"/>
      <c r="J117" s="12"/>
      <c r="K117" s="12">
        <f t="shared" si="17"/>
        <v>3.7580000207526609E-4</v>
      </c>
      <c r="L117" s="12"/>
      <c r="M117" s="12"/>
      <c r="O117" s="12">
        <f t="shared" ca="1" si="15"/>
        <v>1.8928494996845721E-4</v>
      </c>
      <c r="P117" s="12"/>
      <c r="Q117" s="13">
        <f t="shared" ref="Q117:Q147" si="20">+C117-15018.5</f>
        <v>39781.066500000001</v>
      </c>
      <c r="R117" s="12"/>
      <c r="S117" s="12"/>
      <c r="T117" s="12"/>
      <c r="U117" s="12"/>
      <c r="V117" s="12"/>
      <c r="W117" s="12"/>
    </row>
    <row r="118" spans="1:23" ht="12.95" customHeight="1">
      <c r="A118" s="19" t="s">
        <v>52</v>
      </c>
      <c r="B118" s="36" t="s">
        <v>38</v>
      </c>
      <c r="C118" s="18">
        <v>54986.644899999999</v>
      </c>
      <c r="D118" s="18">
        <v>2.0000000000000001E-4</v>
      </c>
      <c r="E118" s="12">
        <f t="shared" si="18"/>
        <v>-1944.9992138380355</v>
      </c>
      <c r="F118" s="12">
        <f t="shared" si="19"/>
        <v>-1945</v>
      </c>
      <c r="G118" s="12">
        <f t="shared" si="16"/>
        <v>9.1350000002421439E-4</v>
      </c>
      <c r="H118" s="12"/>
      <c r="J118" s="12"/>
      <c r="K118" s="12">
        <f t="shared" si="17"/>
        <v>9.1350000002421439E-4</v>
      </c>
      <c r="L118" s="12"/>
      <c r="M118" s="12"/>
      <c r="O118" s="12">
        <f t="shared" ca="1" si="15"/>
        <v>2.1120662238786002E-4</v>
      </c>
      <c r="P118" s="12"/>
      <c r="Q118" s="13">
        <f t="shared" si="20"/>
        <v>39968.144899999999</v>
      </c>
      <c r="R118" s="12"/>
      <c r="S118" s="12"/>
      <c r="T118" s="12"/>
      <c r="U118" s="12"/>
      <c r="V118" s="12"/>
      <c r="W118" s="12"/>
    </row>
    <row r="119" spans="1:23" ht="12.95" customHeight="1">
      <c r="A119" s="52" t="s">
        <v>353</v>
      </c>
      <c r="B119" s="51" t="s">
        <v>38</v>
      </c>
      <c r="C119" s="52">
        <v>55028.477200000001</v>
      </c>
      <c r="D119" s="52" t="s">
        <v>56</v>
      </c>
      <c r="E119" s="12">
        <f t="shared" si="18"/>
        <v>-1908.998159425729</v>
      </c>
      <c r="F119" s="12">
        <f t="shared" si="19"/>
        <v>-1909</v>
      </c>
      <c r="G119" s="12">
        <f t="shared" si="16"/>
        <v>2.13870000152383E-3</v>
      </c>
      <c r="H119" s="12"/>
      <c r="J119" s="12"/>
      <c r="K119" s="12">
        <f t="shared" si="17"/>
        <v>2.13870000152383E-3</v>
      </c>
      <c r="L119" s="12"/>
      <c r="M119" s="12"/>
      <c r="O119" s="12">
        <f t="shared" ca="1" si="15"/>
        <v>2.1610836280462088E-4</v>
      </c>
      <c r="P119" s="12"/>
      <c r="Q119" s="13">
        <f t="shared" si="20"/>
        <v>40009.977200000001</v>
      </c>
      <c r="R119" s="12"/>
      <c r="S119" s="12"/>
      <c r="T119" s="12"/>
      <c r="U119" s="12"/>
      <c r="V119" s="12"/>
      <c r="W119" s="12"/>
    </row>
    <row r="120" spans="1:23" ht="12.95" customHeight="1">
      <c r="A120" s="19" t="s">
        <v>53</v>
      </c>
      <c r="B120" s="36" t="s">
        <v>38</v>
      </c>
      <c r="C120" s="18">
        <v>55345.694000000003</v>
      </c>
      <c r="D120" s="18">
        <v>1E-4</v>
      </c>
      <c r="E120" s="12">
        <f t="shared" si="18"/>
        <v>-1636.0000388993094</v>
      </c>
      <c r="F120" s="12">
        <f t="shared" si="19"/>
        <v>-1636</v>
      </c>
      <c r="G120" s="12">
        <f t="shared" si="16"/>
        <v>-4.5199994929134846E-5</v>
      </c>
      <c r="H120" s="12"/>
      <c r="J120" s="12"/>
      <c r="K120" s="12">
        <f t="shared" si="17"/>
        <v>-4.5199994929134846E-5</v>
      </c>
      <c r="L120" s="12"/>
      <c r="M120" s="12"/>
      <c r="O120" s="12">
        <f t="shared" ref="O120:O147" ca="1" si="21">+C$11+C$12*F120</f>
        <v>2.532798942983909E-4</v>
      </c>
      <c r="P120" s="12"/>
      <c r="Q120" s="13">
        <f t="shared" si="20"/>
        <v>40327.194000000003</v>
      </c>
      <c r="R120" s="12"/>
      <c r="S120" s="12"/>
      <c r="T120" s="12"/>
      <c r="U120" s="12"/>
      <c r="V120" s="12"/>
      <c r="W120" s="12"/>
    </row>
    <row r="121" spans="1:23" ht="12.95" customHeight="1">
      <c r="A121" s="56" t="s">
        <v>50</v>
      </c>
      <c r="B121" s="57" t="s">
        <v>38</v>
      </c>
      <c r="C121" s="56">
        <v>55644.321799999998</v>
      </c>
      <c r="D121" s="56">
        <v>1E-4</v>
      </c>
      <c r="E121" s="12">
        <f t="shared" si="18"/>
        <v>-1378.9996904406605</v>
      </c>
      <c r="F121" s="12">
        <f t="shared" si="19"/>
        <v>-1379</v>
      </c>
      <c r="G121" s="12">
        <f t="shared" ref="G121:G152" si="22">+C121-(C$7+F121*C$8)</f>
        <v>3.5969999589724466E-4</v>
      </c>
      <c r="H121" s="12"/>
      <c r="J121" s="12">
        <f>+G121</f>
        <v>3.5969999589724466E-4</v>
      </c>
      <c r="K121" s="12"/>
      <c r="L121" s="12"/>
      <c r="M121" s="12"/>
      <c r="N121" s="12"/>
      <c r="O121" s="12">
        <f t="shared" ca="1" si="21"/>
        <v>2.8827287449582266E-4</v>
      </c>
      <c r="P121" s="12"/>
      <c r="Q121" s="13">
        <f t="shared" si="20"/>
        <v>40625.821799999998</v>
      </c>
      <c r="R121" s="12"/>
      <c r="S121" s="12"/>
      <c r="T121" s="12"/>
      <c r="U121" s="12"/>
      <c r="V121" s="12"/>
      <c r="W121" s="12"/>
    </row>
    <row r="122" spans="1:23" ht="12.95" customHeight="1">
      <c r="A122" s="67" t="s">
        <v>376</v>
      </c>
      <c r="B122" s="68" t="s">
        <v>38</v>
      </c>
      <c r="C122" s="69">
        <v>55673.371400000004</v>
      </c>
      <c r="D122" s="69">
        <v>2.9999999999999997E-4</v>
      </c>
      <c r="E122" s="12">
        <f t="shared" si="18"/>
        <v>-1353.9994817441293</v>
      </c>
      <c r="F122" s="12">
        <f t="shared" si="19"/>
        <v>-1354</v>
      </c>
      <c r="G122" s="12">
        <f t="shared" si="22"/>
        <v>6.0220000159461051E-4</v>
      </c>
      <c r="J122" s="12"/>
      <c r="K122" s="12">
        <f t="shared" ref="K122:K147" si="23">+G122</f>
        <v>6.0220000159461051E-4</v>
      </c>
      <c r="L122" s="12"/>
      <c r="M122" s="12"/>
      <c r="O122" s="12">
        <f t="shared" ca="1" si="21"/>
        <v>2.9167686089635105E-4</v>
      </c>
      <c r="P122" s="12"/>
      <c r="Q122" s="13">
        <f t="shared" si="20"/>
        <v>40654.871400000004</v>
      </c>
      <c r="R122" s="12"/>
      <c r="S122" s="12"/>
      <c r="T122" s="12"/>
      <c r="U122" s="12"/>
      <c r="V122" s="12"/>
      <c r="W122" s="12"/>
    </row>
    <row r="123" spans="1:23" ht="12.95" customHeight="1">
      <c r="A123" s="58" t="s">
        <v>57</v>
      </c>
      <c r="B123" s="59" t="s">
        <v>38</v>
      </c>
      <c r="C123" s="60">
        <v>55962.703099999999</v>
      </c>
      <c r="D123" s="60">
        <v>2.0000000000000001E-4</v>
      </c>
      <c r="E123" s="12">
        <f t="shared" si="18"/>
        <v>-1104.9993962861333</v>
      </c>
      <c r="F123" s="12">
        <f t="shared" si="19"/>
        <v>-1105</v>
      </c>
      <c r="G123" s="12">
        <f t="shared" si="22"/>
        <v>7.0150000101421028E-4</v>
      </c>
      <c r="J123" s="12"/>
      <c r="K123" s="12">
        <f t="shared" si="23"/>
        <v>7.0150000101421028E-4</v>
      </c>
      <c r="L123" s="12"/>
      <c r="M123" s="12"/>
      <c r="O123" s="12">
        <f t="shared" ca="1" si="21"/>
        <v>3.2558056544561379E-4</v>
      </c>
      <c r="P123" s="12"/>
      <c r="Q123" s="13">
        <f t="shared" si="20"/>
        <v>40944.203099999999</v>
      </c>
      <c r="R123" s="12"/>
      <c r="S123" s="12"/>
      <c r="T123" s="12"/>
      <c r="U123" s="12"/>
      <c r="V123" s="12"/>
      <c r="W123" s="12"/>
    </row>
    <row r="124" spans="1:23" ht="12.95" customHeight="1">
      <c r="A124" s="58" t="s">
        <v>58</v>
      </c>
      <c r="B124" s="59" t="s">
        <v>38</v>
      </c>
      <c r="C124" s="60">
        <v>56493.724999999999</v>
      </c>
      <c r="D124" s="60">
        <v>1E-4</v>
      </c>
      <c r="E124" s="12">
        <f t="shared" si="18"/>
        <v>-647.99970188669624</v>
      </c>
      <c r="F124" s="12">
        <f t="shared" si="19"/>
        <v>-648</v>
      </c>
      <c r="G124" s="12">
        <f t="shared" si="22"/>
        <v>3.4639999648788944E-4</v>
      </c>
      <c r="J124" s="12"/>
      <c r="K124" s="12">
        <f t="shared" si="23"/>
        <v>3.4639999648788944E-4</v>
      </c>
      <c r="L124" s="12"/>
      <c r="M124" s="12"/>
      <c r="O124" s="12">
        <f t="shared" ca="1" si="21"/>
        <v>3.8780543684727268E-4</v>
      </c>
      <c r="P124" s="12"/>
      <c r="Q124" s="13">
        <f t="shared" si="20"/>
        <v>41475.224999999999</v>
      </c>
      <c r="R124" s="12"/>
      <c r="S124" s="12"/>
      <c r="T124" s="12"/>
      <c r="U124" s="12"/>
      <c r="V124" s="12"/>
      <c r="W124" s="12"/>
    </row>
    <row r="125" spans="1:23" ht="12.95" customHeight="1">
      <c r="A125" s="61" t="s">
        <v>373</v>
      </c>
      <c r="B125" s="62" t="s">
        <v>38</v>
      </c>
      <c r="C125" s="63">
        <v>57246.684000000001</v>
      </c>
      <c r="D125" s="63">
        <v>1E-4</v>
      </c>
      <c r="E125" s="12">
        <f t="shared" si="18"/>
        <v>0</v>
      </c>
      <c r="F125" s="12">
        <f t="shared" si="19"/>
        <v>0</v>
      </c>
      <c r="G125" s="12">
        <f t="shared" si="22"/>
        <v>0</v>
      </c>
      <c r="J125" s="12"/>
      <c r="K125" s="12">
        <f t="shared" si="23"/>
        <v>0</v>
      </c>
      <c r="L125" s="12"/>
      <c r="M125" s="12"/>
      <c r="O125" s="12">
        <f t="shared" ca="1" si="21"/>
        <v>4.7603676434896844E-4</v>
      </c>
      <c r="P125" s="12"/>
      <c r="Q125" s="13">
        <f t="shared" si="20"/>
        <v>42228.184000000001</v>
      </c>
      <c r="R125" s="12"/>
      <c r="S125" s="12"/>
      <c r="T125" s="12"/>
      <c r="U125" s="12"/>
      <c r="V125" s="12"/>
      <c r="W125" s="12"/>
    </row>
    <row r="126" spans="1:23" ht="12.95" customHeight="1">
      <c r="A126" s="86" t="s">
        <v>392</v>
      </c>
      <c r="B126" s="12"/>
      <c r="C126" s="18">
        <v>57246.684000000001</v>
      </c>
      <c r="D126" s="18"/>
      <c r="E126" s="12">
        <f t="shared" si="18"/>
        <v>0</v>
      </c>
      <c r="F126" s="12">
        <f t="shared" si="19"/>
        <v>0</v>
      </c>
      <c r="G126" s="12">
        <f t="shared" si="22"/>
        <v>0</v>
      </c>
      <c r="J126" s="12"/>
      <c r="K126" s="12">
        <f t="shared" si="23"/>
        <v>0</v>
      </c>
      <c r="L126" s="12"/>
      <c r="M126" s="12"/>
      <c r="O126" s="12">
        <f t="shared" ca="1" si="21"/>
        <v>4.7603676434896844E-4</v>
      </c>
      <c r="P126" s="12"/>
      <c r="Q126" s="13">
        <f t="shared" si="20"/>
        <v>42228.184000000001</v>
      </c>
      <c r="R126" s="12"/>
      <c r="S126" s="12"/>
      <c r="T126" s="12"/>
      <c r="U126" s="12"/>
      <c r="V126" s="12"/>
      <c r="W126" s="12"/>
    </row>
    <row r="127" spans="1:23" ht="12.95" customHeight="1">
      <c r="A127" s="61" t="s">
        <v>374</v>
      </c>
      <c r="B127" s="62" t="s">
        <v>38</v>
      </c>
      <c r="C127" s="63">
        <v>57633.621700000003</v>
      </c>
      <c r="D127" s="63">
        <v>1E-4</v>
      </c>
      <c r="E127" s="12">
        <f t="shared" si="18"/>
        <v>333.00022212195415</v>
      </c>
      <c r="F127" s="12">
        <f t="shared" si="19"/>
        <v>333</v>
      </c>
      <c r="G127" s="12">
        <f t="shared" si="22"/>
        <v>2.5810000079218298E-4</v>
      </c>
      <c r="J127" s="12"/>
      <c r="K127" s="12">
        <f t="shared" si="23"/>
        <v>2.5810000079218298E-4</v>
      </c>
      <c r="L127" s="12"/>
      <c r="M127" s="12"/>
      <c r="O127" s="12">
        <f t="shared" ca="1" si="21"/>
        <v>5.2137786320400649E-4</v>
      </c>
      <c r="P127" s="12"/>
      <c r="Q127" s="13">
        <f t="shared" si="20"/>
        <v>42615.121700000003</v>
      </c>
      <c r="R127" s="12"/>
      <c r="S127" s="12"/>
      <c r="T127" s="12"/>
      <c r="U127" s="12"/>
      <c r="V127" s="12"/>
      <c r="W127" s="12"/>
    </row>
    <row r="128" spans="1:23" ht="12.95" customHeight="1">
      <c r="A128" s="64" t="s">
        <v>375</v>
      </c>
      <c r="B128" s="65" t="s">
        <v>38</v>
      </c>
      <c r="C128" s="66">
        <v>57906.686000000002</v>
      </c>
      <c r="D128" s="66">
        <v>1E-4</v>
      </c>
      <c r="E128" s="12">
        <f t="shared" si="18"/>
        <v>568.00051429708935</v>
      </c>
      <c r="F128" s="12">
        <f t="shared" si="19"/>
        <v>568</v>
      </c>
      <c r="G128" s="12">
        <f t="shared" si="22"/>
        <v>5.9760000294772908E-4</v>
      </c>
      <c r="J128" s="12"/>
      <c r="K128" s="12">
        <f t="shared" si="23"/>
        <v>5.9760000294772908E-4</v>
      </c>
      <c r="L128" s="12"/>
      <c r="M128" s="12"/>
      <c r="O128" s="12">
        <f t="shared" ca="1" si="21"/>
        <v>5.5337533536897342E-4</v>
      </c>
      <c r="P128" s="12"/>
      <c r="Q128" s="13">
        <f t="shared" si="20"/>
        <v>42888.186000000002</v>
      </c>
      <c r="R128" s="12"/>
      <c r="S128" s="12"/>
      <c r="T128" s="12"/>
      <c r="U128" s="12"/>
      <c r="V128" s="12"/>
      <c r="W128" s="12"/>
    </row>
    <row r="129" spans="1:23" ht="12.95" customHeight="1">
      <c r="A129" s="64" t="s">
        <v>375</v>
      </c>
      <c r="B129" s="65" t="s">
        <v>38</v>
      </c>
      <c r="C129" s="66">
        <v>57978.728300000002</v>
      </c>
      <c r="D129" s="66">
        <v>1E-4</v>
      </c>
      <c r="E129" s="12">
        <f t="shared" si="18"/>
        <v>630.00042255667904</v>
      </c>
      <c r="F129" s="12">
        <f t="shared" si="19"/>
        <v>630</v>
      </c>
      <c r="G129" s="12">
        <f t="shared" si="22"/>
        <v>4.9099999887403101E-4</v>
      </c>
      <c r="J129" s="12"/>
      <c r="K129" s="12">
        <f t="shared" si="23"/>
        <v>4.9099999887403101E-4</v>
      </c>
      <c r="L129" s="12"/>
      <c r="M129" s="12"/>
      <c r="O129" s="12">
        <f t="shared" ca="1" si="21"/>
        <v>5.6181722164228378E-4</v>
      </c>
      <c r="P129" s="12"/>
      <c r="Q129" s="13">
        <f t="shared" si="20"/>
        <v>42960.228300000002</v>
      </c>
      <c r="R129" s="12"/>
      <c r="S129" s="12"/>
      <c r="T129" s="12"/>
      <c r="U129" s="12"/>
      <c r="V129" s="12"/>
      <c r="W129" s="12"/>
    </row>
    <row r="130" spans="1:23" ht="12.95" customHeight="1">
      <c r="A130" s="72" t="s">
        <v>377</v>
      </c>
      <c r="B130" s="73" t="s">
        <v>38</v>
      </c>
      <c r="C130" s="74">
        <v>58237.848100000003</v>
      </c>
      <c r="D130" s="74">
        <v>2.0000000000000001E-4</v>
      </c>
      <c r="E130" s="12">
        <f t="shared" si="18"/>
        <v>853.00001901935502</v>
      </c>
      <c r="F130" s="12">
        <f t="shared" si="19"/>
        <v>853</v>
      </c>
      <c r="G130" s="12">
        <f t="shared" si="22"/>
        <v>2.2100000933278352E-5</v>
      </c>
      <c r="J130" s="12"/>
      <c r="K130" s="12">
        <f t="shared" si="23"/>
        <v>2.2100000933278352E-5</v>
      </c>
      <c r="L130" s="12"/>
      <c r="M130" s="12"/>
      <c r="O130" s="12">
        <f t="shared" ca="1" si="21"/>
        <v>5.9218078033499702E-4</v>
      </c>
      <c r="P130" s="12"/>
      <c r="Q130" s="13">
        <f t="shared" si="20"/>
        <v>43219.348100000003</v>
      </c>
      <c r="R130" s="12"/>
      <c r="S130" s="12"/>
      <c r="T130" s="12"/>
      <c r="U130" s="12"/>
      <c r="V130" s="12"/>
      <c r="W130" s="12"/>
    </row>
    <row r="131" spans="1:23" ht="12.95" customHeight="1">
      <c r="A131" s="72" t="s">
        <v>377</v>
      </c>
      <c r="B131" s="73" t="s">
        <v>38</v>
      </c>
      <c r="C131" s="74">
        <v>58308.729599999999</v>
      </c>
      <c r="D131" s="74">
        <v>1E-4</v>
      </c>
      <c r="E131" s="12">
        <f t="shared" si="18"/>
        <v>914.00093788648996</v>
      </c>
      <c r="F131" s="12">
        <f t="shared" si="19"/>
        <v>914</v>
      </c>
      <c r="G131" s="12">
        <f t="shared" si="22"/>
        <v>1.0897999964072369E-3</v>
      </c>
      <c r="J131" s="12"/>
      <c r="K131" s="12">
        <f t="shared" si="23"/>
        <v>1.0897999964072369E-3</v>
      </c>
      <c r="L131" s="12"/>
      <c r="M131" s="12"/>
      <c r="O131" s="12">
        <f t="shared" ca="1" si="21"/>
        <v>6.0048650715228621E-4</v>
      </c>
      <c r="P131" s="12"/>
      <c r="Q131" s="13">
        <f t="shared" si="20"/>
        <v>43290.229599999999</v>
      </c>
      <c r="R131" s="12"/>
      <c r="S131" s="12"/>
      <c r="T131" s="12"/>
      <c r="U131" s="12"/>
      <c r="V131" s="12"/>
      <c r="W131" s="12"/>
    </row>
    <row r="132" spans="1:23" ht="12.95" customHeight="1">
      <c r="A132" s="70" t="s">
        <v>0</v>
      </c>
      <c r="B132" s="71" t="s">
        <v>38</v>
      </c>
      <c r="C132" s="70">
        <v>58415.631099999999</v>
      </c>
      <c r="D132" s="70">
        <v>2.0000000000000001E-4</v>
      </c>
      <c r="E132" s="12">
        <f t="shared" si="18"/>
        <v>1006.0008211885561</v>
      </c>
      <c r="F132" s="12">
        <f t="shared" si="19"/>
        <v>1006</v>
      </c>
      <c r="G132" s="12">
        <f t="shared" si="22"/>
        <v>9.5419999706791714E-4</v>
      </c>
      <c r="J132" s="12"/>
      <c r="K132" s="12">
        <f t="shared" si="23"/>
        <v>9.5419999706791714E-4</v>
      </c>
      <c r="L132" s="12"/>
      <c r="M132" s="12"/>
      <c r="O132" s="12">
        <f t="shared" ca="1" si="21"/>
        <v>6.1301317710623065E-4</v>
      </c>
      <c r="P132" s="12"/>
      <c r="Q132" s="13">
        <f t="shared" si="20"/>
        <v>43397.131099999999</v>
      </c>
      <c r="R132" s="12"/>
      <c r="S132" s="12"/>
      <c r="T132" s="12"/>
      <c r="U132" s="12"/>
      <c r="V132" s="12"/>
      <c r="W132" s="12"/>
    </row>
    <row r="133" spans="1:23" ht="12.95" customHeight="1">
      <c r="A133" s="72" t="s">
        <v>378</v>
      </c>
      <c r="B133" s="73" t="s">
        <v>38</v>
      </c>
      <c r="C133" s="74">
        <v>58688.6947</v>
      </c>
      <c r="D133" s="74">
        <v>2.0000000000000001E-4</v>
      </c>
      <c r="E133" s="12">
        <f t="shared" si="18"/>
        <v>1241.0005109407316</v>
      </c>
      <c r="F133" s="12">
        <f t="shared" si="19"/>
        <v>1241</v>
      </c>
      <c r="G133" s="12">
        <f t="shared" si="22"/>
        <v>5.9370000235503539E-4</v>
      </c>
      <c r="J133" s="12"/>
      <c r="K133" s="12">
        <f t="shared" si="23"/>
        <v>5.9370000235503539E-4</v>
      </c>
      <c r="L133" s="12"/>
      <c r="M133" s="12"/>
      <c r="O133" s="12">
        <f t="shared" ca="1" si="21"/>
        <v>6.4501064927119747E-4</v>
      </c>
      <c r="P133" s="12"/>
      <c r="Q133" s="13">
        <f t="shared" si="20"/>
        <v>43670.1947</v>
      </c>
      <c r="R133" s="12"/>
      <c r="S133" s="12"/>
      <c r="T133" s="12"/>
      <c r="U133" s="12"/>
      <c r="V133" s="12"/>
      <c r="W133" s="12"/>
    </row>
    <row r="134" spans="1:23" ht="12.95" customHeight="1">
      <c r="A134" s="75" t="s">
        <v>379</v>
      </c>
      <c r="B134" s="76" t="s">
        <v>38</v>
      </c>
      <c r="C134" s="77">
        <v>58702.637300000002</v>
      </c>
      <c r="D134" s="77">
        <v>2.0000000000000001E-4</v>
      </c>
      <c r="E134" s="12">
        <f t="shared" si="18"/>
        <v>1252.9995715051539</v>
      </c>
      <c r="F134" s="12">
        <f t="shared" si="19"/>
        <v>1253</v>
      </c>
      <c r="G134" s="12">
        <f t="shared" si="22"/>
        <v>-4.9790000048233196E-4</v>
      </c>
      <c r="J134" s="12"/>
      <c r="K134" s="12">
        <f t="shared" si="23"/>
        <v>-4.9790000048233196E-4</v>
      </c>
      <c r="L134" s="12"/>
      <c r="M134" s="12"/>
      <c r="O134" s="12">
        <f t="shared" ca="1" si="21"/>
        <v>6.4664456274345116E-4</v>
      </c>
      <c r="P134" s="12"/>
      <c r="Q134" s="13">
        <f t="shared" si="20"/>
        <v>43684.137300000002</v>
      </c>
      <c r="R134" s="12"/>
      <c r="S134" s="12"/>
      <c r="T134" s="12"/>
      <c r="U134" s="12"/>
      <c r="V134" s="12"/>
      <c r="W134" s="12"/>
    </row>
    <row r="135" spans="1:23" ht="12.95" customHeight="1">
      <c r="A135" s="79" t="s">
        <v>383</v>
      </c>
      <c r="B135" s="80" t="s">
        <v>38</v>
      </c>
      <c r="C135" s="85">
        <v>58702.637300000002</v>
      </c>
      <c r="D135" s="79">
        <v>2.0000000000000001E-4</v>
      </c>
      <c r="E135" s="12">
        <f t="shared" si="18"/>
        <v>1252.9995715051539</v>
      </c>
      <c r="F135" s="12">
        <f t="shared" si="19"/>
        <v>1253</v>
      </c>
      <c r="G135" s="12">
        <f t="shared" si="22"/>
        <v>-4.9790000048233196E-4</v>
      </c>
      <c r="J135" s="12"/>
      <c r="K135" s="12">
        <f t="shared" si="23"/>
        <v>-4.9790000048233196E-4</v>
      </c>
      <c r="L135" s="12"/>
      <c r="M135" s="12"/>
      <c r="O135" s="12">
        <f t="shared" ca="1" si="21"/>
        <v>6.4664456274345116E-4</v>
      </c>
      <c r="P135" s="12"/>
      <c r="Q135" s="13">
        <f t="shared" si="20"/>
        <v>43684.137300000002</v>
      </c>
      <c r="R135" s="12"/>
      <c r="S135" s="12"/>
      <c r="T135" s="12"/>
      <c r="U135" s="12"/>
      <c r="V135" s="12"/>
      <c r="W135" s="12"/>
    </row>
    <row r="136" spans="1:23" ht="12.95" customHeight="1">
      <c r="A136" s="75" t="s">
        <v>380</v>
      </c>
      <c r="B136" s="76" t="s">
        <v>38</v>
      </c>
      <c r="C136" s="77">
        <v>59011.724199999997</v>
      </c>
      <c r="D136" s="77">
        <v>2.0000000000000001E-4</v>
      </c>
      <c r="E136" s="12">
        <f t="shared" si="18"/>
        <v>1519.0010656862169</v>
      </c>
      <c r="F136" s="12">
        <f t="shared" si="19"/>
        <v>1519</v>
      </c>
      <c r="G136" s="12">
        <f t="shared" si="22"/>
        <v>1.2382999993860722E-3</v>
      </c>
      <c r="J136" s="12"/>
      <c r="K136" s="12">
        <f t="shared" si="23"/>
        <v>1.2382999993860722E-3</v>
      </c>
      <c r="L136" s="12"/>
      <c r="M136" s="12"/>
      <c r="O136" s="12">
        <f t="shared" ca="1" si="21"/>
        <v>6.8286297804507322E-4</v>
      </c>
      <c r="P136" s="12"/>
      <c r="Q136" s="13">
        <f t="shared" si="20"/>
        <v>43993.224199999997</v>
      </c>
      <c r="R136" s="12"/>
      <c r="S136" s="12"/>
      <c r="T136" s="12"/>
      <c r="U136" s="12"/>
      <c r="V136" s="12"/>
      <c r="W136" s="12"/>
    </row>
    <row r="137" spans="1:23" ht="12.95" customHeight="1">
      <c r="A137" s="81" t="s">
        <v>384</v>
      </c>
      <c r="B137" s="80" t="s">
        <v>38</v>
      </c>
      <c r="C137" s="85">
        <v>59011.724199999997</v>
      </c>
      <c r="D137" s="79">
        <v>2.0000000000000001E-4</v>
      </c>
      <c r="E137" s="12">
        <f t="shared" si="18"/>
        <v>1519.0010656862169</v>
      </c>
      <c r="F137" s="12">
        <f t="shared" si="19"/>
        <v>1519</v>
      </c>
      <c r="G137" s="12">
        <f t="shared" si="22"/>
        <v>1.2382999993860722E-3</v>
      </c>
      <c r="J137" s="12"/>
      <c r="K137" s="12">
        <f t="shared" si="23"/>
        <v>1.2382999993860722E-3</v>
      </c>
      <c r="L137" s="12"/>
      <c r="M137" s="12"/>
      <c r="O137" s="12">
        <f t="shared" ca="1" si="21"/>
        <v>6.8286297804507322E-4</v>
      </c>
      <c r="P137" s="12"/>
      <c r="Q137" s="13">
        <f t="shared" si="20"/>
        <v>43993.224199999997</v>
      </c>
      <c r="R137" s="12"/>
      <c r="S137" s="12"/>
      <c r="T137" s="12"/>
      <c r="U137" s="12"/>
      <c r="V137" s="12"/>
      <c r="W137" s="12"/>
    </row>
    <row r="138" spans="1:23" ht="12.95" customHeight="1">
      <c r="A138" s="75" t="s">
        <v>380</v>
      </c>
      <c r="B138" s="76" t="s">
        <v>38</v>
      </c>
      <c r="C138" s="77">
        <v>59033.799899999998</v>
      </c>
      <c r="D138" s="77">
        <v>5.9999999999999995E-4</v>
      </c>
      <c r="E138" s="12">
        <f t="shared" si="18"/>
        <v>1537.9995065295309</v>
      </c>
      <c r="F138" s="12">
        <f t="shared" si="19"/>
        <v>1538</v>
      </c>
      <c r="G138" s="12">
        <f t="shared" si="22"/>
        <v>-5.7340000057592988E-4</v>
      </c>
      <c r="J138" s="12"/>
      <c r="K138" s="12">
        <f t="shared" si="23"/>
        <v>-5.7340000057592988E-4</v>
      </c>
      <c r="L138" s="12"/>
      <c r="M138" s="12"/>
      <c r="O138" s="12">
        <f t="shared" ca="1" si="21"/>
        <v>6.8545000770947476E-4</v>
      </c>
      <c r="P138" s="12"/>
      <c r="Q138" s="13">
        <f t="shared" si="20"/>
        <v>44015.299899999998</v>
      </c>
      <c r="R138" s="12"/>
      <c r="S138" s="12"/>
      <c r="T138" s="12"/>
      <c r="U138" s="12"/>
      <c r="V138" s="12"/>
      <c r="W138" s="12"/>
    </row>
    <row r="139" spans="1:23" ht="12.95" customHeight="1">
      <c r="A139" s="78" t="s">
        <v>381</v>
      </c>
      <c r="B139" s="73" t="s">
        <v>38</v>
      </c>
      <c r="C139" s="74">
        <v>59068.660400000001</v>
      </c>
      <c r="D139" s="74">
        <v>2.9999999999999997E-4</v>
      </c>
      <c r="E139" s="12">
        <f t="shared" si="18"/>
        <v>1568.0006003575118</v>
      </c>
      <c r="F139" s="12">
        <f t="shared" si="19"/>
        <v>1568</v>
      </c>
      <c r="G139" s="12">
        <f t="shared" si="22"/>
        <v>6.976000004215166E-4</v>
      </c>
      <c r="J139" s="12"/>
      <c r="K139" s="12">
        <f t="shared" si="23"/>
        <v>6.976000004215166E-4</v>
      </c>
      <c r="L139" s="12"/>
      <c r="M139" s="12"/>
      <c r="O139" s="12">
        <f t="shared" ca="1" si="21"/>
        <v>6.8953479139010883E-4</v>
      </c>
      <c r="P139" s="12"/>
      <c r="Q139" s="13">
        <f t="shared" si="20"/>
        <v>44050.160400000001</v>
      </c>
      <c r="R139" s="12"/>
      <c r="S139" s="12"/>
      <c r="T139" s="12"/>
      <c r="U139" s="12"/>
      <c r="V139" s="12"/>
      <c r="W139" s="12"/>
    </row>
    <row r="140" spans="1:23" ht="12.95" customHeight="1">
      <c r="A140" s="78" t="s">
        <v>381</v>
      </c>
      <c r="B140" s="73" t="s">
        <v>38</v>
      </c>
      <c r="C140" s="74">
        <v>59104.681499999999</v>
      </c>
      <c r="D140" s="74">
        <v>8.0000000000000004E-4</v>
      </c>
      <c r="E140" s="12">
        <f t="shared" si="18"/>
        <v>1599.0005114570931</v>
      </c>
      <c r="F140" s="12">
        <f t="shared" si="19"/>
        <v>1599</v>
      </c>
      <c r="G140" s="12">
        <f t="shared" si="22"/>
        <v>5.942999996477738E-4</v>
      </c>
      <c r="J140" s="12"/>
      <c r="K140" s="12">
        <f t="shared" si="23"/>
        <v>5.942999996477738E-4</v>
      </c>
      <c r="L140" s="12"/>
      <c r="M140" s="12"/>
      <c r="O140" s="12">
        <f t="shared" ca="1" si="21"/>
        <v>6.9375573452676396E-4</v>
      </c>
      <c r="P140" s="12"/>
      <c r="Q140" s="13">
        <f t="shared" si="20"/>
        <v>44086.181499999999</v>
      </c>
      <c r="R140" s="12"/>
      <c r="S140" s="12"/>
      <c r="T140" s="12"/>
      <c r="U140" s="12"/>
      <c r="V140" s="12"/>
      <c r="W140" s="12"/>
    </row>
    <row r="141" spans="1:23" ht="12.95" customHeight="1">
      <c r="A141" s="86" t="s">
        <v>387</v>
      </c>
      <c r="B141" s="87" t="s">
        <v>38</v>
      </c>
      <c r="C141" s="88">
        <v>59211.5838</v>
      </c>
      <c r="D141" s="88">
        <v>2.9999999999999997E-4</v>
      </c>
      <c r="E141" s="12">
        <f t="shared" si="18"/>
        <v>1691.001083242546</v>
      </c>
      <c r="F141" s="12">
        <f t="shared" si="19"/>
        <v>1691</v>
      </c>
      <c r="G141" s="12">
        <f t="shared" si="22"/>
        <v>1.258700001926627E-3</v>
      </c>
      <c r="J141" s="12"/>
      <c r="K141" s="12">
        <f t="shared" si="23"/>
        <v>1.258700001926627E-3</v>
      </c>
      <c r="L141" s="12"/>
      <c r="M141" s="12"/>
      <c r="O141" s="12">
        <f t="shared" ca="1" si="21"/>
        <v>7.062824044807085E-4</v>
      </c>
      <c r="P141" s="12"/>
      <c r="Q141" s="13">
        <f t="shared" si="20"/>
        <v>44193.0838</v>
      </c>
      <c r="R141" s="12"/>
      <c r="S141" s="12"/>
      <c r="T141" s="12"/>
      <c r="U141" s="12"/>
      <c r="V141" s="12"/>
      <c r="W141" s="12"/>
    </row>
    <row r="142" spans="1:23" ht="12.95" customHeight="1">
      <c r="A142" s="78" t="s">
        <v>382</v>
      </c>
      <c r="B142" s="73" t="s">
        <v>38</v>
      </c>
      <c r="C142" s="74">
        <v>59398.661099999998</v>
      </c>
      <c r="D142" s="74">
        <v>2.9999999999999997E-4</v>
      </c>
      <c r="E142" s="12">
        <f t="shared" si="18"/>
        <v>1852.0005993247839</v>
      </c>
      <c r="F142" s="12">
        <f t="shared" si="19"/>
        <v>1852</v>
      </c>
      <c r="G142" s="12">
        <f t="shared" si="22"/>
        <v>6.9639999856008217E-4</v>
      </c>
      <c r="J142" s="12"/>
      <c r="K142" s="12">
        <f t="shared" si="23"/>
        <v>6.9639999856008217E-4</v>
      </c>
      <c r="L142" s="12"/>
      <c r="M142" s="12"/>
      <c r="O142" s="12">
        <f t="shared" ca="1" si="21"/>
        <v>7.2820407690011126E-4</v>
      </c>
      <c r="P142" s="12"/>
      <c r="Q142" s="13">
        <f t="shared" si="20"/>
        <v>44380.161099999998</v>
      </c>
      <c r="R142" s="12"/>
      <c r="S142" s="12"/>
      <c r="T142" s="12"/>
      <c r="U142" s="12"/>
      <c r="V142" s="12"/>
      <c r="W142" s="12"/>
    </row>
    <row r="143" spans="1:23" ht="12.95" customHeight="1">
      <c r="A143" s="81" t="s">
        <v>385</v>
      </c>
      <c r="B143" s="80" t="s">
        <v>38</v>
      </c>
      <c r="C143" s="85">
        <v>59679.859299999996</v>
      </c>
      <c r="D143" s="79">
        <v>2.0000000000000001E-4</v>
      </c>
      <c r="E143" s="12">
        <f t="shared" si="18"/>
        <v>2094.0009602621981</v>
      </c>
      <c r="F143" s="12">
        <f t="shared" si="19"/>
        <v>2094</v>
      </c>
      <c r="G143" s="12">
        <f t="shared" si="22"/>
        <v>1.1157999979332089E-3</v>
      </c>
      <c r="J143" s="12"/>
      <c r="K143" s="12">
        <f t="shared" si="23"/>
        <v>1.1157999979332089E-3</v>
      </c>
      <c r="L143" s="12"/>
      <c r="M143" s="12"/>
      <c r="O143" s="12">
        <f t="shared" ca="1" si="21"/>
        <v>7.6115466525722604E-4</v>
      </c>
      <c r="P143" s="12"/>
      <c r="Q143" s="13">
        <f t="shared" si="20"/>
        <v>44661.359299999996</v>
      </c>
      <c r="R143" s="12"/>
      <c r="S143" s="12"/>
      <c r="T143" s="12"/>
      <c r="U143" s="12"/>
      <c r="V143" s="12"/>
      <c r="W143" s="12"/>
    </row>
    <row r="144" spans="1:23" ht="12.95" customHeight="1">
      <c r="A144" s="81" t="s">
        <v>385</v>
      </c>
      <c r="B144" s="80" t="s">
        <v>38</v>
      </c>
      <c r="C144" s="85">
        <v>59772.816099999996</v>
      </c>
      <c r="D144" s="79">
        <v>2.9999999999999997E-4</v>
      </c>
      <c r="E144" s="12">
        <f t="shared" si="18"/>
        <v>2173.9999757309565</v>
      </c>
      <c r="F144" s="12">
        <f t="shared" si="19"/>
        <v>2174</v>
      </c>
      <c r="G144" s="12">
        <f t="shared" si="22"/>
        <v>-2.8200003725942224E-5</v>
      </c>
      <c r="J144" s="12"/>
      <c r="K144" s="12">
        <f t="shared" si="23"/>
        <v>-2.8200003725942224E-5</v>
      </c>
      <c r="L144" s="12"/>
      <c r="M144" s="12"/>
      <c r="O144" s="12">
        <f t="shared" ca="1" si="21"/>
        <v>7.7204742173891689E-4</v>
      </c>
      <c r="P144" s="12"/>
      <c r="Q144" s="13">
        <f t="shared" si="20"/>
        <v>44754.316099999996</v>
      </c>
      <c r="R144" s="12"/>
      <c r="S144" s="12"/>
      <c r="T144" s="12"/>
      <c r="U144" s="12"/>
      <c r="V144" s="12"/>
      <c r="W144" s="12"/>
    </row>
    <row r="145" spans="1:23" ht="12.95" customHeight="1">
      <c r="A145" s="82" t="s">
        <v>386</v>
      </c>
      <c r="B145" s="83" t="s">
        <v>38</v>
      </c>
      <c r="C145" s="79">
        <v>60116.761700000003</v>
      </c>
      <c r="D145" s="79">
        <v>2.0000000000000001E-4</v>
      </c>
      <c r="E145" s="12">
        <f t="shared" si="18"/>
        <v>2470.0010146523909</v>
      </c>
      <c r="F145" s="12">
        <f t="shared" si="19"/>
        <v>2470</v>
      </c>
      <c r="G145" s="12">
        <f t="shared" si="22"/>
        <v>1.1789999989559874E-3</v>
      </c>
      <c r="J145" s="12"/>
      <c r="K145" s="12">
        <f t="shared" si="23"/>
        <v>1.1789999989559874E-3</v>
      </c>
      <c r="L145" s="12"/>
      <c r="M145" s="12"/>
      <c r="O145" s="12">
        <f t="shared" ca="1" si="21"/>
        <v>8.1235062072117291E-4</v>
      </c>
      <c r="P145" s="12"/>
      <c r="Q145" s="13">
        <f t="shared" si="20"/>
        <v>45098.261700000003</v>
      </c>
      <c r="R145" s="12"/>
      <c r="S145" s="12"/>
      <c r="T145" s="12"/>
      <c r="U145" s="12"/>
      <c r="V145" s="12"/>
      <c r="W145" s="12"/>
    </row>
    <row r="146" spans="1:23" ht="12.95" customHeight="1">
      <c r="A146" s="86" t="s">
        <v>387</v>
      </c>
      <c r="B146" s="87" t="s">
        <v>38</v>
      </c>
      <c r="C146" s="88">
        <v>60180.6705</v>
      </c>
      <c r="D146" s="88">
        <v>2.0000000000000001E-4</v>
      </c>
      <c r="E146" s="12">
        <f t="shared" si="18"/>
        <v>2525.0011983913923</v>
      </c>
      <c r="F146" s="12">
        <f t="shared" si="19"/>
        <v>2525</v>
      </c>
      <c r="G146" s="12">
        <f t="shared" si="22"/>
        <v>1.3925000021117739E-3</v>
      </c>
      <c r="J146" s="12"/>
      <c r="K146" s="12">
        <f t="shared" si="23"/>
        <v>1.3925000021117739E-3</v>
      </c>
      <c r="L146" s="12"/>
      <c r="M146" s="12"/>
      <c r="O146" s="12">
        <f t="shared" ca="1" si="21"/>
        <v>8.1983939080233542E-4</v>
      </c>
      <c r="P146" s="12"/>
      <c r="Q146" s="13">
        <f t="shared" si="20"/>
        <v>45162.1705</v>
      </c>
      <c r="R146" s="12"/>
      <c r="S146" s="12"/>
      <c r="T146" s="12"/>
      <c r="U146" s="12"/>
      <c r="V146" s="12"/>
      <c r="W146" s="12"/>
    </row>
    <row r="147" spans="1:23" ht="12.95" customHeight="1">
      <c r="A147" s="86" t="s">
        <v>387</v>
      </c>
      <c r="B147" s="87" t="s">
        <v>38</v>
      </c>
      <c r="C147" s="88">
        <v>60201.584999999999</v>
      </c>
      <c r="D147" s="88">
        <v>5.9999999999999995E-4</v>
      </c>
      <c r="E147" s="12">
        <f t="shared" si="18"/>
        <v>2543.0003056005612</v>
      </c>
      <c r="F147" s="12">
        <f t="shared" si="19"/>
        <v>2543</v>
      </c>
      <c r="G147" s="12">
        <f t="shared" si="22"/>
        <v>3.5509999725036323E-4</v>
      </c>
      <c r="J147" s="12"/>
      <c r="K147" s="12">
        <f t="shared" si="23"/>
        <v>3.5509999725036323E-4</v>
      </c>
      <c r="L147" s="12"/>
      <c r="M147" s="12"/>
      <c r="O147" s="12">
        <f t="shared" ca="1" si="21"/>
        <v>8.2229026101071591E-4</v>
      </c>
      <c r="P147" s="12"/>
      <c r="Q147" s="13">
        <f t="shared" si="20"/>
        <v>45183.084999999999</v>
      </c>
      <c r="R147" s="12"/>
      <c r="S147" s="12"/>
      <c r="T147" s="12"/>
      <c r="U147" s="12"/>
      <c r="V147" s="12"/>
      <c r="W147" s="12"/>
    </row>
    <row r="148" spans="1:23" ht="12.95" customHeight="1">
      <c r="A148" s="81" t="s">
        <v>394</v>
      </c>
      <c r="B148" s="83" t="s">
        <v>38</v>
      </c>
      <c r="C148" s="101">
        <v>60510.671000000002</v>
      </c>
      <c r="D148" s="100">
        <v>2.0000000000000001E-4</v>
      </c>
      <c r="E148" s="12">
        <f t="shared" ref="E148" si="24">+(C148-C$7)/C$8</f>
        <v>2809.0010252378224</v>
      </c>
      <c r="F148" s="12">
        <f t="shared" si="19"/>
        <v>2809</v>
      </c>
      <c r="G148" s="12">
        <f t="shared" ref="G148" si="25">+C148-(C$7+F148*C$8)</f>
        <v>1.1912999980268069E-3</v>
      </c>
      <c r="J148" s="12"/>
      <c r="K148" s="12">
        <f t="shared" ref="K148" si="26">+G148</f>
        <v>1.1912999980268069E-3</v>
      </c>
      <c r="L148" s="12"/>
      <c r="M148" s="12"/>
      <c r="O148" s="12">
        <f t="shared" ref="O148" ca="1" si="27">+C$11+C$12*F148</f>
        <v>8.5850867631233796E-4</v>
      </c>
      <c r="P148" s="12"/>
      <c r="Q148" s="13">
        <f t="shared" ref="Q148" si="28">+C148-15018.5</f>
        <v>45492.171000000002</v>
      </c>
      <c r="R148" s="12"/>
      <c r="S148" s="12"/>
      <c r="T148" s="12"/>
      <c r="U148" s="12"/>
      <c r="V148" s="12"/>
      <c r="W148" s="12"/>
    </row>
    <row r="149" spans="1:23" ht="12.95" customHeight="1">
      <c r="A149" s="12"/>
      <c r="B149" s="12"/>
      <c r="C149" s="18"/>
      <c r="D149" s="18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</row>
    <row r="150" spans="1:23" ht="12.95" customHeight="1">
      <c r="A150" s="12"/>
      <c r="B150" s="12"/>
      <c r="C150" s="18"/>
      <c r="D150" s="18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</row>
    <row r="151" spans="1:23" ht="12.95" customHeight="1">
      <c r="A151" s="12"/>
      <c r="B151" s="12"/>
      <c r="C151" s="18"/>
      <c r="D151" s="18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</row>
    <row r="152" spans="1:23" ht="12.95" customHeight="1">
      <c r="A152" s="12"/>
      <c r="B152" s="12"/>
      <c r="C152" s="18"/>
      <c r="D152" s="18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</row>
    <row r="153" spans="1:23" ht="12.95" customHeight="1">
      <c r="A153" s="12"/>
      <c r="B153" s="12"/>
      <c r="C153" s="18"/>
      <c r="D153" s="18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</row>
    <row r="154" spans="1:23" ht="12.95" customHeight="1">
      <c r="A154" s="12"/>
      <c r="B154" s="12"/>
      <c r="C154" s="18"/>
      <c r="D154" s="18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</row>
    <row r="155" spans="1:23" ht="12.95" customHeight="1">
      <c r="A155" s="12"/>
      <c r="B155" s="12"/>
      <c r="C155" s="18"/>
      <c r="D155" s="18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</row>
    <row r="156" spans="1:23" ht="12.95" customHeight="1">
      <c r="A156" s="12"/>
      <c r="B156" s="12"/>
      <c r="C156" s="18"/>
      <c r="D156" s="18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</row>
    <row r="157" spans="1:23" ht="12.95" customHeight="1">
      <c r="A157" s="12"/>
      <c r="B157" s="12"/>
      <c r="C157" s="18"/>
      <c r="D157" s="18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</row>
    <row r="158" spans="1:23" ht="12.95" customHeight="1">
      <c r="A158" s="12"/>
      <c r="B158" s="12"/>
      <c r="C158" s="18"/>
      <c r="D158" s="18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</row>
    <row r="159" spans="1:23" ht="12.95" customHeight="1">
      <c r="A159" s="12"/>
      <c r="B159" s="12"/>
      <c r="C159" s="18"/>
      <c r="D159" s="18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</row>
    <row r="160" spans="1:23" ht="12.95" customHeight="1">
      <c r="A160" s="12"/>
      <c r="B160" s="12"/>
      <c r="C160" s="18"/>
      <c r="D160" s="18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</row>
    <row r="161" spans="1:23" ht="12.95" customHeight="1">
      <c r="A161" s="12"/>
      <c r="B161" s="12"/>
      <c r="C161" s="18"/>
      <c r="D161" s="18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</row>
    <row r="162" spans="1:23" ht="12.95" customHeight="1">
      <c r="A162" s="12"/>
      <c r="B162" s="12"/>
      <c r="C162" s="18"/>
      <c r="D162" s="18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</row>
    <row r="163" spans="1:23" ht="12.95" customHeight="1">
      <c r="A163" s="12"/>
      <c r="B163" s="12"/>
      <c r="C163" s="18"/>
      <c r="D163" s="18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</row>
    <row r="164" spans="1:23" ht="12.95" customHeight="1">
      <c r="A164" s="12"/>
      <c r="B164" s="12"/>
      <c r="C164" s="18"/>
      <c r="D164" s="18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</row>
    <row r="165" spans="1:23" ht="12.95" customHeight="1">
      <c r="A165" s="12"/>
      <c r="B165" s="12"/>
      <c r="C165" s="18"/>
      <c r="D165" s="18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</row>
    <row r="166" spans="1:23" ht="12.95" customHeight="1">
      <c r="A166" s="12"/>
      <c r="B166" s="12"/>
      <c r="C166" s="18"/>
      <c r="D166" s="18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</row>
    <row r="167" spans="1:23" ht="12.95" customHeight="1">
      <c r="A167" s="12"/>
      <c r="B167" s="12"/>
      <c r="C167" s="18"/>
      <c r="D167" s="18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</row>
    <row r="168" spans="1:23" ht="12.95" customHeight="1">
      <c r="A168" s="12"/>
      <c r="B168" s="12"/>
      <c r="C168" s="18"/>
      <c r="D168" s="18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</row>
    <row r="169" spans="1:23" ht="12.95" customHeight="1">
      <c r="A169" s="12"/>
      <c r="B169" s="12"/>
      <c r="C169" s="18"/>
      <c r="D169" s="18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</row>
    <row r="170" spans="1:23" ht="12.95" customHeight="1">
      <c r="A170" s="12"/>
      <c r="B170" s="12"/>
      <c r="C170" s="18"/>
      <c r="D170" s="18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</row>
    <row r="171" spans="1:23" ht="12.95" customHeight="1">
      <c r="A171" s="12"/>
      <c r="B171" s="12"/>
      <c r="C171" s="18"/>
      <c r="D171" s="18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</row>
    <row r="172" spans="1:23" ht="12.95" customHeight="1">
      <c r="A172" s="12"/>
      <c r="B172" s="12"/>
      <c r="C172" s="18"/>
      <c r="D172" s="18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</row>
    <row r="173" spans="1:23" ht="12.95" customHeight="1">
      <c r="A173" s="12"/>
      <c r="B173" s="12"/>
      <c r="C173" s="18"/>
      <c r="D173" s="18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</row>
    <row r="174" spans="1:23" ht="12.95" customHeight="1">
      <c r="A174" s="12"/>
      <c r="B174" s="12"/>
      <c r="C174" s="18"/>
      <c r="D174" s="18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</row>
    <row r="175" spans="1:23" ht="12.95" customHeight="1">
      <c r="A175" s="12"/>
      <c r="B175" s="12"/>
      <c r="C175" s="18"/>
      <c r="D175" s="18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</row>
    <row r="176" spans="1:23" ht="12.95" customHeight="1">
      <c r="A176" s="12"/>
      <c r="B176" s="12"/>
      <c r="C176" s="18"/>
      <c r="D176" s="18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</row>
    <row r="177" spans="1:23" ht="12.95" customHeight="1">
      <c r="A177" s="12"/>
      <c r="B177" s="12"/>
      <c r="C177" s="18"/>
      <c r="D177" s="18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</row>
    <row r="178" spans="1:23" ht="12.95" customHeight="1">
      <c r="A178" s="12"/>
      <c r="B178" s="12"/>
      <c r="C178" s="18"/>
      <c r="D178" s="18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</row>
    <row r="179" spans="1:23" ht="12.95" customHeight="1">
      <c r="A179" s="12"/>
      <c r="B179" s="12"/>
      <c r="C179" s="18"/>
      <c r="D179" s="18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</row>
    <row r="180" spans="1:23" ht="12.95" customHeight="1">
      <c r="A180" s="12"/>
      <c r="B180" s="12"/>
      <c r="C180" s="18"/>
      <c r="D180" s="18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</row>
    <row r="181" spans="1:23" ht="12.95" customHeight="1">
      <c r="A181" s="12"/>
      <c r="B181" s="12"/>
      <c r="C181" s="18"/>
      <c r="D181" s="18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</row>
    <row r="182" spans="1:23" ht="12.95" customHeight="1">
      <c r="A182" s="12"/>
      <c r="B182" s="12"/>
      <c r="C182" s="18"/>
      <c r="D182" s="18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</row>
    <row r="183" spans="1:23" ht="12.95" customHeight="1">
      <c r="A183" s="12"/>
      <c r="B183" s="12"/>
      <c r="C183" s="18"/>
      <c r="D183" s="18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</row>
    <row r="184" spans="1:23" ht="12.95" customHeight="1">
      <c r="A184" s="12"/>
      <c r="B184" s="12"/>
      <c r="C184" s="18"/>
      <c r="D184" s="18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</row>
    <row r="185" spans="1:23" ht="12.95" customHeight="1">
      <c r="A185" s="12"/>
      <c r="B185" s="12"/>
      <c r="C185" s="18"/>
      <c r="D185" s="18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</row>
    <row r="186" spans="1:23" ht="12.95" customHeight="1">
      <c r="A186" s="12"/>
      <c r="B186" s="12"/>
      <c r="C186" s="18"/>
      <c r="D186" s="18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</row>
    <row r="187" spans="1:23" ht="12.95" customHeight="1">
      <c r="A187" s="12"/>
      <c r="B187" s="12"/>
      <c r="C187" s="18"/>
      <c r="D187" s="18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</row>
    <row r="188" spans="1:23" ht="12.95" customHeight="1">
      <c r="A188" s="12"/>
      <c r="B188" s="12"/>
      <c r="C188" s="18"/>
      <c r="D188" s="18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</row>
    <row r="189" spans="1:23" ht="12.95" customHeight="1">
      <c r="A189" s="12"/>
      <c r="B189" s="12"/>
      <c r="C189" s="18"/>
      <c r="D189" s="18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</row>
    <row r="190" spans="1:23" ht="12.95" customHeight="1">
      <c r="A190" s="12"/>
      <c r="B190" s="12"/>
      <c r="C190" s="18"/>
      <c r="D190" s="18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</row>
    <row r="191" spans="1:23" ht="12.95" customHeight="1">
      <c r="A191" s="12"/>
      <c r="B191" s="12"/>
      <c r="C191" s="18"/>
      <c r="D191" s="18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</row>
    <row r="192" spans="1:23" ht="12.95" customHeight="1">
      <c r="A192" s="12"/>
      <c r="B192" s="12"/>
      <c r="C192" s="18"/>
      <c r="D192" s="18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</row>
    <row r="193" spans="1:23" ht="12.95" customHeight="1">
      <c r="A193" s="12"/>
      <c r="B193" s="12"/>
      <c r="C193" s="18"/>
      <c r="D193" s="18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</row>
    <row r="194" spans="1:23" ht="12.95" customHeight="1">
      <c r="A194" s="12"/>
      <c r="B194" s="12"/>
      <c r="C194" s="18"/>
      <c r="D194" s="18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</row>
    <row r="195" spans="1:23" ht="12.95" customHeight="1">
      <c r="A195" s="12"/>
      <c r="B195" s="12"/>
      <c r="C195" s="18"/>
      <c r="D195" s="18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</row>
    <row r="196" spans="1:23" ht="12.95" customHeight="1">
      <c r="A196" s="12"/>
      <c r="B196" s="12"/>
      <c r="C196" s="18"/>
      <c r="D196" s="18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</row>
    <row r="197" spans="1:23" ht="12.95" customHeight="1">
      <c r="A197" s="12"/>
      <c r="B197" s="12"/>
      <c r="C197" s="18"/>
      <c r="D197" s="18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</row>
    <row r="198" spans="1:23" ht="12.95" customHeight="1">
      <c r="A198" s="12"/>
      <c r="B198" s="12"/>
      <c r="C198" s="18"/>
      <c r="D198" s="18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</row>
    <row r="199" spans="1:23" ht="12.95" customHeight="1">
      <c r="A199" s="12"/>
      <c r="B199" s="12"/>
      <c r="C199" s="18"/>
      <c r="D199" s="18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</row>
    <row r="200" spans="1:23" ht="12.95" customHeight="1">
      <c r="A200" s="12"/>
      <c r="B200" s="12"/>
      <c r="C200" s="18"/>
      <c r="D200" s="18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</row>
    <row r="201" spans="1:23" ht="12.95" customHeight="1">
      <c r="A201" s="12"/>
      <c r="B201" s="12"/>
      <c r="C201" s="18"/>
      <c r="D201" s="18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</row>
    <row r="202" spans="1:23" ht="12.95" customHeight="1">
      <c r="A202" s="12"/>
      <c r="B202" s="12"/>
      <c r="C202" s="18"/>
      <c r="D202" s="18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</row>
    <row r="203" spans="1:23" ht="12.95" customHeight="1">
      <c r="A203" s="12"/>
      <c r="B203" s="12"/>
      <c r="C203" s="18"/>
      <c r="D203" s="18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</row>
    <row r="204" spans="1:23" ht="12.95" customHeight="1">
      <c r="A204" s="12"/>
      <c r="B204" s="12"/>
      <c r="C204" s="18"/>
      <c r="D204" s="18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</row>
    <row r="205" spans="1:23" ht="12.95" customHeight="1">
      <c r="A205" s="12"/>
      <c r="B205" s="12"/>
      <c r="C205" s="18"/>
      <c r="D205" s="18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</row>
    <row r="206" spans="1:23" ht="12.95" customHeight="1">
      <c r="A206" s="12"/>
      <c r="B206" s="12"/>
      <c r="C206" s="18"/>
      <c r="D206" s="18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</row>
    <row r="207" spans="1:23" ht="12.95" customHeight="1">
      <c r="A207" s="12"/>
      <c r="B207" s="12"/>
      <c r="C207" s="18"/>
      <c r="D207" s="18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</row>
    <row r="208" spans="1:23" ht="12.95" customHeight="1">
      <c r="A208" s="12"/>
      <c r="B208" s="12"/>
      <c r="C208" s="18"/>
      <c r="D208" s="18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</row>
    <row r="209" spans="1:23" ht="12.95" customHeight="1">
      <c r="A209" s="12"/>
      <c r="B209" s="12"/>
      <c r="C209" s="18"/>
      <c r="D209" s="18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</row>
    <row r="210" spans="1:23" ht="12.95" customHeight="1">
      <c r="A210" s="12"/>
      <c r="B210" s="12"/>
      <c r="C210" s="18"/>
      <c r="D210" s="18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</row>
    <row r="211" spans="1:23" ht="12.95" customHeight="1">
      <c r="A211" s="12"/>
      <c r="B211" s="12"/>
      <c r="C211" s="18"/>
      <c r="D211" s="18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</row>
    <row r="212" spans="1:23" ht="12.95" customHeight="1">
      <c r="A212" s="12"/>
      <c r="B212" s="12"/>
      <c r="C212" s="18"/>
      <c r="D212" s="18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</row>
    <row r="213" spans="1:23" ht="12.95" customHeight="1">
      <c r="A213" s="12"/>
      <c r="B213" s="12"/>
      <c r="C213" s="18"/>
      <c r="D213" s="18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</row>
    <row r="214" spans="1:23" ht="12.95" customHeight="1">
      <c r="A214" s="12"/>
      <c r="B214" s="12"/>
      <c r="C214" s="18"/>
      <c r="D214" s="18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</row>
    <row r="215" spans="1:23" ht="12.95" customHeight="1">
      <c r="A215" s="12"/>
      <c r="B215" s="12"/>
      <c r="C215" s="18"/>
      <c r="D215" s="18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</row>
    <row r="216" spans="1:23" ht="12.95" customHeight="1">
      <c r="A216" s="12"/>
      <c r="B216" s="12"/>
      <c r="C216" s="18"/>
      <c r="D216" s="18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</row>
    <row r="217" spans="1:23" ht="12.95" customHeight="1">
      <c r="A217" s="12"/>
      <c r="B217" s="12"/>
      <c r="C217" s="18"/>
      <c r="D217" s="18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</row>
    <row r="218" spans="1:23" ht="12.95" customHeight="1">
      <c r="A218" s="12"/>
      <c r="B218" s="12"/>
      <c r="C218" s="18"/>
      <c r="D218" s="18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</row>
    <row r="219" spans="1:23" ht="12.95" customHeight="1">
      <c r="A219" s="12"/>
      <c r="B219" s="12"/>
      <c r="C219" s="18"/>
      <c r="D219" s="18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</row>
    <row r="220" spans="1:23" ht="12.95" customHeight="1">
      <c r="A220" s="12"/>
      <c r="B220" s="12"/>
      <c r="C220" s="18"/>
      <c r="D220" s="18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</row>
    <row r="221" spans="1:23" ht="12.95" customHeight="1">
      <c r="A221" s="12"/>
      <c r="B221" s="12"/>
      <c r="C221" s="18"/>
      <c r="D221" s="18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</row>
    <row r="222" spans="1:23" ht="12.95" customHeight="1">
      <c r="A222" s="12"/>
      <c r="B222" s="12"/>
      <c r="C222" s="18"/>
      <c r="D222" s="18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</row>
    <row r="223" spans="1:23" ht="12.95" customHeight="1">
      <c r="A223" s="12"/>
      <c r="B223" s="12"/>
      <c r="C223" s="18"/>
      <c r="D223" s="18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</row>
    <row r="224" spans="1:23" ht="12.95" customHeight="1">
      <c r="A224" s="12"/>
      <c r="B224" s="12"/>
      <c r="C224" s="18"/>
      <c r="D224" s="18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</row>
    <row r="225" spans="1:23" ht="12.95" customHeight="1">
      <c r="A225" s="12"/>
      <c r="B225" s="12"/>
      <c r="C225" s="18"/>
      <c r="D225" s="18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</row>
    <row r="226" spans="1:23" ht="12.95" customHeight="1">
      <c r="A226" s="12"/>
      <c r="B226" s="12"/>
      <c r="C226" s="18"/>
      <c r="D226" s="18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</row>
    <row r="227" spans="1:23" ht="12.95" customHeight="1">
      <c r="A227" s="12"/>
      <c r="B227" s="12"/>
      <c r="C227" s="18"/>
      <c r="D227" s="18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</row>
    <row r="228" spans="1:23" ht="12.95" customHeight="1">
      <c r="A228" s="12"/>
      <c r="B228" s="12"/>
      <c r="C228" s="18"/>
      <c r="D228" s="18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</row>
    <row r="229" spans="1:23" ht="12.95" customHeight="1">
      <c r="A229" s="12"/>
      <c r="B229" s="12"/>
      <c r="C229" s="18"/>
      <c r="D229" s="18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</row>
    <row r="230" spans="1:23" ht="12.95" customHeight="1">
      <c r="A230" s="12"/>
      <c r="B230" s="12"/>
      <c r="C230" s="18"/>
      <c r="D230" s="18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</row>
    <row r="231" spans="1:23" ht="12.95" customHeight="1">
      <c r="A231" s="12"/>
      <c r="B231" s="12"/>
      <c r="C231" s="18"/>
      <c r="D231" s="18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</row>
    <row r="232" spans="1:23" ht="12.95" customHeight="1">
      <c r="A232" s="12"/>
      <c r="B232" s="12"/>
      <c r="C232" s="18"/>
      <c r="D232" s="18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</row>
    <row r="233" spans="1:23" ht="12.95" customHeight="1">
      <c r="A233" s="12"/>
      <c r="B233" s="12"/>
      <c r="C233" s="18"/>
      <c r="D233" s="18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</row>
    <row r="234" spans="1:23" ht="12.95" customHeight="1">
      <c r="A234" s="12"/>
      <c r="B234" s="12"/>
      <c r="C234" s="18"/>
      <c r="D234" s="18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</row>
    <row r="235" spans="1:23" ht="12.95" customHeight="1">
      <c r="A235" s="12"/>
      <c r="B235" s="12"/>
      <c r="C235" s="18"/>
      <c r="D235" s="18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</row>
    <row r="236" spans="1:23" ht="12.95" customHeight="1">
      <c r="A236" s="12"/>
      <c r="B236" s="12"/>
      <c r="C236" s="18"/>
      <c r="D236" s="18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</row>
    <row r="237" spans="1:23" ht="12.95" customHeight="1">
      <c r="A237" s="12"/>
      <c r="B237" s="12"/>
      <c r="C237" s="18"/>
      <c r="D237" s="18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</row>
    <row r="238" spans="1:23" ht="12.95" customHeight="1">
      <c r="A238" s="12"/>
      <c r="B238" s="12"/>
      <c r="C238" s="18"/>
      <c r="D238" s="18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</row>
    <row r="239" spans="1:23" ht="12.95" customHeight="1">
      <c r="A239" s="12"/>
      <c r="B239" s="12"/>
      <c r="C239" s="18"/>
      <c r="D239" s="18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</row>
    <row r="240" spans="1:23" ht="12.95" customHeight="1">
      <c r="A240" s="12"/>
      <c r="B240" s="12"/>
      <c r="C240" s="18"/>
      <c r="D240" s="18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</row>
    <row r="241" spans="1:23" ht="12.95" customHeight="1">
      <c r="A241" s="12"/>
      <c r="B241" s="12"/>
      <c r="C241" s="18"/>
      <c r="D241" s="18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</row>
    <row r="242" spans="1:23" ht="12.95" customHeight="1">
      <c r="A242" s="12"/>
      <c r="B242" s="12"/>
      <c r="C242" s="18"/>
      <c r="D242" s="18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</row>
    <row r="243" spans="1:23" ht="12.95" customHeight="1">
      <c r="A243" s="12"/>
      <c r="B243" s="12"/>
      <c r="C243" s="18"/>
      <c r="D243" s="18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</row>
    <row r="244" spans="1:23" ht="12.95" customHeight="1">
      <c r="A244" s="12"/>
      <c r="B244" s="12"/>
      <c r="C244" s="18"/>
      <c r="D244" s="18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</row>
    <row r="245" spans="1:23" ht="12.95" customHeight="1">
      <c r="A245" s="12"/>
      <c r="B245" s="12"/>
      <c r="C245" s="18"/>
      <c r="D245" s="18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</row>
    <row r="246" spans="1:23" ht="12.95" customHeight="1">
      <c r="A246" s="12"/>
      <c r="B246" s="12"/>
      <c r="C246" s="18"/>
      <c r="D246" s="18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</row>
    <row r="247" spans="1:23" ht="12.95" customHeight="1">
      <c r="A247" s="12"/>
      <c r="B247" s="12"/>
      <c r="C247" s="18"/>
      <c r="D247" s="18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</row>
    <row r="248" spans="1:23" ht="12.95" customHeight="1">
      <c r="A248" s="12"/>
      <c r="B248" s="12"/>
      <c r="C248" s="18"/>
      <c r="D248" s="18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</row>
    <row r="249" spans="1:23" ht="12.95" customHeight="1">
      <c r="A249" s="12"/>
      <c r="B249" s="12"/>
      <c r="C249" s="18"/>
      <c r="D249" s="18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</row>
    <row r="250" spans="1:23" ht="12.95" customHeight="1">
      <c r="A250" s="12"/>
      <c r="B250" s="12"/>
      <c r="C250" s="18"/>
      <c r="D250" s="18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</row>
    <row r="251" spans="1:23" ht="12.95" customHeight="1">
      <c r="A251" s="12"/>
      <c r="B251" s="12"/>
      <c r="C251" s="18"/>
      <c r="D251" s="18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</row>
    <row r="252" spans="1:23" ht="12.95" customHeight="1">
      <c r="A252" s="12"/>
      <c r="B252" s="12"/>
      <c r="C252" s="18"/>
      <c r="D252" s="18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</row>
    <row r="253" spans="1:23" ht="12.95" customHeight="1">
      <c r="A253" s="12"/>
      <c r="B253" s="12"/>
      <c r="C253" s="18"/>
      <c r="D253" s="18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</row>
    <row r="254" spans="1:23" ht="12.95" customHeight="1">
      <c r="A254" s="12"/>
      <c r="B254" s="12"/>
      <c r="C254" s="18"/>
      <c r="D254" s="18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</row>
    <row r="255" spans="1:23" ht="12.95" customHeight="1">
      <c r="A255" s="12"/>
      <c r="B255" s="12"/>
      <c r="C255" s="18"/>
      <c r="D255" s="18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</row>
    <row r="256" spans="1:23" ht="12.95" customHeight="1">
      <c r="A256" s="12"/>
      <c r="B256" s="12"/>
      <c r="C256" s="18"/>
      <c r="D256" s="18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</row>
    <row r="257" spans="1:23" ht="12.95" customHeight="1">
      <c r="A257" s="12"/>
      <c r="B257" s="12"/>
      <c r="C257" s="18"/>
      <c r="D257" s="18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</row>
    <row r="258" spans="1:23" ht="12.95" customHeight="1">
      <c r="A258" s="12"/>
      <c r="B258" s="12"/>
      <c r="C258" s="18"/>
      <c r="D258" s="18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</row>
    <row r="259" spans="1:23" ht="12.95" customHeight="1">
      <c r="A259" s="12"/>
      <c r="B259" s="12"/>
      <c r="C259" s="18"/>
      <c r="D259" s="18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</row>
    <row r="260" spans="1:23" ht="12.95" customHeight="1">
      <c r="A260" s="12"/>
      <c r="B260" s="12"/>
      <c r="C260" s="18"/>
      <c r="D260" s="18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</row>
    <row r="261" spans="1:23" ht="12.95" customHeight="1">
      <c r="A261" s="12"/>
      <c r="B261" s="12"/>
      <c r="C261" s="18"/>
      <c r="D261" s="18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</row>
    <row r="262" spans="1:23" ht="12.95" customHeight="1">
      <c r="A262" s="12"/>
      <c r="B262" s="12"/>
      <c r="C262" s="18"/>
      <c r="D262" s="18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</row>
    <row r="263" spans="1:23" ht="12.95" customHeight="1">
      <c r="A263" s="12"/>
      <c r="B263" s="12"/>
      <c r="C263" s="18"/>
      <c r="D263" s="18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</row>
    <row r="264" spans="1:23" ht="12.95" customHeight="1">
      <c r="A264" s="12"/>
      <c r="B264" s="12"/>
      <c r="C264" s="18"/>
      <c r="D264" s="18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</row>
    <row r="265" spans="1:23" ht="12.95" customHeight="1">
      <c r="A265" s="12"/>
      <c r="B265" s="12"/>
      <c r="C265" s="18"/>
      <c r="D265" s="18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</row>
    <row r="266" spans="1:23" ht="12.95" customHeight="1">
      <c r="A266" s="12"/>
      <c r="B266" s="12"/>
      <c r="C266" s="18"/>
      <c r="D266" s="18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</row>
    <row r="267" spans="1:23" ht="12.95" customHeight="1">
      <c r="A267" s="12"/>
      <c r="B267" s="12"/>
      <c r="C267" s="18"/>
      <c r="D267" s="18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</row>
    <row r="268" spans="1:23" ht="12.95" customHeight="1">
      <c r="A268" s="12"/>
      <c r="B268" s="12"/>
      <c r="C268" s="18"/>
      <c r="D268" s="18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</row>
    <row r="269" spans="1:23" ht="12.95" customHeight="1">
      <c r="A269" s="12"/>
      <c r="B269" s="12"/>
      <c r="C269" s="18"/>
      <c r="D269" s="18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</row>
    <row r="270" spans="1:23" ht="12.95" customHeight="1">
      <c r="A270" s="12"/>
      <c r="B270" s="12"/>
      <c r="C270" s="18"/>
      <c r="D270" s="18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</row>
    <row r="271" spans="1:23" ht="12.95" customHeight="1">
      <c r="A271" s="12"/>
      <c r="B271" s="12"/>
      <c r="C271" s="18"/>
      <c r="D271" s="18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</row>
    <row r="272" spans="1:23" ht="12.95" customHeight="1">
      <c r="A272" s="12"/>
      <c r="B272" s="12"/>
      <c r="C272" s="18"/>
      <c r="D272" s="18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</row>
    <row r="273" spans="1:23" ht="12.95" customHeight="1">
      <c r="A273" s="12"/>
      <c r="B273" s="12"/>
      <c r="C273" s="18"/>
      <c r="D273" s="18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</row>
    <row r="274" spans="1:23" ht="12.95" customHeight="1">
      <c r="A274" s="12"/>
      <c r="B274" s="12"/>
      <c r="C274" s="18"/>
      <c r="D274" s="18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</row>
    <row r="275" spans="1:23" ht="12.95" customHeight="1">
      <c r="A275" s="12"/>
      <c r="B275" s="12"/>
      <c r="C275" s="18"/>
      <c r="D275" s="18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</row>
    <row r="276" spans="1:23" ht="12.95" customHeight="1">
      <c r="A276" s="12"/>
      <c r="B276" s="12"/>
      <c r="C276" s="18"/>
      <c r="D276" s="18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</row>
    <row r="277" spans="1:23" ht="12.95" customHeight="1">
      <c r="A277" s="12"/>
      <c r="B277" s="12"/>
      <c r="C277" s="18"/>
      <c r="D277" s="18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</row>
    <row r="278" spans="1:23" ht="12.9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</row>
    <row r="279" spans="1:23" ht="12.95" customHeight="1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</row>
    <row r="280" spans="1:23" ht="12.95" customHeight="1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</row>
    <row r="281" spans="1:23" ht="12.95" customHeight="1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</row>
    <row r="282" spans="1:23" ht="12.95" customHeight="1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</row>
    <row r="283" spans="1:23" ht="12.95" customHeight="1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</row>
    <row r="284" spans="1:23" ht="12.95" customHeight="1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</row>
    <row r="285" spans="1:23" ht="12.95" customHeight="1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</row>
    <row r="286" spans="1:23" ht="12.95" customHeight="1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</row>
    <row r="287" spans="1:23" ht="12.95" customHeight="1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</row>
    <row r="288" spans="1:23" ht="12.95" customHeight="1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</row>
    <row r="289" spans="1:23" ht="12.95" customHeight="1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</row>
    <row r="290" spans="1:23" ht="12.95" customHeight="1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</row>
    <row r="291" spans="1:23" ht="12.95" customHeight="1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</row>
    <row r="292" spans="1:23" ht="12.95" customHeight="1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</row>
    <row r="293" spans="1:23" ht="12.95" customHeight="1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</row>
    <row r="294" spans="1:23" ht="12.95" customHeight="1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</row>
    <row r="295" spans="1:23" ht="12.95" customHeight="1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</row>
    <row r="296" spans="1:23" ht="12.95" customHeight="1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</row>
    <row r="297" spans="1:23" ht="12.95" customHeight="1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</row>
    <row r="298" spans="1:23" ht="12.95" customHeight="1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</row>
    <row r="299" spans="1:23" ht="12.95" customHeight="1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</row>
    <row r="300" spans="1:23" ht="12.95" customHeight="1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</row>
    <row r="301" spans="1:23" ht="12.95" customHeight="1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</row>
    <row r="302" spans="1:23" ht="12.95" customHeight="1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</row>
    <row r="303" spans="1:23" ht="12.95" customHeight="1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</row>
    <row r="304" spans="1:23" ht="12.95" customHeight="1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</row>
    <row r="305" spans="1:23" ht="12.95" customHeight="1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</row>
    <row r="306" spans="1:23" ht="12.95" customHeight="1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</row>
    <row r="307" spans="1:23" ht="12.95" customHeight="1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</row>
    <row r="308" spans="1:23" ht="12.95" customHeight="1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</row>
    <row r="309" spans="1:23" ht="12.95" customHeight="1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</row>
    <row r="310" spans="1:23" ht="12.95" customHeight="1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</row>
    <row r="311" spans="1:23" ht="12.95" customHeight="1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</row>
    <row r="312" spans="1:23" ht="12.95" customHeight="1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</row>
    <row r="313" spans="1:23" ht="12.9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</row>
    <row r="314" spans="1:23" ht="12.95" customHeight="1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</row>
    <row r="315" spans="1:23" ht="12.95" customHeight="1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</row>
    <row r="316" spans="1:23" ht="12.95" customHeight="1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</row>
    <row r="317" spans="1:23" ht="12.95" customHeight="1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</row>
    <row r="318" spans="1:23" ht="12.95" customHeight="1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</row>
    <row r="319" spans="1:23" ht="12.95" customHeight="1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</row>
    <row r="320" spans="1:23" ht="12.95" customHeight="1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</row>
    <row r="321" spans="1:2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</row>
    <row r="322" spans="1:2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</row>
    <row r="323" spans="1:2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</row>
    <row r="324" spans="1:2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</row>
    <row r="325" spans="1:2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</row>
    <row r="326" spans="1:2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</row>
  </sheetData>
  <protectedRanges>
    <protectedRange sqref="A130:D135" name="Range1"/>
  </protectedRanges>
  <sortState xmlns:xlrd2="http://schemas.microsoft.com/office/spreadsheetml/2017/richdata2" ref="A21:AE152">
    <sortCondition ref="C21:C152"/>
  </sortState>
  <phoneticPr fontId="8" type="noConversion"/>
  <hyperlinks>
    <hyperlink ref="H64737" r:id="rId1" display="http://vsolj.cetus-net.org/bulletin.html" xr:uid="{00000000-0004-0000-0000-000000000000}"/>
    <hyperlink ref="H64730" r:id="rId2" display="https://www.aavso.org/ejaavso" xr:uid="{00000000-0004-0000-0000-000001000000}"/>
    <hyperlink ref="I64737" r:id="rId3" display="http://vsolj.cetus-net.org/bulletin.html" xr:uid="{00000000-0004-0000-0000-000002000000}"/>
    <hyperlink ref="AQ58388" r:id="rId4" display="http://cdsbib.u-strasbg.fr/cgi-bin/cdsbib?1990RMxAA..21..381G" xr:uid="{00000000-0004-0000-0000-000003000000}"/>
    <hyperlink ref="H64734" r:id="rId5" display="https://www.aavso.org/ejaavso" xr:uid="{00000000-0004-0000-0000-000004000000}"/>
    <hyperlink ref="AP5752" r:id="rId6" display="http://cdsbib.u-strasbg.fr/cgi-bin/cdsbib?1990RMxAA..21..381G" xr:uid="{00000000-0004-0000-0000-000005000000}"/>
    <hyperlink ref="AP5755" r:id="rId7" display="http://cdsbib.u-strasbg.fr/cgi-bin/cdsbib?1990RMxAA..21..381G" xr:uid="{00000000-0004-0000-0000-000006000000}"/>
    <hyperlink ref="AP5753" r:id="rId8" display="http://cdsbib.u-strasbg.fr/cgi-bin/cdsbib?1990RMxAA..21..381G" xr:uid="{00000000-0004-0000-0000-000007000000}"/>
    <hyperlink ref="AP5737" r:id="rId9" display="http://cdsbib.u-strasbg.fr/cgi-bin/cdsbib?1990RMxAA..21..381G" xr:uid="{00000000-0004-0000-0000-000008000000}"/>
    <hyperlink ref="AQ5966" r:id="rId10" display="http://cdsbib.u-strasbg.fr/cgi-bin/cdsbib?1990RMxAA..21..381G" xr:uid="{00000000-0004-0000-0000-000009000000}"/>
    <hyperlink ref="AQ5970" r:id="rId11" display="http://cdsbib.u-strasbg.fr/cgi-bin/cdsbib?1990RMxAA..21..381G" xr:uid="{00000000-0004-0000-0000-00000A000000}"/>
    <hyperlink ref="AQ119" r:id="rId12" display="http://cdsbib.u-strasbg.fr/cgi-bin/cdsbib?1990RMxAA..21..381G" xr:uid="{00000000-0004-0000-0000-00000B000000}"/>
    <hyperlink ref="I2858" r:id="rId13" display="http://vsolj.cetus-net.org/bulletin.html" xr:uid="{00000000-0004-0000-0000-00000C000000}"/>
    <hyperlink ref="H2858" r:id="rId14" display="http://vsolj.cetus-net.org/bulletin.html" xr:uid="{00000000-0004-0000-0000-00000D000000}"/>
    <hyperlink ref="AQ775" r:id="rId15" display="http://cdsbib.u-strasbg.fr/cgi-bin/cdsbib?1990RMxAA..21..381G" xr:uid="{00000000-0004-0000-0000-00000E000000}"/>
    <hyperlink ref="AQ774" r:id="rId16" display="http://cdsbib.u-strasbg.fr/cgi-bin/cdsbib?1990RMxAA..21..381G" xr:uid="{00000000-0004-0000-0000-00000F000000}"/>
    <hyperlink ref="AP4028" r:id="rId17" display="http://cdsbib.u-strasbg.fr/cgi-bin/cdsbib?1990RMxAA..21..381G" xr:uid="{00000000-0004-0000-0000-000010000000}"/>
    <hyperlink ref="AP4046" r:id="rId18" display="http://cdsbib.u-strasbg.fr/cgi-bin/cdsbib?1990RMxAA..21..381G" xr:uid="{00000000-0004-0000-0000-000011000000}"/>
    <hyperlink ref="AP4047" r:id="rId19" display="http://cdsbib.u-strasbg.fr/cgi-bin/cdsbib?1990RMxAA..21..381G" xr:uid="{00000000-0004-0000-0000-000012000000}"/>
    <hyperlink ref="AP404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9"/>
  <sheetViews>
    <sheetView topLeftCell="A80" workbookViewId="0">
      <selection activeCell="A68" sqref="A68:D126"/>
    </sheetView>
  </sheetViews>
  <sheetFormatPr defaultRowHeight="12.75"/>
  <cols>
    <col min="1" max="1" width="19.7109375" style="38" customWidth="1"/>
    <col min="2" max="2" width="4.42578125" style="11" customWidth="1"/>
    <col min="3" max="3" width="12.7109375" style="3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3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37" t="s">
        <v>59</v>
      </c>
      <c r="I1" s="39" t="s">
        <v>60</v>
      </c>
      <c r="J1" s="40" t="s">
        <v>61</v>
      </c>
    </row>
    <row r="2" spans="1:16">
      <c r="I2" s="41" t="s">
        <v>51</v>
      </c>
      <c r="J2" s="42" t="s">
        <v>62</v>
      </c>
    </row>
    <row r="3" spans="1:16">
      <c r="A3" s="43" t="s">
        <v>63</v>
      </c>
      <c r="I3" s="41" t="s">
        <v>64</v>
      </c>
      <c r="J3" s="42" t="s">
        <v>65</v>
      </c>
    </row>
    <row r="4" spans="1:16">
      <c r="I4" s="41" t="s">
        <v>66</v>
      </c>
      <c r="J4" s="42" t="s">
        <v>65</v>
      </c>
    </row>
    <row r="5" spans="1:16" ht="13.5" thickBot="1">
      <c r="I5" s="44" t="s">
        <v>67</v>
      </c>
      <c r="J5" s="45" t="s">
        <v>56</v>
      </c>
    </row>
    <row r="10" spans="1:16" ht="13.5" thickBot="1"/>
    <row r="11" spans="1:16" ht="12.75" customHeight="1" thickBot="1">
      <c r="A11" s="38" t="str">
        <f t="shared" ref="A11:A42" si="0">P11</f>
        <v> AOEB 2 </v>
      </c>
      <c r="B11" s="9" t="str">
        <f t="shared" ref="B11:B42" si="1">IF(H11=INT(H11),"I","II")</f>
        <v>I</v>
      </c>
      <c r="C11" s="38">
        <f t="shared" ref="C11:C42" si="2">1*G11</f>
        <v>43344.821000000004</v>
      </c>
      <c r="D11" s="11" t="str">
        <f t="shared" ref="D11:D42" si="3">VLOOKUP(F11,I$1:J$5,2,FALSE)</f>
        <v>vis</v>
      </c>
      <c r="E11" s="46">
        <f>VLOOKUP(C11,Active!C$21:E$966,3,FALSE)</f>
        <v>-11964.002129823351</v>
      </c>
      <c r="F11" s="9" t="s">
        <v>67</v>
      </c>
      <c r="G11" s="11" t="str">
        <f t="shared" ref="G11:G42" si="4">MID(I11,3,LEN(I11)-3)</f>
        <v>43344.821</v>
      </c>
      <c r="H11" s="38">
        <f t="shared" ref="H11:H42" si="5">1*K11</f>
        <v>-7880</v>
      </c>
      <c r="I11" s="47" t="s">
        <v>127</v>
      </c>
      <c r="J11" s="48" t="s">
        <v>128</v>
      </c>
      <c r="K11" s="47">
        <v>-7880</v>
      </c>
      <c r="L11" s="47" t="s">
        <v>129</v>
      </c>
      <c r="M11" s="48" t="s">
        <v>124</v>
      </c>
      <c r="N11" s="48"/>
      <c r="O11" s="49" t="s">
        <v>125</v>
      </c>
      <c r="P11" s="49" t="s">
        <v>126</v>
      </c>
    </row>
    <row r="12" spans="1:16" ht="12.75" customHeight="1" thickBot="1">
      <c r="A12" s="38" t="str">
        <f t="shared" si="0"/>
        <v> AOEB 2 </v>
      </c>
      <c r="B12" s="9" t="str">
        <f t="shared" si="1"/>
        <v>I</v>
      </c>
      <c r="C12" s="38">
        <f t="shared" si="2"/>
        <v>43350.631999999998</v>
      </c>
      <c r="D12" s="11" t="str">
        <f t="shared" si="3"/>
        <v>vis</v>
      </c>
      <c r="E12" s="46">
        <f>VLOOKUP(C12,Active!C$21:E$966,3,FALSE)</f>
        <v>-11959.001158631479</v>
      </c>
      <c r="F12" s="9" t="s">
        <v>67</v>
      </c>
      <c r="G12" s="11" t="str">
        <f t="shared" si="4"/>
        <v>43350.632</v>
      </c>
      <c r="H12" s="38">
        <f t="shared" si="5"/>
        <v>-7875</v>
      </c>
      <c r="I12" s="47" t="s">
        <v>130</v>
      </c>
      <c r="J12" s="48" t="s">
        <v>131</v>
      </c>
      <c r="K12" s="47">
        <v>-7875</v>
      </c>
      <c r="L12" s="47" t="s">
        <v>132</v>
      </c>
      <c r="M12" s="48" t="s">
        <v>124</v>
      </c>
      <c r="N12" s="48"/>
      <c r="O12" s="49" t="s">
        <v>133</v>
      </c>
      <c r="P12" s="49" t="s">
        <v>126</v>
      </c>
    </row>
    <row r="13" spans="1:16" ht="12.75" customHeight="1" thickBot="1">
      <c r="A13" s="38" t="str">
        <f t="shared" si="0"/>
        <v> AOEB 2 </v>
      </c>
      <c r="B13" s="9" t="str">
        <f t="shared" si="1"/>
        <v>I</v>
      </c>
      <c r="C13" s="38">
        <f t="shared" si="2"/>
        <v>43982.748</v>
      </c>
      <c r="D13" s="11" t="str">
        <f t="shared" si="3"/>
        <v>vis</v>
      </c>
      <c r="E13" s="46">
        <f>VLOOKUP(C13,Active!C$21:E$966,3,FALSE)</f>
        <v>-11414.999453946615</v>
      </c>
      <c r="F13" s="9" t="s">
        <v>67</v>
      </c>
      <c r="G13" s="11" t="str">
        <f t="shared" si="4"/>
        <v>43982.748</v>
      </c>
      <c r="H13" s="38">
        <f t="shared" si="5"/>
        <v>-7331</v>
      </c>
      <c r="I13" s="47" t="s">
        <v>134</v>
      </c>
      <c r="J13" s="48" t="s">
        <v>135</v>
      </c>
      <c r="K13" s="47">
        <v>-7331</v>
      </c>
      <c r="L13" s="47" t="s">
        <v>136</v>
      </c>
      <c r="M13" s="48" t="s">
        <v>124</v>
      </c>
      <c r="N13" s="48"/>
      <c r="O13" s="49" t="s">
        <v>125</v>
      </c>
      <c r="P13" s="49" t="s">
        <v>126</v>
      </c>
    </row>
    <row r="14" spans="1:16" ht="12.75" customHeight="1" thickBot="1">
      <c r="A14" s="38" t="str">
        <f t="shared" si="0"/>
        <v> AOEB 2 </v>
      </c>
      <c r="B14" s="9" t="str">
        <f t="shared" si="1"/>
        <v>I</v>
      </c>
      <c r="C14" s="38">
        <f t="shared" si="2"/>
        <v>44010.642999999996</v>
      </c>
      <c r="D14" s="11" t="str">
        <f t="shared" si="3"/>
        <v>vis</v>
      </c>
      <c r="E14" s="46">
        <f>VLOOKUP(C14,Active!C$21:E$966,3,FALSE)</f>
        <v>-11390.992898896306</v>
      </c>
      <c r="F14" s="9" t="s">
        <v>67</v>
      </c>
      <c r="G14" s="11" t="str">
        <f t="shared" si="4"/>
        <v>44010.643</v>
      </c>
      <c r="H14" s="38">
        <f t="shared" si="5"/>
        <v>-7307</v>
      </c>
      <c r="I14" s="47" t="s">
        <v>137</v>
      </c>
      <c r="J14" s="48" t="s">
        <v>138</v>
      </c>
      <c r="K14" s="47">
        <v>-7307</v>
      </c>
      <c r="L14" s="47" t="s">
        <v>139</v>
      </c>
      <c r="M14" s="48" t="s">
        <v>124</v>
      </c>
      <c r="N14" s="48"/>
      <c r="O14" s="49" t="s">
        <v>125</v>
      </c>
      <c r="P14" s="49" t="s">
        <v>126</v>
      </c>
    </row>
    <row r="15" spans="1:16" ht="12.75" customHeight="1" thickBot="1">
      <c r="A15" s="38" t="str">
        <f t="shared" si="0"/>
        <v> AOEB 2 </v>
      </c>
      <c r="B15" s="9" t="str">
        <f t="shared" si="1"/>
        <v>I</v>
      </c>
      <c r="C15" s="38">
        <f t="shared" si="2"/>
        <v>44089.646000000001</v>
      </c>
      <c r="D15" s="11" t="str">
        <f t="shared" si="3"/>
        <v>vis</v>
      </c>
      <c r="E15" s="46">
        <f>VLOOKUP(C15,Active!C$21:E$966,3,FALSE)</f>
        <v>-11323.00258275936</v>
      </c>
      <c r="F15" s="9" t="s">
        <v>67</v>
      </c>
      <c r="G15" s="11" t="str">
        <f t="shared" si="4"/>
        <v>44089.646</v>
      </c>
      <c r="H15" s="38">
        <f t="shared" si="5"/>
        <v>-7239</v>
      </c>
      <c r="I15" s="47" t="s">
        <v>140</v>
      </c>
      <c r="J15" s="48" t="s">
        <v>141</v>
      </c>
      <c r="K15" s="47">
        <v>-7239</v>
      </c>
      <c r="L15" s="47" t="s">
        <v>68</v>
      </c>
      <c r="M15" s="48" t="s">
        <v>124</v>
      </c>
      <c r="N15" s="48"/>
      <c r="O15" s="49" t="s">
        <v>125</v>
      </c>
      <c r="P15" s="49" t="s">
        <v>126</v>
      </c>
    </row>
    <row r="16" spans="1:16" ht="12.75" customHeight="1" thickBot="1">
      <c r="A16" s="38" t="str">
        <f t="shared" si="0"/>
        <v> AOEB 2 </v>
      </c>
      <c r="B16" s="9" t="str">
        <f t="shared" si="1"/>
        <v>I</v>
      </c>
      <c r="C16" s="38">
        <f t="shared" si="2"/>
        <v>44111.726999999999</v>
      </c>
      <c r="D16" s="11" t="str">
        <f t="shared" si="3"/>
        <v>vis</v>
      </c>
      <c r="E16" s="46">
        <f>VLOOKUP(C16,Active!C$21:E$966,3,FALSE)</f>
        <v>-11303.99958071362</v>
      </c>
      <c r="F16" s="9" t="s">
        <v>67</v>
      </c>
      <c r="G16" s="11" t="str">
        <f t="shared" si="4"/>
        <v>44111.727</v>
      </c>
      <c r="H16" s="38">
        <f t="shared" si="5"/>
        <v>-7220</v>
      </c>
      <c r="I16" s="47" t="s">
        <v>142</v>
      </c>
      <c r="J16" s="48" t="s">
        <v>143</v>
      </c>
      <c r="K16" s="47">
        <v>-7220</v>
      </c>
      <c r="L16" s="47" t="s">
        <v>136</v>
      </c>
      <c r="M16" s="48" t="s">
        <v>124</v>
      </c>
      <c r="N16" s="48"/>
      <c r="O16" s="49" t="s">
        <v>125</v>
      </c>
      <c r="P16" s="49" t="s">
        <v>126</v>
      </c>
    </row>
    <row r="17" spans="1:16" ht="12.75" customHeight="1" thickBot="1">
      <c r="A17" s="38" t="str">
        <f t="shared" si="0"/>
        <v> AOEB 2 </v>
      </c>
      <c r="B17" s="9" t="str">
        <f t="shared" si="1"/>
        <v>I</v>
      </c>
      <c r="C17" s="38">
        <f t="shared" si="2"/>
        <v>44132.642999999996</v>
      </c>
      <c r="D17" s="11" t="str">
        <f t="shared" si="3"/>
        <v>vis</v>
      </c>
      <c r="E17" s="46">
        <f>VLOOKUP(C17,Active!C$21:E$966,3,FALSE)</f>
        <v>-11285.999182598105</v>
      </c>
      <c r="F17" s="9" t="s">
        <v>67</v>
      </c>
      <c r="G17" s="11" t="str">
        <f t="shared" si="4"/>
        <v>44132.643</v>
      </c>
      <c r="H17" s="38">
        <f t="shared" si="5"/>
        <v>-7202</v>
      </c>
      <c r="I17" s="47" t="s">
        <v>144</v>
      </c>
      <c r="J17" s="48" t="s">
        <v>145</v>
      </c>
      <c r="K17" s="47">
        <v>-7202</v>
      </c>
      <c r="L17" s="47" t="s">
        <v>136</v>
      </c>
      <c r="M17" s="48" t="s">
        <v>124</v>
      </c>
      <c r="N17" s="48"/>
      <c r="O17" s="49" t="s">
        <v>125</v>
      </c>
      <c r="P17" s="49" t="s">
        <v>126</v>
      </c>
    </row>
    <row r="18" spans="1:16" ht="12.75" customHeight="1" thickBot="1">
      <c r="A18" s="38" t="str">
        <f t="shared" si="0"/>
        <v> AOEB 2 </v>
      </c>
      <c r="B18" s="9" t="str">
        <f t="shared" si="1"/>
        <v>I</v>
      </c>
      <c r="C18" s="38">
        <f t="shared" si="2"/>
        <v>44348.773999999998</v>
      </c>
      <c r="D18" s="11" t="str">
        <f t="shared" si="3"/>
        <v>vis</v>
      </c>
      <c r="E18" s="46">
        <f>VLOOKUP(C18,Active!C$21:E$966,3,FALSE)</f>
        <v>-11099.995929341985</v>
      </c>
      <c r="F18" s="9" t="s">
        <v>67</v>
      </c>
      <c r="G18" s="11" t="str">
        <f t="shared" si="4"/>
        <v>44348.774</v>
      </c>
      <c r="H18" s="38">
        <f t="shared" si="5"/>
        <v>-7016</v>
      </c>
      <c r="I18" s="47" t="s">
        <v>146</v>
      </c>
      <c r="J18" s="48" t="s">
        <v>147</v>
      </c>
      <c r="K18" s="47">
        <v>-7016</v>
      </c>
      <c r="L18" s="47" t="s">
        <v>148</v>
      </c>
      <c r="M18" s="48" t="s">
        <v>124</v>
      </c>
      <c r="N18" s="48"/>
      <c r="O18" s="49" t="s">
        <v>125</v>
      </c>
      <c r="P18" s="49" t="s">
        <v>126</v>
      </c>
    </row>
    <row r="19" spans="1:16" ht="12.75" customHeight="1" thickBot="1">
      <c r="A19" s="38" t="str">
        <f t="shared" si="0"/>
        <v> AOEB 2 </v>
      </c>
      <c r="B19" s="9" t="str">
        <f t="shared" si="1"/>
        <v>I</v>
      </c>
      <c r="C19" s="38">
        <f t="shared" si="2"/>
        <v>44362.711000000003</v>
      </c>
      <c r="D19" s="11" t="str">
        <f t="shared" si="3"/>
        <v>vis</v>
      </c>
      <c r="E19" s="46">
        <f>VLOOKUP(C19,Active!C$21:E$966,3,FALSE)</f>
        <v>-11088.001688161259</v>
      </c>
      <c r="F19" s="9" t="s">
        <v>67</v>
      </c>
      <c r="G19" s="11" t="str">
        <f t="shared" si="4"/>
        <v>44362.711</v>
      </c>
      <c r="H19" s="38">
        <f t="shared" si="5"/>
        <v>-7004</v>
      </c>
      <c r="I19" s="47" t="s">
        <v>149</v>
      </c>
      <c r="J19" s="48" t="s">
        <v>150</v>
      </c>
      <c r="K19" s="47">
        <v>-7004</v>
      </c>
      <c r="L19" s="47" t="s">
        <v>129</v>
      </c>
      <c r="M19" s="48" t="s">
        <v>124</v>
      </c>
      <c r="N19" s="48"/>
      <c r="O19" s="49" t="s">
        <v>125</v>
      </c>
      <c r="P19" s="49" t="s">
        <v>126</v>
      </c>
    </row>
    <row r="20" spans="1:16" ht="12.75" customHeight="1" thickBot="1">
      <c r="A20" s="38" t="str">
        <f t="shared" si="0"/>
        <v> AOEB 2 </v>
      </c>
      <c r="B20" s="9" t="str">
        <f t="shared" si="1"/>
        <v>I</v>
      </c>
      <c r="C20" s="38">
        <f t="shared" si="2"/>
        <v>44419.652000000002</v>
      </c>
      <c r="D20" s="11" t="str">
        <f t="shared" si="3"/>
        <v>vis</v>
      </c>
      <c r="E20" s="46">
        <f>VLOOKUP(C20,Active!C$21:E$966,3,FALSE)</f>
        <v>-11038.998022589656</v>
      </c>
      <c r="F20" s="9" t="s">
        <v>67</v>
      </c>
      <c r="G20" s="11" t="str">
        <f t="shared" si="4"/>
        <v>44419.652</v>
      </c>
      <c r="H20" s="38">
        <f t="shared" si="5"/>
        <v>-6955</v>
      </c>
      <c r="I20" s="47" t="s">
        <v>151</v>
      </c>
      <c r="J20" s="48" t="s">
        <v>152</v>
      </c>
      <c r="K20" s="47">
        <v>-6955</v>
      </c>
      <c r="L20" s="47" t="s">
        <v>153</v>
      </c>
      <c r="M20" s="48" t="s">
        <v>124</v>
      </c>
      <c r="N20" s="48"/>
      <c r="O20" s="49" t="s">
        <v>154</v>
      </c>
      <c r="P20" s="49" t="s">
        <v>126</v>
      </c>
    </row>
    <row r="21" spans="1:16" ht="12.75" customHeight="1" thickBot="1">
      <c r="A21" s="38" t="str">
        <f t="shared" si="0"/>
        <v> AOEB 2 </v>
      </c>
      <c r="B21" s="9" t="str">
        <f t="shared" si="1"/>
        <v>I</v>
      </c>
      <c r="C21" s="38">
        <f t="shared" si="2"/>
        <v>44419.654000000002</v>
      </c>
      <c r="D21" s="11" t="str">
        <f t="shared" si="3"/>
        <v>vis</v>
      </c>
      <c r="E21" s="46">
        <f>VLOOKUP(C21,Active!C$21:E$966,3,FALSE)</f>
        <v>-11038.996301381192</v>
      </c>
      <c r="F21" s="9" t="s">
        <v>67</v>
      </c>
      <c r="G21" s="11" t="str">
        <f t="shared" si="4"/>
        <v>44419.654</v>
      </c>
      <c r="H21" s="38">
        <f t="shared" si="5"/>
        <v>-6955</v>
      </c>
      <c r="I21" s="47" t="s">
        <v>155</v>
      </c>
      <c r="J21" s="48" t="s">
        <v>156</v>
      </c>
      <c r="K21" s="47">
        <v>-6955</v>
      </c>
      <c r="L21" s="47" t="s">
        <v>148</v>
      </c>
      <c r="M21" s="48" t="s">
        <v>124</v>
      </c>
      <c r="N21" s="48"/>
      <c r="O21" s="49" t="s">
        <v>125</v>
      </c>
      <c r="P21" s="49" t="s">
        <v>126</v>
      </c>
    </row>
    <row r="22" spans="1:16" ht="12.75" customHeight="1" thickBot="1">
      <c r="A22" s="38" t="str">
        <f t="shared" si="0"/>
        <v> AOEB 2 </v>
      </c>
      <c r="B22" s="9" t="str">
        <f t="shared" si="1"/>
        <v>I</v>
      </c>
      <c r="C22" s="38">
        <f t="shared" si="2"/>
        <v>44462.64</v>
      </c>
      <c r="D22" s="11" t="str">
        <f t="shared" si="3"/>
        <v>vis</v>
      </c>
      <c r="E22" s="46">
        <f>VLOOKUP(C22,Active!C$21:E$966,3,FALSE)</f>
        <v>-11002.002367866486</v>
      </c>
      <c r="F22" s="9" t="s">
        <v>67</v>
      </c>
      <c r="G22" s="11" t="str">
        <f t="shared" si="4"/>
        <v>44462.640</v>
      </c>
      <c r="H22" s="38">
        <f t="shared" si="5"/>
        <v>-6918</v>
      </c>
      <c r="I22" s="47" t="s">
        <v>157</v>
      </c>
      <c r="J22" s="48" t="s">
        <v>158</v>
      </c>
      <c r="K22" s="47">
        <v>-6918</v>
      </c>
      <c r="L22" s="47" t="s">
        <v>129</v>
      </c>
      <c r="M22" s="48" t="s">
        <v>124</v>
      </c>
      <c r="N22" s="48"/>
      <c r="O22" s="49" t="s">
        <v>125</v>
      </c>
      <c r="P22" s="49" t="s">
        <v>126</v>
      </c>
    </row>
    <row r="23" spans="1:16" ht="12.75" customHeight="1" thickBot="1">
      <c r="A23" s="38" t="str">
        <f t="shared" si="0"/>
        <v> AOEB 2 </v>
      </c>
      <c r="B23" s="9" t="str">
        <f t="shared" si="1"/>
        <v>I</v>
      </c>
      <c r="C23" s="38">
        <f t="shared" si="2"/>
        <v>44462.641000000003</v>
      </c>
      <c r="D23" s="11" t="str">
        <f t="shared" si="3"/>
        <v>vis</v>
      </c>
      <c r="E23" s="46">
        <f>VLOOKUP(C23,Active!C$21:E$966,3,FALSE)</f>
        <v>-11002.00150726225</v>
      </c>
      <c r="F23" s="9" t="s">
        <v>67</v>
      </c>
      <c r="G23" s="11" t="str">
        <f t="shared" si="4"/>
        <v>44462.641</v>
      </c>
      <c r="H23" s="38">
        <f t="shared" si="5"/>
        <v>-6918</v>
      </c>
      <c r="I23" s="47" t="s">
        <v>159</v>
      </c>
      <c r="J23" s="48" t="s">
        <v>160</v>
      </c>
      <c r="K23" s="47">
        <v>-6918</v>
      </c>
      <c r="L23" s="47" t="s">
        <v>132</v>
      </c>
      <c r="M23" s="48" t="s">
        <v>124</v>
      </c>
      <c r="N23" s="48"/>
      <c r="O23" s="49" t="s">
        <v>161</v>
      </c>
      <c r="P23" s="49" t="s">
        <v>126</v>
      </c>
    </row>
    <row r="24" spans="1:16" ht="12.75" customHeight="1" thickBot="1">
      <c r="A24" s="38" t="str">
        <f t="shared" si="0"/>
        <v> AOEB 2 </v>
      </c>
      <c r="B24" s="9" t="str">
        <f t="shared" si="1"/>
        <v>I</v>
      </c>
      <c r="C24" s="38">
        <f t="shared" si="2"/>
        <v>44463.798999999999</v>
      </c>
      <c r="D24" s="11" t="str">
        <f t="shared" si="3"/>
        <v>vis</v>
      </c>
      <c r="E24" s="46">
        <f>VLOOKUP(C24,Active!C$21:E$966,3,FALSE)</f>
        <v>-11001.004927561653</v>
      </c>
      <c r="F24" s="9" t="s">
        <v>67</v>
      </c>
      <c r="G24" s="11" t="str">
        <f t="shared" si="4"/>
        <v>44463.799</v>
      </c>
      <c r="H24" s="38">
        <f t="shared" si="5"/>
        <v>-6917</v>
      </c>
      <c r="I24" s="47" t="s">
        <v>162</v>
      </c>
      <c r="J24" s="48" t="s">
        <v>163</v>
      </c>
      <c r="K24" s="47">
        <v>-6917</v>
      </c>
      <c r="L24" s="47" t="s">
        <v>164</v>
      </c>
      <c r="M24" s="48" t="s">
        <v>124</v>
      </c>
      <c r="N24" s="48"/>
      <c r="O24" s="49" t="s">
        <v>154</v>
      </c>
      <c r="P24" s="49" t="s">
        <v>126</v>
      </c>
    </row>
    <row r="25" spans="1:16" ht="12.75" customHeight="1" thickBot="1">
      <c r="A25" s="38" t="str">
        <f t="shared" si="0"/>
        <v> AOEB 2 </v>
      </c>
      <c r="B25" s="9" t="str">
        <f t="shared" si="1"/>
        <v>I</v>
      </c>
      <c r="C25" s="38">
        <f t="shared" si="2"/>
        <v>44520.741000000002</v>
      </c>
      <c r="D25" s="11" t="str">
        <f t="shared" si="3"/>
        <v>vis</v>
      </c>
      <c r="E25" s="46">
        <f>VLOOKUP(C25,Active!C$21:E$966,3,FALSE)</f>
        <v>-10952.000401385812</v>
      </c>
      <c r="F25" s="9" t="s">
        <v>67</v>
      </c>
      <c r="G25" s="11" t="str">
        <f t="shared" si="4"/>
        <v>44520.741</v>
      </c>
      <c r="H25" s="38">
        <f t="shared" si="5"/>
        <v>-6868</v>
      </c>
      <c r="I25" s="47" t="s">
        <v>165</v>
      </c>
      <c r="J25" s="48" t="s">
        <v>166</v>
      </c>
      <c r="K25" s="47">
        <v>-6868</v>
      </c>
      <c r="L25" s="47" t="s">
        <v>167</v>
      </c>
      <c r="M25" s="48" t="s">
        <v>124</v>
      </c>
      <c r="N25" s="48"/>
      <c r="O25" s="49" t="s">
        <v>125</v>
      </c>
      <c r="P25" s="49" t="s">
        <v>126</v>
      </c>
    </row>
    <row r="26" spans="1:16" ht="12.75" customHeight="1" thickBot="1">
      <c r="A26" s="38" t="str">
        <f t="shared" si="0"/>
        <v> AOEB 2 </v>
      </c>
      <c r="B26" s="9" t="str">
        <f t="shared" si="1"/>
        <v>I</v>
      </c>
      <c r="C26" s="38">
        <f t="shared" si="2"/>
        <v>44562.57</v>
      </c>
      <c r="D26" s="11" t="str">
        <f t="shared" si="3"/>
        <v>vis</v>
      </c>
      <c r="E26" s="46">
        <f>VLOOKUP(C26,Active!C$21:E$966,3,FALSE)</f>
        <v>-10916.002186967475</v>
      </c>
      <c r="F26" s="9" t="s">
        <v>67</v>
      </c>
      <c r="G26" s="11" t="str">
        <f t="shared" si="4"/>
        <v>44562.570</v>
      </c>
      <c r="H26" s="38">
        <f t="shared" si="5"/>
        <v>-6832</v>
      </c>
      <c r="I26" s="47" t="s">
        <v>168</v>
      </c>
      <c r="J26" s="48" t="s">
        <v>169</v>
      </c>
      <c r="K26" s="47">
        <v>-6832</v>
      </c>
      <c r="L26" s="47" t="s">
        <v>129</v>
      </c>
      <c r="M26" s="48" t="s">
        <v>124</v>
      </c>
      <c r="N26" s="48"/>
      <c r="O26" s="49" t="s">
        <v>125</v>
      </c>
      <c r="P26" s="49" t="s">
        <v>126</v>
      </c>
    </row>
    <row r="27" spans="1:16" ht="12.75" customHeight="1" thickBot="1">
      <c r="A27" s="38" t="str">
        <f t="shared" si="0"/>
        <v> AOEB 2 </v>
      </c>
      <c r="B27" s="9" t="str">
        <f t="shared" si="1"/>
        <v>I</v>
      </c>
      <c r="C27" s="38">
        <f t="shared" si="2"/>
        <v>44598.599000000002</v>
      </c>
      <c r="D27" s="11" t="str">
        <f t="shared" si="3"/>
        <v>vis</v>
      </c>
      <c r="E27" s="46">
        <f>VLOOKUP(C27,Active!C$21:E$966,3,FALSE)</f>
        <v>-10884.995477094459</v>
      </c>
      <c r="F27" s="9" t="s">
        <v>67</v>
      </c>
      <c r="G27" s="11" t="str">
        <f t="shared" si="4"/>
        <v>44598.599</v>
      </c>
      <c r="H27" s="38">
        <f t="shared" si="5"/>
        <v>-6801</v>
      </c>
      <c r="I27" s="47" t="s">
        <v>170</v>
      </c>
      <c r="J27" s="48" t="s">
        <v>171</v>
      </c>
      <c r="K27" s="47">
        <v>-6801</v>
      </c>
      <c r="L27" s="47" t="s">
        <v>172</v>
      </c>
      <c r="M27" s="48" t="s">
        <v>124</v>
      </c>
      <c r="N27" s="48"/>
      <c r="O27" s="49" t="s">
        <v>125</v>
      </c>
      <c r="P27" s="49" t="s">
        <v>126</v>
      </c>
    </row>
    <row r="28" spans="1:16" ht="12.75" customHeight="1" thickBot="1">
      <c r="A28" s="38" t="str">
        <f t="shared" si="0"/>
        <v> AOEB 2 </v>
      </c>
      <c r="B28" s="9" t="str">
        <f t="shared" si="1"/>
        <v>I</v>
      </c>
      <c r="C28" s="38">
        <f t="shared" si="2"/>
        <v>44634.623</v>
      </c>
      <c r="D28" s="11" t="str">
        <f t="shared" si="3"/>
        <v>vis</v>
      </c>
      <c r="E28" s="46">
        <f>VLOOKUP(C28,Active!C$21:E$966,3,FALSE)</f>
        <v>-10853.993070242605</v>
      </c>
      <c r="F28" s="9" t="s">
        <v>67</v>
      </c>
      <c r="G28" s="11" t="str">
        <f t="shared" si="4"/>
        <v>44634.623</v>
      </c>
      <c r="H28" s="38">
        <f t="shared" si="5"/>
        <v>-6770</v>
      </c>
      <c r="I28" s="47" t="s">
        <v>173</v>
      </c>
      <c r="J28" s="48" t="s">
        <v>174</v>
      </c>
      <c r="K28" s="47">
        <v>-6770</v>
      </c>
      <c r="L28" s="47" t="s">
        <v>123</v>
      </c>
      <c r="M28" s="48" t="s">
        <v>124</v>
      </c>
      <c r="N28" s="48"/>
      <c r="O28" s="49" t="s">
        <v>125</v>
      </c>
      <c r="P28" s="49" t="s">
        <v>126</v>
      </c>
    </row>
    <row r="29" spans="1:16" ht="12.75" customHeight="1" thickBot="1">
      <c r="A29" s="38" t="str">
        <f t="shared" si="0"/>
        <v> AOEB 2 </v>
      </c>
      <c r="B29" s="9" t="str">
        <f t="shared" si="1"/>
        <v>I</v>
      </c>
      <c r="C29" s="38">
        <f t="shared" si="2"/>
        <v>44700.847000000002</v>
      </c>
      <c r="D29" s="11" t="str">
        <f t="shared" si="3"/>
        <v>vis</v>
      </c>
      <c r="E29" s="46">
        <f>VLOOKUP(C29,Active!C$21:E$966,3,FALSE)</f>
        <v>-10797.000415585782</v>
      </c>
      <c r="F29" s="9" t="s">
        <v>67</v>
      </c>
      <c r="G29" s="11" t="str">
        <f t="shared" si="4"/>
        <v>44700.847</v>
      </c>
      <c r="H29" s="38">
        <f t="shared" si="5"/>
        <v>-6713</v>
      </c>
      <c r="I29" s="47" t="s">
        <v>175</v>
      </c>
      <c r="J29" s="48" t="s">
        <v>176</v>
      </c>
      <c r="K29" s="47">
        <v>-6713</v>
      </c>
      <c r="L29" s="47" t="s">
        <v>167</v>
      </c>
      <c r="M29" s="48" t="s">
        <v>124</v>
      </c>
      <c r="N29" s="48"/>
      <c r="O29" s="49" t="s">
        <v>125</v>
      </c>
      <c r="P29" s="49" t="s">
        <v>126</v>
      </c>
    </row>
    <row r="30" spans="1:16" ht="12.75" customHeight="1" thickBot="1">
      <c r="A30" s="38" t="str">
        <f t="shared" si="0"/>
        <v> AOEB 2 </v>
      </c>
      <c r="B30" s="9" t="str">
        <f t="shared" si="1"/>
        <v>I</v>
      </c>
      <c r="C30" s="38">
        <f t="shared" si="2"/>
        <v>44835.639000000003</v>
      </c>
      <c r="D30" s="11" t="str">
        <f t="shared" si="3"/>
        <v>vis</v>
      </c>
      <c r="E30" s="46">
        <f>VLOOKUP(C30,Active!C$21:E$966,3,FALSE)</f>
        <v>-10680.997849952446</v>
      </c>
      <c r="F30" s="9" t="s">
        <v>67</v>
      </c>
      <c r="G30" s="11" t="str">
        <f t="shared" si="4"/>
        <v>44835.639</v>
      </c>
      <c r="H30" s="38">
        <f t="shared" si="5"/>
        <v>-6597</v>
      </c>
      <c r="I30" s="47" t="s">
        <v>177</v>
      </c>
      <c r="J30" s="48" t="s">
        <v>178</v>
      </c>
      <c r="K30" s="47">
        <v>-6597</v>
      </c>
      <c r="L30" s="47" t="s">
        <v>153</v>
      </c>
      <c r="M30" s="48" t="s">
        <v>124</v>
      </c>
      <c r="N30" s="48"/>
      <c r="O30" s="49" t="s">
        <v>125</v>
      </c>
      <c r="P30" s="49" t="s">
        <v>126</v>
      </c>
    </row>
    <row r="31" spans="1:16" ht="12.75" customHeight="1" thickBot="1">
      <c r="A31" s="38" t="str">
        <f t="shared" si="0"/>
        <v> AOEB 2 </v>
      </c>
      <c r="B31" s="9" t="str">
        <f t="shared" si="1"/>
        <v>I</v>
      </c>
      <c r="C31" s="38">
        <f t="shared" si="2"/>
        <v>44885.599000000002</v>
      </c>
      <c r="D31" s="11" t="str">
        <f t="shared" si="3"/>
        <v>vis</v>
      </c>
      <c r="E31" s="46">
        <f>VLOOKUP(C31,Active!C$21:E$966,3,FALSE)</f>
        <v>-10638.002062524101</v>
      </c>
      <c r="F31" s="9" t="s">
        <v>67</v>
      </c>
      <c r="G31" s="11" t="str">
        <f t="shared" si="4"/>
        <v>44885.599</v>
      </c>
      <c r="H31" s="38">
        <f t="shared" si="5"/>
        <v>-6554</v>
      </c>
      <c r="I31" s="47" t="s">
        <v>179</v>
      </c>
      <c r="J31" s="48" t="s">
        <v>180</v>
      </c>
      <c r="K31" s="47">
        <v>-6554</v>
      </c>
      <c r="L31" s="47" t="s">
        <v>129</v>
      </c>
      <c r="M31" s="48" t="s">
        <v>124</v>
      </c>
      <c r="N31" s="48"/>
      <c r="O31" s="49" t="s">
        <v>125</v>
      </c>
      <c r="P31" s="49" t="s">
        <v>126</v>
      </c>
    </row>
    <row r="32" spans="1:16" ht="12.75" customHeight="1" thickBot="1">
      <c r="A32" s="38" t="str">
        <f t="shared" si="0"/>
        <v> AOEB 2 </v>
      </c>
      <c r="B32" s="9" t="str">
        <f t="shared" si="1"/>
        <v>I</v>
      </c>
      <c r="C32" s="38">
        <f t="shared" si="2"/>
        <v>45315.54</v>
      </c>
      <c r="D32" s="11" t="str">
        <f t="shared" si="3"/>
        <v>vis</v>
      </c>
      <c r="E32" s="46">
        <f>VLOOKUP(C32,Active!C$21:E$966,3,FALSE)</f>
        <v>-10267.993018434228</v>
      </c>
      <c r="F32" s="9" t="s">
        <v>67</v>
      </c>
      <c r="G32" s="11" t="str">
        <f t="shared" si="4"/>
        <v>45315.540</v>
      </c>
      <c r="H32" s="38">
        <f t="shared" si="5"/>
        <v>-6184</v>
      </c>
      <c r="I32" s="47" t="s">
        <v>181</v>
      </c>
      <c r="J32" s="48" t="s">
        <v>182</v>
      </c>
      <c r="K32" s="47">
        <v>-6184</v>
      </c>
      <c r="L32" s="47" t="s">
        <v>123</v>
      </c>
      <c r="M32" s="48" t="s">
        <v>124</v>
      </c>
      <c r="N32" s="48"/>
      <c r="O32" s="49" t="s">
        <v>125</v>
      </c>
      <c r="P32" s="49" t="s">
        <v>126</v>
      </c>
    </row>
    <row r="33" spans="1:16" ht="12.75" customHeight="1" thickBot="1">
      <c r="A33" s="38" t="str">
        <f t="shared" si="0"/>
        <v> AOEB 2 </v>
      </c>
      <c r="B33" s="9" t="str">
        <f t="shared" si="1"/>
        <v>I</v>
      </c>
      <c r="C33" s="38">
        <f t="shared" si="2"/>
        <v>45352.714999999997</v>
      </c>
      <c r="D33" s="11" t="str">
        <f t="shared" si="3"/>
        <v>vis</v>
      </c>
      <c r="E33" s="46">
        <f>VLOOKUP(C33,Active!C$21:E$966,3,FALSE)</f>
        <v>-10236.000056111399</v>
      </c>
      <c r="F33" s="9" t="s">
        <v>67</v>
      </c>
      <c r="G33" s="11" t="str">
        <f t="shared" si="4"/>
        <v>45352.715</v>
      </c>
      <c r="H33" s="38">
        <f t="shared" si="5"/>
        <v>-6152</v>
      </c>
      <c r="I33" s="47" t="s">
        <v>183</v>
      </c>
      <c r="J33" s="48" t="s">
        <v>184</v>
      </c>
      <c r="K33" s="47">
        <v>-6152</v>
      </c>
      <c r="L33" s="47" t="s">
        <v>185</v>
      </c>
      <c r="M33" s="48" t="s">
        <v>124</v>
      </c>
      <c r="N33" s="48"/>
      <c r="O33" s="49" t="s">
        <v>125</v>
      </c>
      <c r="P33" s="49" t="s">
        <v>126</v>
      </c>
    </row>
    <row r="34" spans="1:16" ht="12.75" customHeight="1" thickBot="1">
      <c r="A34" s="38" t="str">
        <f t="shared" si="0"/>
        <v> AOEB 2 </v>
      </c>
      <c r="B34" s="9" t="str">
        <f t="shared" si="1"/>
        <v>I</v>
      </c>
      <c r="C34" s="38">
        <f t="shared" si="2"/>
        <v>45416.627999999997</v>
      </c>
      <c r="D34" s="11" t="str">
        <f t="shared" si="3"/>
        <v>vis</v>
      </c>
      <c r="E34" s="46">
        <f>VLOOKUP(C34,Active!C$21:E$966,3,FALSE)</f>
        <v>-10180.996257834622</v>
      </c>
      <c r="F34" s="9" t="s">
        <v>67</v>
      </c>
      <c r="G34" s="11" t="str">
        <f t="shared" si="4"/>
        <v>45416.628</v>
      </c>
      <c r="H34" s="38">
        <f t="shared" si="5"/>
        <v>-6097</v>
      </c>
      <c r="I34" s="47" t="s">
        <v>186</v>
      </c>
      <c r="J34" s="48" t="s">
        <v>187</v>
      </c>
      <c r="K34" s="47">
        <v>-6097</v>
      </c>
      <c r="L34" s="47" t="s">
        <v>148</v>
      </c>
      <c r="M34" s="48" t="s">
        <v>124</v>
      </c>
      <c r="N34" s="48"/>
      <c r="O34" s="49" t="s">
        <v>125</v>
      </c>
      <c r="P34" s="49" t="s">
        <v>126</v>
      </c>
    </row>
    <row r="35" spans="1:16" ht="12.75" customHeight="1" thickBot="1">
      <c r="A35" s="38" t="str">
        <f t="shared" si="0"/>
        <v> AOEB 2 </v>
      </c>
      <c r="B35" s="9" t="str">
        <f t="shared" si="1"/>
        <v>I</v>
      </c>
      <c r="C35" s="38">
        <f t="shared" si="2"/>
        <v>45553.743000000002</v>
      </c>
      <c r="D35" s="11" t="str">
        <f t="shared" si="3"/>
        <v>vis</v>
      </c>
      <c r="E35" s="46">
        <f>VLOOKUP(C35,Active!C$21:E$966,3,FALSE)</f>
        <v>-10062.994508570455</v>
      </c>
      <c r="F35" s="9" t="s">
        <v>67</v>
      </c>
      <c r="G35" s="11" t="str">
        <f t="shared" si="4"/>
        <v>45553.743</v>
      </c>
      <c r="H35" s="38">
        <f t="shared" si="5"/>
        <v>-5979</v>
      </c>
      <c r="I35" s="47" t="s">
        <v>188</v>
      </c>
      <c r="J35" s="48" t="s">
        <v>189</v>
      </c>
      <c r="K35" s="47">
        <v>-5979</v>
      </c>
      <c r="L35" s="47" t="s">
        <v>190</v>
      </c>
      <c r="M35" s="48" t="s">
        <v>124</v>
      </c>
      <c r="N35" s="48"/>
      <c r="O35" s="49" t="s">
        <v>125</v>
      </c>
      <c r="P35" s="49" t="s">
        <v>126</v>
      </c>
    </row>
    <row r="36" spans="1:16" ht="12.75" customHeight="1" thickBot="1">
      <c r="A36" s="38" t="str">
        <f t="shared" si="0"/>
        <v> AOEB 2 </v>
      </c>
      <c r="B36" s="9" t="str">
        <f t="shared" si="1"/>
        <v>I</v>
      </c>
      <c r="C36" s="38">
        <f t="shared" si="2"/>
        <v>45797.752</v>
      </c>
      <c r="D36" s="11" t="str">
        <f t="shared" si="3"/>
        <v>vis</v>
      </c>
      <c r="E36" s="46">
        <f>VLOOKUP(C36,Active!C$21:E$966,3,FALSE)</f>
        <v>-9852.9993305359676</v>
      </c>
      <c r="F36" s="9" t="s">
        <v>67</v>
      </c>
      <c r="G36" s="11" t="str">
        <f t="shared" si="4"/>
        <v>45797.752</v>
      </c>
      <c r="H36" s="38">
        <f t="shared" si="5"/>
        <v>-5769</v>
      </c>
      <c r="I36" s="47" t="s">
        <v>191</v>
      </c>
      <c r="J36" s="48" t="s">
        <v>192</v>
      </c>
      <c r="K36" s="47">
        <v>-5769</v>
      </c>
      <c r="L36" s="47" t="s">
        <v>136</v>
      </c>
      <c r="M36" s="48" t="s">
        <v>124</v>
      </c>
      <c r="N36" s="48"/>
      <c r="O36" s="49" t="s">
        <v>125</v>
      </c>
      <c r="P36" s="49" t="s">
        <v>126</v>
      </c>
    </row>
    <row r="37" spans="1:16" ht="12.75" customHeight="1" thickBot="1">
      <c r="A37" s="38" t="str">
        <f t="shared" si="0"/>
        <v> AOEB 2 </v>
      </c>
      <c r="B37" s="9" t="str">
        <f t="shared" si="1"/>
        <v>I</v>
      </c>
      <c r="C37" s="38">
        <f t="shared" si="2"/>
        <v>46091.735999999997</v>
      </c>
      <c r="D37" s="11" t="str">
        <f t="shared" si="3"/>
        <v>vis</v>
      </c>
      <c r="E37" s="46">
        <f>VLOOKUP(C37,Active!C$21:E$966,3,FALSE)</f>
        <v>-9599.9954560096594</v>
      </c>
      <c r="F37" s="9" t="s">
        <v>67</v>
      </c>
      <c r="G37" s="11" t="str">
        <f t="shared" si="4"/>
        <v>46091.736</v>
      </c>
      <c r="H37" s="38">
        <f t="shared" si="5"/>
        <v>-5516</v>
      </c>
      <c r="I37" s="47" t="s">
        <v>193</v>
      </c>
      <c r="J37" s="48" t="s">
        <v>194</v>
      </c>
      <c r="K37" s="47">
        <v>-5516</v>
      </c>
      <c r="L37" s="47" t="s">
        <v>172</v>
      </c>
      <c r="M37" s="48" t="s">
        <v>124</v>
      </c>
      <c r="N37" s="48"/>
      <c r="O37" s="49" t="s">
        <v>125</v>
      </c>
      <c r="P37" s="49" t="s">
        <v>126</v>
      </c>
    </row>
    <row r="38" spans="1:16" ht="12.75" customHeight="1" thickBot="1">
      <c r="A38" s="38" t="str">
        <f t="shared" si="0"/>
        <v> AOEB 2 </v>
      </c>
      <c r="B38" s="9" t="str">
        <f t="shared" si="1"/>
        <v>I</v>
      </c>
      <c r="C38" s="38">
        <f t="shared" si="2"/>
        <v>46263.701999999997</v>
      </c>
      <c r="D38" s="11" t="str">
        <f t="shared" si="3"/>
        <v>vis</v>
      </c>
      <c r="E38" s="46">
        <f>VLOOKUP(C38,Active!C$21:E$966,3,FALSE)</f>
        <v>-9452.0007886577205</v>
      </c>
      <c r="F38" s="9" t="s">
        <v>67</v>
      </c>
      <c r="G38" s="11" t="str">
        <f t="shared" si="4"/>
        <v>46263.702</v>
      </c>
      <c r="H38" s="38">
        <f t="shared" si="5"/>
        <v>-5368</v>
      </c>
      <c r="I38" s="47" t="s">
        <v>202</v>
      </c>
      <c r="J38" s="48" t="s">
        <v>203</v>
      </c>
      <c r="K38" s="47">
        <v>-5368</v>
      </c>
      <c r="L38" s="47" t="s">
        <v>132</v>
      </c>
      <c r="M38" s="48" t="s">
        <v>124</v>
      </c>
      <c r="N38" s="48"/>
      <c r="O38" s="49" t="s">
        <v>125</v>
      </c>
      <c r="P38" s="49" t="s">
        <v>126</v>
      </c>
    </row>
    <row r="39" spans="1:16" ht="12.75" customHeight="1" thickBot="1">
      <c r="A39" s="38" t="str">
        <f t="shared" si="0"/>
        <v> AOEB 2 </v>
      </c>
      <c r="B39" s="9" t="str">
        <f t="shared" si="1"/>
        <v>I</v>
      </c>
      <c r="C39" s="38">
        <f t="shared" si="2"/>
        <v>46270.673999999999</v>
      </c>
      <c r="D39" s="11" t="str">
        <f t="shared" si="3"/>
        <v>vis</v>
      </c>
      <c r="E39" s="46">
        <f>VLOOKUP(C39,Active!C$21:E$966,3,FALSE)</f>
        <v>-9446.0006559525464</v>
      </c>
      <c r="F39" s="9" t="s">
        <v>67</v>
      </c>
      <c r="G39" s="11" t="str">
        <f t="shared" si="4"/>
        <v>46270.674</v>
      </c>
      <c r="H39" s="38">
        <f t="shared" si="5"/>
        <v>-5362</v>
      </c>
      <c r="I39" s="47" t="s">
        <v>204</v>
      </c>
      <c r="J39" s="48" t="s">
        <v>205</v>
      </c>
      <c r="K39" s="47">
        <v>-5362</v>
      </c>
      <c r="L39" s="47" t="s">
        <v>167</v>
      </c>
      <c r="M39" s="48" t="s">
        <v>124</v>
      </c>
      <c r="N39" s="48"/>
      <c r="O39" s="49" t="s">
        <v>125</v>
      </c>
      <c r="P39" s="49" t="s">
        <v>126</v>
      </c>
    </row>
    <row r="40" spans="1:16" ht="12.75" customHeight="1" thickBot="1">
      <c r="A40" s="38" t="str">
        <f t="shared" si="0"/>
        <v> AOEB 2 </v>
      </c>
      <c r="B40" s="9" t="str">
        <f t="shared" si="1"/>
        <v>I</v>
      </c>
      <c r="C40" s="38">
        <f t="shared" si="2"/>
        <v>46363.637999999999</v>
      </c>
      <c r="D40" s="11" t="str">
        <f t="shared" si="3"/>
        <v>vis</v>
      </c>
      <c r="E40" s="46">
        <f>VLOOKUP(C40,Active!C$21:E$966,3,FALSE)</f>
        <v>-9365.9954441333193</v>
      </c>
      <c r="F40" s="9" t="s">
        <v>67</v>
      </c>
      <c r="G40" s="11" t="str">
        <f t="shared" si="4"/>
        <v>46363.638</v>
      </c>
      <c r="H40" s="38">
        <f t="shared" si="5"/>
        <v>-5282</v>
      </c>
      <c r="I40" s="47" t="s">
        <v>206</v>
      </c>
      <c r="J40" s="48" t="s">
        <v>207</v>
      </c>
      <c r="K40" s="47">
        <v>-5282</v>
      </c>
      <c r="L40" s="47" t="s">
        <v>172</v>
      </c>
      <c r="M40" s="48" t="s">
        <v>124</v>
      </c>
      <c r="N40" s="48"/>
      <c r="O40" s="49" t="s">
        <v>125</v>
      </c>
      <c r="P40" s="49" t="s">
        <v>126</v>
      </c>
    </row>
    <row r="41" spans="1:16" ht="12.75" customHeight="1" thickBot="1">
      <c r="A41" s="38" t="str">
        <f t="shared" si="0"/>
        <v> AOEB 2 </v>
      </c>
      <c r="B41" s="9" t="str">
        <f t="shared" si="1"/>
        <v>I</v>
      </c>
      <c r="C41" s="38">
        <f t="shared" si="2"/>
        <v>46406.637000000002</v>
      </c>
      <c r="D41" s="11" t="str">
        <f t="shared" si="3"/>
        <v>vis</v>
      </c>
      <c r="E41" s="46">
        <f>VLOOKUP(C41,Active!C$21:E$966,3,FALSE)</f>
        <v>-9328.9903227635914</v>
      </c>
      <c r="F41" s="9" t="s">
        <v>67</v>
      </c>
      <c r="G41" s="11" t="str">
        <f t="shared" si="4"/>
        <v>46406.637</v>
      </c>
      <c r="H41" s="38">
        <f t="shared" si="5"/>
        <v>-5245</v>
      </c>
      <c r="I41" s="47" t="s">
        <v>208</v>
      </c>
      <c r="J41" s="48" t="s">
        <v>209</v>
      </c>
      <c r="K41" s="47">
        <v>-5245</v>
      </c>
      <c r="L41" s="47" t="s">
        <v>210</v>
      </c>
      <c r="M41" s="48" t="s">
        <v>124</v>
      </c>
      <c r="N41" s="48"/>
      <c r="O41" s="49" t="s">
        <v>125</v>
      </c>
      <c r="P41" s="49" t="s">
        <v>126</v>
      </c>
    </row>
    <row r="42" spans="1:16" ht="12.75" customHeight="1" thickBot="1">
      <c r="A42" s="38" t="str">
        <f t="shared" si="0"/>
        <v> AOEB 2 </v>
      </c>
      <c r="B42" s="9" t="str">
        <f t="shared" si="1"/>
        <v>I</v>
      </c>
      <c r="C42" s="38">
        <f t="shared" si="2"/>
        <v>46714.55</v>
      </c>
      <c r="D42" s="11" t="str">
        <f t="shared" si="3"/>
        <v>vis</v>
      </c>
      <c r="E42" s="46">
        <f>VLOOKUP(C42,Active!C$21:E$966,3,FALSE)</f>
        <v>-9063.9990918904132</v>
      </c>
      <c r="F42" s="9" t="s">
        <v>67</v>
      </c>
      <c r="G42" s="11" t="str">
        <f t="shared" si="4"/>
        <v>46714.550</v>
      </c>
      <c r="H42" s="38">
        <f t="shared" si="5"/>
        <v>-4980</v>
      </c>
      <c r="I42" s="47" t="s">
        <v>211</v>
      </c>
      <c r="J42" s="48" t="s">
        <v>212</v>
      </c>
      <c r="K42" s="47">
        <v>-4980</v>
      </c>
      <c r="L42" s="47" t="s">
        <v>136</v>
      </c>
      <c r="M42" s="48" t="s">
        <v>124</v>
      </c>
      <c r="N42" s="48"/>
      <c r="O42" s="49" t="s">
        <v>125</v>
      </c>
      <c r="P42" s="49" t="s">
        <v>126</v>
      </c>
    </row>
    <row r="43" spans="1:16" ht="12.75" customHeight="1" thickBot="1">
      <c r="A43" s="38" t="str">
        <f t="shared" ref="A43:A74" si="6">P43</f>
        <v> AOEB 2 </v>
      </c>
      <c r="B43" s="9" t="str">
        <f t="shared" ref="B43:B74" si="7">IF(H43=INT(H43),"I","II")</f>
        <v>I</v>
      </c>
      <c r="C43" s="38">
        <f t="shared" ref="C43:C74" si="8">1*G43</f>
        <v>46793.561999999998</v>
      </c>
      <c r="D43" s="11" t="str">
        <f t="shared" ref="D43:D74" si="9">VLOOKUP(F43,I$1:J$5,2,FALSE)</f>
        <v>vis</v>
      </c>
      <c r="E43" s="46">
        <f>VLOOKUP(C43,Active!C$21:E$966,3,FALSE)</f>
        <v>-8996.0010303153886</v>
      </c>
      <c r="F43" s="9" t="s">
        <v>67</v>
      </c>
      <c r="G43" s="11" t="str">
        <f t="shared" ref="G43:G74" si="10">MID(I43,3,LEN(I43)-3)</f>
        <v>46793.562</v>
      </c>
      <c r="H43" s="38">
        <f t="shared" ref="H43:H74" si="11">1*K43</f>
        <v>-4912</v>
      </c>
      <c r="I43" s="47" t="s">
        <v>220</v>
      </c>
      <c r="J43" s="48" t="s">
        <v>221</v>
      </c>
      <c r="K43" s="47">
        <v>-4912</v>
      </c>
      <c r="L43" s="47" t="s">
        <v>132</v>
      </c>
      <c r="M43" s="48" t="s">
        <v>124</v>
      </c>
      <c r="N43" s="48"/>
      <c r="O43" s="49" t="s">
        <v>125</v>
      </c>
      <c r="P43" s="49" t="s">
        <v>126</v>
      </c>
    </row>
    <row r="44" spans="1:16" ht="12.75" customHeight="1" thickBot="1">
      <c r="A44" s="38" t="str">
        <f t="shared" si="6"/>
        <v> AOEB 2 </v>
      </c>
      <c r="B44" s="9" t="str">
        <f t="shared" si="7"/>
        <v>I</v>
      </c>
      <c r="C44" s="38">
        <f t="shared" si="8"/>
        <v>47073.61</v>
      </c>
      <c r="D44" s="11" t="str">
        <f t="shared" si="9"/>
        <v>vis</v>
      </c>
      <c r="E44" s="46">
        <f>VLOOKUP(C44,Active!C$21:E$966,3,FALSE)</f>
        <v>-8754.9905363655635</v>
      </c>
      <c r="F44" s="9" t="s">
        <v>67</v>
      </c>
      <c r="G44" s="11" t="str">
        <f t="shared" si="10"/>
        <v>47073.610</v>
      </c>
      <c r="H44" s="38">
        <f t="shared" si="11"/>
        <v>-4671</v>
      </c>
      <c r="I44" s="47" t="s">
        <v>226</v>
      </c>
      <c r="J44" s="48" t="s">
        <v>227</v>
      </c>
      <c r="K44" s="47">
        <v>-4671</v>
      </c>
      <c r="L44" s="47" t="s">
        <v>228</v>
      </c>
      <c r="M44" s="48" t="s">
        <v>124</v>
      </c>
      <c r="N44" s="48"/>
      <c r="O44" s="49" t="s">
        <v>125</v>
      </c>
      <c r="P44" s="49" t="s">
        <v>126</v>
      </c>
    </row>
    <row r="45" spans="1:16" ht="12.75" customHeight="1" thickBot="1">
      <c r="A45" s="38" t="str">
        <f t="shared" si="6"/>
        <v> AOEB 2 </v>
      </c>
      <c r="B45" s="9" t="str">
        <f t="shared" si="7"/>
        <v>I</v>
      </c>
      <c r="C45" s="38">
        <f t="shared" si="8"/>
        <v>47161.908000000003</v>
      </c>
      <c r="D45" s="11" t="str">
        <f t="shared" si="9"/>
        <v>vis</v>
      </c>
      <c r="E45" s="46">
        <f>VLOOKUP(C45,Active!C$21:E$966,3,FALSE)</f>
        <v>-8679.0009038926237</v>
      </c>
      <c r="F45" s="9" t="s">
        <v>67</v>
      </c>
      <c r="G45" s="11" t="str">
        <f t="shared" si="10"/>
        <v>47161.908</v>
      </c>
      <c r="H45" s="38">
        <f t="shared" si="11"/>
        <v>-4595</v>
      </c>
      <c r="I45" s="47" t="s">
        <v>231</v>
      </c>
      <c r="J45" s="48" t="s">
        <v>232</v>
      </c>
      <c r="K45" s="47">
        <v>-4595</v>
      </c>
      <c r="L45" s="47" t="s">
        <v>132</v>
      </c>
      <c r="M45" s="48" t="s">
        <v>124</v>
      </c>
      <c r="N45" s="48"/>
      <c r="O45" s="49" t="s">
        <v>125</v>
      </c>
      <c r="P45" s="49" t="s">
        <v>126</v>
      </c>
    </row>
    <row r="46" spans="1:16" ht="12.75" customHeight="1" thickBot="1">
      <c r="A46" s="38" t="str">
        <f t="shared" si="6"/>
        <v> AOEB 2 </v>
      </c>
      <c r="B46" s="9" t="str">
        <f t="shared" si="7"/>
        <v>I</v>
      </c>
      <c r="C46" s="38">
        <f t="shared" si="8"/>
        <v>47466.341999999997</v>
      </c>
      <c r="D46" s="11" t="str">
        <f t="shared" si="9"/>
        <v>vis</v>
      </c>
      <c r="E46" s="46">
        <f>VLOOKUP(C46,Active!C$21:E$966,3,FALSE)</f>
        <v>-8417.0037151424131</v>
      </c>
      <c r="F46" s="9" t="s">
        <v>67</v>
      </c>
      <c r="G46" s="11" t="str">
        <f t="shared" si="10"/>
        <v>47466.342</v>
      </c>
      <c r="H46" s="38">
        <f t="shared" si="11"/>
        <v>-4333</v>
      </c>
      <c r="I46" s="47" t="s">
        <v>233</v>
      </c>
      <c r="J46" s="48" t="s">
        <v>234</v>
      </c>
      <c r="K46" s="47">
        <v>-4333</v>
      </c>
      <c r="L46" s="47" t="s">
        <v>235</v>
      </c>
      <c r="M46" s="48" t="s">
        <v>124</v>
      </c>
      <c r="N46" s="48"/>
      <c r="O46" s="49" t="s">
        <v>125</v>
      </c>
      <c r="P46" s="49" t="s">
        <v>126</v>
      </c>
    </row>
    <row r="47" spans="1:16" ht="12.75" customHeight="1" thickBot="1">
      <c r="A47" s="38" t="str">
        <f t="shared" si="6"/>
        <v> AOEB 2 </v>
      </c>
      <c r="B47" s="9" t="str">
        <f t="shared" si="7"/>
        <v>I</v>
      </c>
      <c r="C47" s="38">
        <f t="shared" si="8"/>
        <v>47540.709000000003</v>
      </c>
      <c r="D47" s="11" t="str">
        <f t="shared" si="9"/>
        <v>vis</v>
      </c>
      <c r="E47" s="46">
        <f>VLOOKUP(C47,Active!C$21:E$966,3,FALSE)</f>
        <v>-8353.0031602247982</v>
      </c>
      <c r="F47" s="9" t="s">
        <v>67</v>
      </c>
      <c r="G47" s="11" t="str">
        <f t="shared" si="10"/>
        <v>47540.709</v>
      </c>
      <c r="H47" s="38">
        <f t="shared" si="11"/>
        <v>-4269</v>
      </c>
      <c r="I47" s="47" t="s">
        <v>236</v>
      </c>
      <c r="J47" s="48" t="s">
        <v>237</v>
      </c>
      <c r="K47" s="47">
        <v>-4269</v>
      </c>
      <c r="L47" s="47" t="s">
        <v>68</v>
      </c>
      <c r="M47" s="48" t="s">
        <v>124</v>
      </c>
      <c r="N47" s="48"/>
      <c r="O47" s="49" t="s">
        <v>125</v>
      </c>
      <c r="P47" s="49" t="s">
        <v>126</v>
      </c>
    </row>
    <row r="48" spans="1:16" ht="12.75" customHeight="1" thickBot="1">
      <c r="A48" s="38" t="str">
        <f t="shared" si="6"/>
        <v> AOEB 2 </v>
      </c>
      <c r="B48" s="9" t="str">
        <f t="shared" si="7"/>
        <v>I</v>
      </c>
      <c r="C48" s="38">
        <f t="shared" si="8"/>
        <v>47554.654999999999</v>
      </c>
      <c r="D48" s="11" t="str">
        <f t="shared" si="9"/>
        <v>vis</v>
      </c>
      <c r="E48" s="46">
        <f>VLOOKUP(C48,Active!C$21:E$966,3,FALSE)</f>
        <v>-8341.0011736059932</v>
      </c>
      <c r="F48" s="9" t="s">
        <v>67</v>
      </c>
      <c r="G48" s="11" t="str">
        <f t="shared" si="10"/>
        <v>47554.655</v>
      </c>
      <c r="H48" s="38">
        <f t="shared" si="11"/>
        <v>-4257</v>
      </c>
      <c r="I48" s="47" t="s">
        <v>238</v>
      </c>
      <c r="J48" s="48" t="s">
        <v>239</v>
      </c>
      <c r="K48" s="47">
        <v>-4257</v>
      </c>
      <c r="L48" s="47" t="s">
        <v>132</v>
      </c>
      <c r="M48" s="48" t="s">
        <v>124</v>
      </c>
      <c r="N48" s="48"/>
      <c r="O48" s="49" t="s">
        <v>125</v>
      </c>
      <c r="P48" s="49" t="s">
        <v>126</v>
      </c>
    </row>
    <row r="49" spans="1:16" ht="12.75" customHeight="1" thickBot="1">
      <c r="A49" s="38" t="str">
        <f t="shared" si="6"/>
        <v> AOEB 2 </v>
      </c>
      <c r="B49" s="9" t="str">
        <f t="shared" si="7"/>
        <v>I</v>
      </c>
      <c r="C49" s="38">
        <f t="shared" si="8"/>
        <v>48501.663</v>
      </c>
      <c r="D49" s="11" t="str">
        <f t="shared" si="9"/>
        <v>vis</v>
      </c>
      <c r="E49" s="46">
        <f>VLOOKUP(C49,Active!C$21:E$966,3,FALSE)</f>
        <v>-7526.0020811131544</v>
      </c>
      <c r="F49" s="9" t="s">
        <v>67</v>
      </c>
      <c r="G49" s="11" t="str">
        <f t="shared" si="10"/>
        <v>48501.663</v>
      </c>
      <c r="H49" s="38">
        <f t="shared" si="11"/>
        <v>-3442</v>
      </c>
      <c r="I49" s="47" t="s">
        <v>243</v>
      </c>
      <c r="J49" s="48" t="s">
        <v>244</v>
      </c>
      <c r="K49" s="47">
        <v>-3442</v>
      </c>
      <c r="L49" s="47" t="s">
        <v>129</v>
      </c>
      <c r="M49" s="48" t="s">
        <v>124</v>
      </c>
      <c r="N49" s="48"/>
      <c r="O49" s="49" t="s">
        <v>125</v>
      </c>
      <c r="P49" s="49" t="s">
        <v>126</v>
      </c>
    </row>
    <row r="50" spans="1:16" ht="12.75" customHeight="1" thickBot="1">
      <c r="A50" s="38" t="str">
        <f t="shared" si="6"/>
        <v> AOEB 2 </v>
      </c>
      <c r="B50" s="9" t="str">
        <f t="shared" si="7"/>
        <v>I</v>
      </c>
      <c r="C50" s="38">
        <f t="shared" si="8"/>
        <v>48831.658000000003</v>
      </c>
      <c r="D50" s="11" t="str">
        <f t="shared" si="9"/>
        <v>vis</v>
      </c>
      <c r="E50" s="46">
        <f>VLOOKUP(C50,Active!C$21:E$966,3,FALSE)</f>
        <v>-7242.006987589999</v>
      </c>
      <c r="F50" s="9" t="s">
        <v>67</v>
      </c>
      <c r="G50" s="11" t="str">
        <f t="shared" si="10"/>
        <v>48831.658</v>
      </c>
      <c r="H50" s="38">
        <f t="shared" si="11"/>
        <v>-3158</v>
      </c>
      <c r="I50" s="47" t="s">
        <v>245</v>
      </c>
      <c r="J50" s="48" t="s">
        <v>246</v>
      </c>
      <c r="K50" s="47">
        <v>-3158</v>
      </c>
      <c r="L50" s="47" t="s">
        <v>247</v>
      </c>
      <c r="M50" s="48" t="s">
        <v>124</v>
      </c>
      <c r="N50" s="48"/>
      <c r="O50" s="49" t="s">
        <v>125</v>
      </c>
      <c r="P50" s="49" t="s">
        <v>126</v>
      </c>
    </row>
    <row r="51" spans="1:16" ht="12.75" customHeight="1" thickBot="1">
      <c r="A51" s="38" t="str">
        <f t="shared" si="6"/>
        <v> AOEB 2 </v>
      </c>
      <c r="B51" s="9" t="str">
        <f t="shared" si="7"/>
        <v>I</v>
      </c>
      <c r="C51" s="38">
        <f t="shared" si="8"/>
        <v>48888.603999999999</v>
      </c>
      <c r="D51" s="11" t="str">
        <f t="shared" si="9"/>
        <v>vis</v>
      </c>
      <c r="E51" s="46">
        <f>VLOOKUP(C51,Active!C$21:E$966,3,FALSE)</f>
        <v>-7192.9990189972377</v>
      </c>
      <c r="F51" s="9" t="s">
        <v>67</v>
      </c>
      <c r="G51" s="11" t="str">
        <f t="shared" si="10"/>
        <v>48888.604</v>
      </c>
      <c r="H51" s="38">
        <f t="shared" si="11"/>
        <v>-3109</v>
      </c>
      <c r="I51" s="47" t="s">
        <v>248</v>
      </c>
      <c r="J51" s="48" t="s">
        <v>249</v>
      </c>
      <c r="K51" s="47">
        <v>-3109</v>
      </c>
      <c r="L51" s="47" t="s">
        <v>136</v>
      </c>
      <c r="M51" s="48" t="s">
        <v>124</v>
      </c>
      <c r="N51" s="48"/>
      <c r="O51" s="49" t="s">
        <v>125</v>
      </c>
      <c r="P51" s="49" t="s">
        <v>126</v>
      </c>
    </row>
    <row r="52" spans="1:16" ht="12.75" customHeight="1" thickBot="1">
      <c r="A52" s="38" t="str">
        <f t="shared" si="6"/>
        <v> AOEB 2 </v>
      </c>
      <c r="B52" s="9" t="str">
        <f t="shared" si="7"/>
        <v>I</v>
      </c>
      <c r="C52" s="38">
        <f t="shared" si="8"/>
        <v>49283.669000000002</v>
      </c>
      <c r="D52" s="11" t="str">
        <f t="shared" si="9"/>
        <v>vis</v>
      </c>
      <c r="E52" s="46">
        <f>VLOOKUP(C52,Active!C$21:E$966,3,FALSE)</f>
        <v>-6853.0044081009355</v>
      </c>
      <c r="F52" s="9" t="s">
        <v>67</v>
      </c>
      <c r="G52" s="11" t="str">
        <f t="shared" si="10"/>
        <v>49283.669</v>
      </c>
      <c r="H52" s="38">
        <f t="shared" si="11"/>
        <v>-2769</v>
      </c>
      <c r="I52" s="47" t="s">
        <v>250</v>
      </c>
      <c r="J52" s="48" t="s">
        <v>251</v>
      </c>
      <c r="K52" s="47">
        <v>-2769</v>
      </c>
      <c r="L52" s="47" t="s">
        <v>164</v>
      </c>
      <c r="M52" s="48" t="s">
        <v>124</v>
      </c>
      <c r="N52" s="48"/>
      <c r="O52" s="49" t="s">
        <v>125</v>
      </c>
      <c r="P52" s="49" t="s">
        <v>126</v>
      </c>
    </row>
    <row r="53" spans="1:16" ht="12.75" customHeight="1" thickBot="1">
      <c r="A53" s="38" t="str">
        <f t="shared" si="6"/>
        <v>BAVM 152 </v>
      </c>
      <c r="B53" s="9" t="str">
        <f t="shared" si="7"/>
        <v>I</v>
      </c>
      <c r="C53" s="38">
        <f t="shared" si="8"/>
        <v>52051.496800000001</v>
      </c>
      <c r="D53" s="11" t="str">
        <f t="shared" si="9"/>
        <v>PE</v>
      </c>
      <c r="E53" s="46">
        <f>VLOOKUP(C53,Active!C$21:E$966,3,FALSE)</f>
        <v>-4471.0000901052636</v>
      </c>
      <c r="F53" s="9" t="str">
        <f>LEFT(M53,1)</f>
        <v>E</v>
      </c>
      <c r="G53" s="11" t="str">
        <f t="shared" si="10"/>
        <v>52051.4968</v>
      </c>
      <c r="H53" s="38">
        <f t="shared" si="11"/>
        <v>-387</v>
      </c>
      <c r="I53" s="47" t="s">
        <v>260</v>
      </c>
      <c r="J53" s="48" t="s">
        <v>261</v>
      </c>
      <c r="K53" s="47">
        <v>-387</v>
      </c>
      <c r="L53" s="47" t="s">
        <v>262</v>
      </c>
      <c r="M53" s="48" t="s">
        <v>263</v>
      </c>
      <c r="N53" s="48" t="s">
        <v>264</v>
      </c>
      <c r="O53" s="49" t="s">
        <v>265</v>
      </c>
      <c r="P53" s="50" t="s">
        <v>266</v>
      </c>
    </row>
    <row r="54" spans="1:16" ht="12.75" customHeight="1" thickBot="1">
      <c r="A54" s="38" t="str">
        <f t="shared" si="6"/>
        <v>BAVM 152 </v>
      </c>
      <c r="B54" s="9" t="str">
        <f t="shared" si="7"/>
        <v>I</v>
      </c>
      <c r="C54" s="38">
        <f t="shared" si="8"/>
        <v>52087.517699999997</v>
      </c>
      <c r="D54" s="11" t="str">
        <f t="shared" si="9"/>
        <v>PE</v>
      </c>
      <c r="E54" s="46">
        <f>VLOOKUP(C54,Active!C$21:E$966,3,FALSE)</f>
        <v>-4440.0003511265304</v>
      </c>
      <c r="F54" s="9" t="str">
        <f>LEFT(M54,1)</f>
        <v>E</v>
      </c>
      <c r="G54" s="11" t="str">
        <f t="shared" si="10"/>
        <v>52087.5177</v>
      </c>
      <c r="H54" s="38">
        <f t="shared" si="11"/>
        <v>-356</v>
      </c>
      <c r="I54" s="47" t="s">
        <v>267</v>
      </c>
      <c r="J54" s="48" t="s">
        <v>268</v>
      </c>
      <c r="K54" s="47">
        <v>-356</v>
      </c>
      <c r="L54" s="47" t="s">
        <v>269</v>
      </c>
      <c r="M54" s="48" t="s">
        <v>263</v>
      </c>
      <c r="N54" s="48" t="s">
        <v>264</v>
      </c>
      <c r="O54" s="49" t="s">
        <v>265</v>
      </c>
      <c r="P54" s="50" t="s">
        <v>266</v>
      </c>
    </row>
    <row r="55" spans="1:16" ht="12.75" customHeight="1" thickBot="1">
      <c r="A55" s="38" t="str">
        <f t="shared" si="6"/>
        <v>IBVS 5694 </v>
      </c>
      <c r="B55" s="9" t="str">
        <f t="shared" si="7"/>
        <v>I</v>
      </c>
      <c r="C55" s="38">
        <f t="shared" si="8"/>
        <v>52931.110699999997</v>
      </c>
      <c r="D55" s="11" t="str">
        <f t="shared" si="9"/>
        <v>vis</v>
      </c>
      <c r="E55" s="46">
        <f>VLOOKUP(C55,Active!C$21:E$966,3,FALSE)</f>
        <v>-3714.0006452810562</v>
      </c>
      <c r="F55" s="9" t="s">
        <v>67</v>
      </c>
      <c r="G55" s="11" t="str">
        <f t="shared" si="10"/>
        <v>52931.1107</v>
      </c>
      <c r="H55" s="38">
        <f t="shared" si="11"/>
        <v>370</v>
      </c>
      <c r="I55" s="47" t="s">
        <v>296</v>
      </c>
      <c r="J55" s="48" t="s">
        <v>297</v>
      </c>
      <c r="K55" s="47">
        <v>370</v>
      </c>
      <c r="L55" s="47" t="s">
        <v>257</v>
      </c>
      <c r="M55" s="48" t="s">
        <v>263</v>
      </c>
      <c r="N55" s="48" t="s">
        <v>276</v>
      </c>
      <c r="O55" s="49" t="s">
        <v>298</v>
      </c>
      <c r="P55" s="50" t="s">
        <v>299</v>
      </c>
    </row>
    <row r="56" spans="1:16" ht="12.75" customHeight="1" thickBot="1">
      <c r="A56" s="38" t="str">
        <f t="shared" si="6"/>
        <v>IBVS 5694 </v>
      </c>
      <c r="B56" s="9" t="str">
        <f t="shared" si="7"/>
        <v>I</v>
      </c>
      <c r="C56" s="38">
        <f t="shared" si="8"/>
        <v>53325.021050000003</v>
      </c>
      <c r="D56" s="11" t="str">
        <f t="shared" si="9"/>
        <v>vis</v>
      </c>
      <c r="E56" s="46">
        <f>VLOOKUP(C56,Active!C$21:E$966,3,FALSE)</f>
        <v>-3374.9997310611757</v>
      </c>
      <c r="F56" s="9" t="s">
        <v>67</v>
      </c>
      <c r="G56" s="11" t="str">
        <f t="shared" si="10"/>
        <v>53325.02105</v>
      </c>
      <c r="H56" s="38">
        <f t="shared" si="11"/>
        <v>709</v>
      </c>
      <c r="I56" s="47" t="s">
        <v>309</v>
      </c>
      <c r="J56" s="48" t="s">
        <v>310</v>
      </c>
      <c r="K56" s="47">
        <v>709</v>
      </c>
      <c r="L56" s="47" t="s">
        <v>311</v>
      </c>
      <c r="M56" s="48" t="s">
        <v>263</v>
      </c>
      <c r="N56" s="48" t="s">
        <v>276</v>
      </c>
      <c r="O56" s="49" t="s">
        <v>298</v>
      </c>
      <c r="P56" s="50" t="s">
        <v>299</v>
      </c>
    </row>
    <row r="57" spans="1:16" ht="12.75" customHeight="1" thickBot="1">
      <c r="A57" s="38" t="str">
        <f t="shared" si="6"/>
        <v>IBVS 5694 </v>
      </c>
      <c r="B57" s="9" t="str">
        <f t="shared" si="7"/>
        <v>I</v>
      </c>
      <c r="C57" s="38">
        <f t="shared" si="8"/>
        <v>53484.211719999999</v>
      </c>
      <c r="D57" s="11" t="str">
        <f t="shared" si="9"/>
        <v>vis</v>
      </c>
      <c r="E57" s="46">
        <f>VLOOKUP(C57,Active!C$21:E$966,3,FALSE)</f>
        <v>-3237.9995667718313</v>
      </c>
      <c r="F57" s="9" t="s">
        <v>67</v>
      </c>
      <c r="G57" s="11" t="str">
        <f t="shared" si="10"/>
        <v>53484.21172</v>
      </c>
      <c r="H57" s="38">
        <f t="shared" si="11"/>
        <v>846</v>
      </c>
      <c r="I57" s="47" t="s">
        <v>312</v>
      </c>
      <c r="J57" s="48" t="s">
        <v>313</v>
      </c>
      <c r="K57" s="47">
        <v>846</v>
      </c>
      <c r="L57" s="47" t="s">
        <v>314</v>
      </c>
      <c r="M57" s="48" t="s">
        <v>263</v>
      </c>
      <c r="N57" s="48" t="s">
        <v>276</v>
      </c>
      <c r="O57" s="49" t="s">
        <v>298</v>
      </c>
      <c r="P57" s="50" t="s">
        <v>299</v>
      </c>
    </row>
    <row r="58" spans="1:16" ht="12.75" customHeight="1" thickBot="1">
      <c r="A58" s="38" t="str">
        <f t="shared" si="6"/>
        <v>IBVS 5694 </v>
      </c>
      <c r="B58" s="9" t="str">
        <f t="shared" si="7"/>
        <v>I</v>
      </c>
      <c r="C58" s="38">
        <f t="shared" si="8"/>
        <v>53704.987009999997</v>
      </c>
      <c r="D58" s="11" t="str">
        <f t="shared" si="9"/>
        <v>vis</v>
      </c>
      <c r="E58" s="46">
        <f>VLOOKUP(C58,Active!C$21:E$966,3,FALSE)</f>
        <v>-3047.9994178873008</v>
      </c>
      <c r="F58" s="9" t="s">
        <v>67</v>
      </c>
      <c r="G58" s="11" t="str">
        <f t="shared" si="10"/>
        <v>53704.98701</v>
      </c>
      <c r="H58" s="38">
        <f t="shared" si="11"/>
        <v>1036</v>
      </c>
      <c r="I58" s="47" t="s">
        <v>317</v>
      </c>
      <c r="J58" s="48" t="s">
        <v>318</v>
      </c>
      <c r="K58" s="47">
        <v>1036</v>
      </c>
      <c r="L58" s="47" t="s">
        <v>319</v>
      </c>
      <c r="M58" s="48" t="s">
        <v>263</v>
      </c>
      <c r="N58" s="48" t="s">
        <v>276</v>
      </c>
      <c r="O58" s="49" t="s">
        <v>298</v>
      </c>
      <c r="P58" s="50" t="s">
        <v>299</v>
      </c>
    </row>
    <row r="59" spans="1:16" ht="12.75" customHeight="1" thickBot="1">
      <c r="A59" s="38" t="str">
        <f t="shared" si="6"/>
        <v>JAAVSO 36(2);186 </v>
      </c>
      <c r="B59" s="9" t="str">
        <f t="shared" si="7"/>
        <v>I</v>
      </c>
      <c r="C59" s="38">
        <f t="shared" si="8"/>
        <v>54607.840900000003</v>
      </c>
      <c r="D59" s="11" t="str">
        <f t="shared" si="9"/>
        <v>vis</v>
      </c>
      <c r="E59" s="46">
        <f>VLOOKUP(C59,Active!C$21:E$966,3,FALSE)</f>
        <v>-2270.9995393185532</v>
      </c>
      <c r="F59" s="9" t="s">
        <v>67</v>
      </c>
      <c r="G59" s="11" t="str">
        <f t="shared" si="10"/>
        <v>54607.8409</v>
      </c>
      <c r="H59" s="38">
        <f t="shared" si="11"/>
        <v>1813</v>
      </c>
      <c r="I59" s="47" t="s">
        <v>332</v>
      </c>
      <c r="J59" s="48" t="s">
        <v>333</v>
      </c>
      <c r="K59" s="47">
        <v>1813</v>
      </c>
      <c r="L59" s="47" t="s">
        <v>325</v>
      </c>
      <c r="M59" s="48" t="s">
        <v>258</v>
      </c>
      <c r="N59" s="48" t="s">
        <v>264</v>
      </c>
      <c r="O59" s="49" t="s">
        <v>302</v>
      </c>
      <c r="P59" s="50" t="s">
        <v>334</v>
      </c>
    </row>
    <row r="60" spans="1:16" ht="12.75" customHeight="1" thickBot="1">
      <c r="A60" s="38" t="str">
        <f t="shared" si="6"/>
        <v>JAAVSO 36(2);186 </v>
      </c>
      <c r="B60" s="9" t="str">
        <f t="shared" si="7"/>
        <v>I</v>
      </c>
      <c r="C60" s="38">
        <f t="shared" si="8"/>
        <v>54649.671799999996</v>
      </c>
      <c r="D60" s="11" t="str">
        <f t="shared" si="9"/>
        <v>vis</v>
      </c>
      <c r="E60" s="46">
        <f>VLOOKUP(C60,Active!C$21:E$966,3,FALSE)</f>
        <v>-2234.9996897521783</v>
      </c>
      <c r="F60" s="9" t="s">
        <v>67</v>
      </c>
      <c r="G60" s="11" t="str">
        <f t="shared" si="10"/>
        <v>54649.6718</v>
      </c>
      <c r="H60" s="38">
        <f t="shared" si="11"/>
        <v>1849</v>
      </c>
      <c r="I60" s="47" t="s">
        <v>335</v>
      </c>
      <c r="J60" s="48" t="s">
        <v>336</v>
      </c>
      <c r="K60" s="47">
        <v>1849</v>
      </c>
      <c r="L60" s="47" t="s">
        <v>281</v>
      </c>
      <c r="M60" s="48" t="s">
        <v>258</v>
      </c>
      <c r="N60" s="48" t="s">
        <v>264</v>
      </c>
      <c r="O60" s="49" t="s">
        <v>125</v>
      </c>
      <c r="P60" s="50" t="s">
        <v>334</v>
      </c>
    </row>
    <row r="61" spans="1:16" ht="12.75" customHeight="1" thickBot="1">
      <c r="A61" s="38" t="str">
        <f t="shared" si="6"/>
        <v>JAAVSO 36(2);186 </v>
      </c>
      <c r="B61" s="9" t="str">
        <f t="shared" si="7"/>
        <v>I</v>
      </c>
      <c r="C61" s="38">
        <f t="shared" si="8"/>
        <v>54700.799500000001</v>
      </c>
      <c r="D61" s="11" t="str">
        <f t="shared" si="9"/>
        <v>vis</v>
      </c>
      <c r="E61" s="46">
        <f>VLOOKUP(C61,Active!C$21:E$966,3,FALSE)</f>
        <v>-2190.9989747621785</v>
      </c>
      <c r="F61" s="9" t="s">
        <v>67</v>
      </c>
      <c r="G61" s="11" t="str">
        <f t="shared" si="10"/>
        <v>54700.7995</v>
      </c>
      <c r="H61" s="38">
        <f t="shared" si="11"/>
        <v>1893</v>
      </c>
      <c r="I61" s="47" t="s">
        <v>337</v>
      </c>
      <c r="J61" s="48" t="s">
        <v>338</v>
      </c>
      <c r="K61" s="47">
        <v>1893</v>
      </c>
      <c r="L61" s="47" t="s">
        <v>339</v>
      </c>
      <c r="M61" s="48" t="s">
        <v>258</v>
      </c>
      <c r="N61" s="48" t="s">
        <v>264</v>
      </c>
      <c r="O61" s="49" t="s">
        <v>340</v>
      </c>
      <c r="P61" s="50" t="s">
        <v>334</v>
      </c>
    </row>
    <row r="62" spans="1:16" ht="12.75" customHeight="1" thickBot="1">
      <c r="A62" s="38" t="str">
        <f t="shared" si="6"/>
        <v>JAAVSO 37(1);44 </v>
      </c>
      <c r="B62" s="9" t="str">
        <f t="shared" si="7"/>
        <v>I</v>
      </c>
      <c r="C62" s="38">
        <f t="shared" si="8"/>
        <v>54799.566500000001</v>
      </c>
      <c r="D62" s="11" t="str">
        <f t="shared" si="9"/>
        <v>vis</v>
      </c>
      <c r="E62" s="46">
        <f>VLOOKUP(C62,Active!C$21:E$966,3,FALSE)</f>
        <v>-2105.9996765849301</v>
      </c>
      <c r="F62" s="9" t="s">
        <v>67</v>
      </c>
      <c r="G62" s="11" t="str">
        <f t="shared" si="10"/>
        <v>54799.5665</v>
      </c>
      <c r="H62" s="38">
        <f t="shared" si="11"/>
        <v>1978</v>
      </c>
      <c r="I62" s="47" t="s">
        <v>341</v>
      </c>
      <c r="J62" s="48" t="s">
        <v>342</v>
      </c>
      <c r="K62" s="47">
        <v>1978</v>
      </c>
      <c r="L62" s="47" t="s">
        <v>281</v>
      </c>
      <c r="M62" s="48" t="s">
        <v>258</v>
      </c>
      <c r="N62" s="48" t="s">
        <v>259</v>
      </c>
      <c r="O62" s="49" t="s">
        <v>125</v>
      </c>
      <c r="P62" s="50" t="s">
        <v>343</v>
      </c>
    </row>
    <row r="63" spans="1:16" ht="12.75" customHeight="1" thickBot="1">
      <c r="A63" s="38" t="str">
        <f t="shared" si="6"/>
        <v> JAAVSO 38;85 </v>
      </c>
      <c r="B63" s="9" t="str">
        <f t="shared" si="7"/>
        <v>I</v>
      </c>
      <c r="C63" s="38">
        <f t="shared" si="8"/>
        <v>54986.644899999999</v>
      </c>
      <c r="D63" s="11" t="str">
        <f t="shared" si="9"/>
        <v>vis</v>
      </c>
      <c r="E63" s="46">
        <f>VLOOKUP(C63,Active!C$21:E$966,3,FALSE)</f>
        <v>-1944.9992138380355</v>
      </c>
      <c r="F63" s="9" t="s">
        <v>67</v>
      </c>
      <c r="G63" s="11" t="str">
        <f t="shared" si="10"/>
        <v>54986.6449</v>
      </c>
      <c r="H63" s="38">
        <f t="shared" si="11"/>
        <v>2139</v>
      </c>
      <c r="I63" s="47" t="s">
        <v>344</v>
      </c>
      <c r="J63" s="48" t="s">
        <v>345</v>
      </c>
      <c r="K63" s="47">
        <v>2139</v>
      </c>
      <c r="L63" s="47" t="s">
        <v>346</v>
      </c>
      <c r="M63" s="48" t="s">
        <v>258</v>
      </c>
      <c r="N63" s="48" t="s">
        <v>259</v>
      </c>
      <c r="O63" s="49" t="s">
        <v>125</v>
      </c>
      <c r="P63" s="49" t="s">
        <v>347</v>
      </c>
    </row>
    <row r="64" spans="1:16" ht="12.75" customHeight="1" thickBot="1">
      <c r="A64" s="38" t="str">
        <f t="shared" si="6"/>
        <v> JAAVSO 39;94 </v>
      </c>
      <c r="B64" s="9" t="str">
        <f t="shared" si="7"/>
        <v>I</v>
      </c>
      <c r="C64" s="38">
        <f t="shared" si="8"/>
        <v>55345.694000000003</v>
      </c>
      <c r="D64" s="11" t="str">
        <f t="shared" si="9"/>
        <v>vis</v>
      </c>
      <c r="E64" s="46">
        <f>VLOOKUP(C64,Active!C$21:E$966,3,FALSE)</f>
        <v>-1636.0000388993094</v>
      </c>
      <c r="F64" s="9" t="s">
        <v>67</v>
      </c>
      <c r="G64" s="11" t="str">
        <f t="shared" si="10"/>
        <v>55345.6940</v>
      </c>
      <c r="H64" s="38">
        <f t="shared" si="11"/>
        <v>2448</v>
      </c>
      <c r="I64" s="47" t="s">
        <v>354</v>
      </c>
      <c r="J64" s="48" t="s">
        <v>355</v>
      </c>
      <c r="K64" s="47" t="s">
        <v>356</v>
      </c>
      <c r="L64" s="47" t="s">
        <v>292</v>
      </c>
      <c r="M64" s="48" t="s">
        <v>258</v>
      </c>
      <c r="N64" s="48" t="s">
        <v>259</v>
      </c>
      <c r="O64" s="49" t="s">
        <v>125</v>
      </c>
      <c r="P64" s="49" t="s">
        <v>357</v>
      </c>
    </row>
    <row r="65" spans="1:16" ht="12.75" customHeight="1" thickBot="1">
      <c r="A65" s="38" t="str">
        <f t="shared" si="6"/>
        <v>BAVM 220 </v>
      </c>
      <c r="B65" s="9" t="str">
        <f t="shared" si="7"/>
        <v>I</v>
      </c>
      <c r="C65" s="38">
        <f t="shared" si="8"/>
        <v>55644.321799999998</v>
      </c>
      <c r="D65" s="11" t="str">
        <f t="shared" si="9"/>
        <v>vis</v>
      </c>
      <c r="E65" s="46">
        <f>VLOOKUP(C65,Active!C$21:E$966,3,FALSE)</f>
        <v>-1378.9996904406605</v>
      </c>
      <c r="F65" s="9" t="s">
        <v>67</v>
      </c>
      <c r="G65" s="11" t="str">
        <f t="shared" si="10"/>
        <v>55644.3218</v>
      </c>
      <c r="H65" s="38">
        <f t="shared" si="11"/>
        <v>2705</v>
      </c>
      <c r="I65" s="47" t="s">
        <v>358</v>
      </c>
      <c r="J65" s="48" t="s">
        <v>359</v>
      </c>
      <c r="K65" s="47" t="s">
        <v>360</v>
      </c>
      <c r="L65" s="47" t="s">
        <v>308</v>
      </c>
      <c r="M65" s="48" t="s">
        <v>258</v>
      </c>
      <c r="N65" s="48" t="s">
        <v>351</v>
      </c>
      <c r="O65" s="49" t="s">
        <v>352</v>
      </c>
      <c r="P65" s="50" t="s">
        <v>361</v>
      </c>
    </row>
    <row r="66" spans="1:16" ht="12.75" customHeight="1" thickBot="1">
      <c r="A66" s="38" t="str">
        <f t="shared" si="6"/>
        <v> JAAVSO 41;122 </v>
      </c>
      <c r="B66" s="9" t="str">
        <f t="shared" si="7"/>
        <v>I</v>
      </c>
      <c r="C66" s="38">
        <f t="shared" si="8"/>
        <v>55962.703099999999</v>
      </c>
      <c r="D66" s="11" t="str">
        <f t="shared" si="9"/>
        <v>vis</v>
      </c>
      <c r="E66" s="46">
        <f>VLOOKUP(C66,Active!C$21:E$966,3,FALSE)</f>
        <v>-1104.9993962861333</v>
      </c>
      <c r="F66" s="9" t="s">
        <v>67</v>
      </c>
      <c r="G66" s="11" t="str">
        <f t="shared" si="10"/>
        <v>55962.7031</v>
      </c>
      <c r="H66" s="38">
        <f t="shared" si="11"/>
        <v>2979</v>
      </c>
      <c r="I66" s="47" t="s">
        <v>362</v>
      </c>
      <c r="J66" s="48" t="s">
        <v>363</v>
      </c>
      <c r="K66" s="47" t="s">
        <v>364</v>
      </c>
      <c r="L66" s="47" t="s">
        <v>365</v>
      </c>
      <c r="M66" s="48" t="s">
        <v>258</v>
      </c>
      <c r="N66" s="48" t="s">
        <v>67</v>
      </c>
      <c r="O66" s="49" t="s">
        <v>125</v>
      </c>
      <c r="P66" s="49" t="s">
        <v>366</v>
      </c>
    </row>
    <row r="67" spans="1:16" ht="12.75" customHeight="1" thickBot="1">
      <c r="A67" s="38" t="str">
        <f t="shared" si="6"/>
        <v> JAAVSO 41;328 </v>
      </c>
      <c r="B67" s="9" t="str">
        <f t="shared" si="7"/>
        <v>I</v>
      </c>
      <c r="C67" s="38">
        <f t="shared" si="8"/>
        <v>56493.724999999999</v>
      </c>
      <c r="D67" s="11" t="str">
        <f t="shared" si="9"/>
        <v>vis</v>
      </c>
      <c r="E67" s="46">
        <f>VLOOKUP(C67,Active!C$21:E$966,3,FALSE)</f>
        <v>-647.99970188669624</v>
      </c>
      <c r="F67" s="9" t="s">
        <v>67</v>
      </c>
      <c r="G67" s="11" t="str">
        <f t="shared" si="10"/>
        <v>56493.7250</v>
      </c>
      <c r="H67" s="38">
        <f t="shared" si="11"/>
        <v>3436</v>
      </c>
      <c r="I67" s="47" t="s">
        <v>367</v>
      </c>
      <c r="J67" s="48" t="s">
        <v>368</v>
      </c>
      <c r="K67" s="47" t="s">
        <v>369</v>
      </c>
      <c r="L67" s="47" t="s">
        <v>308</v>
      </c>
      <c r="M67" s="48" t="s">
        <v>258</v>
      </c>
      <c r="N67" s="48" t="s">
        <v>67</v>
      </c>
      <c r="O67" s="49" t="s">
        <v>125</v>
      </c>
      <c r="P67" s="49" t="s">
        <v>370</v>
      </c>
    </row>
    <row r="68" spans="1:16" ht="12.75" customHeight="1" thickBot="1">
      <c r="A68" s="38" t="str">
        <f t="shared" si="6"/>
        <v>BAVM 47 </v>
      </c>
      <c r="B68" s="9" t="str">
        <f t="shared" si="7"/>
        <v>I</v>
      </c>
      <c r="C68" s="38">
        <f t="shared" si="8"/>
        <v>25643.292000000001</v>
      </c>
      <c r="D68" s="11" t="str">
        <f t="shared" si="9"/>
        <v>vis</v>
      </c>
      <c r="E68" s="46">
        <f>VLOOKUP(C68,Active!C$21:E$966,3,FALSE)</f>
        <v>-27198.01289925259</v>
      </c>
      <c r="F68" s="9" t="s">
        <v>67</v>
      </c>
      <c r="G68" s="11" t="str">
        <f t="shared" si="10"/>
        <v>25643.292</v>
      </c>
      <c r="H68" s="38">
        <f t="shared" si="11"/>
        <v>-23114</v>
      </c>
      <c r="I68" s="47" t="s">
        <v>70</v>
      </c>
      <c r="J68" s="48" t="s">
        <v>71</v>
      </c>
      <c r="K68" s="47">
        <v>-23114</v>
      </c>
      <c r="L68" s="47" t="s">
        <v>72</v>
      </c>
      <c r="M68" s="48" t="s">
        <v>73</v>
      </c>
      <c r="N68" s="48"/>
      <c r="O68" s="49" t="s">
        <v>74</v>
      </c>
      <c r="P68" s="50" t="s">
        <v>75</v>
      </c>
    </row>
    <row r="69" spans="1:16" ht="12.75" customHeight="1" thickBot="1">
      <c r="A69" s="38" t="str">
        <f t="shared" si="6"/>
        <v>BAVM 47 </v>
      </c>
      <c r="B69" s="9" t="str">
        <f t="shared" si="7"/>
        <v>I</v>
      </c>
      <c r="C69" s="38">
        <f t="shared" si="8"/>
        <v>25951.255000000001</v>
      </c>
      <c r="D69" s="11" t="str">
        <f t="shared" si="9"/>
        <v>vis</v>
      </c>
      <c r="E69" s="46">
        <f>VLOOKUP(C69,Active!C$21:E$966,3,FALSE)</f>
        <v>-26932.978638167813</v>
      </c>
      <c r="F69" s="9" t="s">
        <v>67</v>
      </c>
      <c r="G69" s="11" t="str">
        <f t="shared" si="10"/>
        <v>25951.255</v>
      </c>
      <c r="H69" s="38">
        <f t="shared" si="11"/>
        <v>-22849</v>
      </c>
      <c r="I69" s="47" t="s">
        <v>76</v>
      </c>
      <c r="J69" s="48" t="s">
        <v>77</v>
      </c>
      <c r="K69" s="47">
        <v>-22849</v>
      </c>
      <c r="L69" s="47" t="s">
        <v>78</v>
      </c>
      <c r="M69" s="48" t="s">
        <v>73</v>
      </c>
      <c r="N69" s="48"/>
      <c r="O69" s="49" t="s">
        <v>74</v>
      </c>
      <c r="P69" s="50" t="s">
        <v>75</v>
      </c>
    </row>
    <row r="70" spans="1:16" ht="12.75" customHeight="1" thickBot="1">
      <c r="A70" s="38" t="str">
        <f t="shared" si="6"/>
        <v>BAVM 47 </v>
      </c>
      <c r="B70" s="9" t="str">
        <f t="shared" si="7"/>
        <v>I</v>
      </c>
      <c r="C70" s="38">
        <f t="shared" si="8"/>
        <v>26030.267</v>
      </c>
      <c r="D70" s="11" t="str">
        <f t="shared" si="9"/>
        <v>vis</v>
      </c>
      <c r="E70" s="46">
        <f>VLOOKUP(C70,Active!C$21:E$966,3,FALSE)</f>
        <v>-26864.980576592789</v>
      </c>
      <c r="F70" s="9" t="s">
        <v>67</v>
      </c>
      <c r="G70" s="11" t="str">
        <f t="shared" si="10"/>
        <v>26030.267</v>
      </c>
      <c r="H70" s="38">
        <f t="shared" si="11"/>
        <v>-22781</v>
      </c>
      <c r="I70" s="47" t="s">
        <v>79</v>
      </c>
      <c r="J70" s="48" t="s">
        <v>80</v>
      </c>
      <c r="K70" s="47">
        <v>-22781</v>
      </c>
      <c r="L70" s="47" t="s">
        <v>81</v>
      </c>
      <c r="M70" s="48" t="s">
        <v>73</v>
      </c>
      <c r="N70" s="48"/>
      <c r="O70" s="49" t="s">
        <v>74</v>
      </c>
      <c r="P70" s="50" t="s">
        <v>75</v>
      </c>
    </row>
    <row r="71" spans="1:16" ht="12.75" customHeight="1" thickBot="1">
      <c r="A71" s="38" t="str">
        <f t="shared" si="6"/>
        <v>BAVM 47 </v>
      </c>
      <c r="B71" s="9" t="str">
        <f t="shared" si="7"/>
        <v>I</v>
      </c>
      <c r="C71" s="38">
        <f t="shared" si="8"/>
        <v>26440.435000000001</v>
      </c>
      <c r="D71" s="11" t="str">
        <f t="shared" si="9"/>
        <v>vis</v>
      </c>
      <c r="E71" s="46">
        <f>VLOOKUP(C71,Active!C$21:E$966,3,FALSE)</f>
        <v>-26511.98825998131</v>
      </c>
      <c r="F71" s="9" t="s">
        <v>67</v>
      </c>
      <c r="G71" s="11" t="str">
        <f t="shared" si="10"/>
        <v>26440.435</v>
      </c>
      <c r="H71" s="38">
        <f t="shared" si="11"/>
        <v>-22428</v>
      </c>
      <c r="I71" s="47" t="s">
        <v>82</v>
      </c>
      <c r="J71" s="48" t="s">
        <v>83</v>
      </c>
      <c r="K71" s="47">
        <v>-22428</v>
      </c>
      <c r="L71" s="47" t="s">
        <v>84</v>
      </c>
      <c r="M71" s="48" t="s">
        <v>73</v>
      </c>
      <c r="N71" s="48"/>
      <c r="O71" s="49" t="s">
        <v>74</v>
      </c>
      <c r="P71" s="50" t="s">
        <v>75</v>
      </c>
    </row>
    <row r="72" spans="1:16" ht="12.75" customHeight="1" thickBot="1">
      <c r="A72" s="38" t="str">
        <f t="shared" si="6"/>
        <v> KVB 9.6 </v>
      </c>
      <c r="B72" s="9" t="str">
        <f t="shared" si="7"/>
        <v>I</v>
      </c>
      <c r="C72" s="38">
        <f t="shared" si="8"/>
        <v>26928.422999999999</v>
      </c>
      <c r="D72" s="11" t="str">
        <f t="shared" si="9"/>
        <v>vis</v>
      </c>
      <c r="E72" s="46">
        <f>VLOOKUP(C72,Active!C$21:E$966,3,FALSE)</f>
        <v>-26092.023722039292</v>
      </c>
      <c r="F72" s="9" t="s">
        <v>67</v>
      </c>
      <c r="G72" s="11" t="str">
        <f t="shared" si="10"/>
        <v>26928.423</v>
      </c>
      <c r="H72" s="38">
        <f t="shared" si="11"/>
        <v>-22008</v>
      </c>
      <c r="I72" s="47" t="s">
        <v>85</v>
      </c>
      <c r="J72" s="48" t="s">
        <v>86</v>
      </c>
      <c r="K72" s="47">
        <v>-22008</v>
      </c>
      <c r="L72" s="47" t="s">
        <v>87</v>
      </c>
      <c r="M72" s="48" t="s">
        <v>73</v>
      </c>
      <c r="N72" s="48"/>
      <c r="O72" s="49" t="s">
        <v>88</v>
      </c>
      <c r="P72" s="49" t="s">
        <v>89</v>
      </c>
    </row>
    <row r="73" spans="1:16" ht="12.75" customHeight="1" thickBot="1">
      <c r="A73" s="38" t="str">
        <f t="shared" si="6"/>
        <v> KVB 9.6 </v>
      </c>
      <c r="B73" s="9" t="str">
        <f t="shared" si="7"/>
        <v>I</v>
      </c>
      <c r="C73" s="38">
        <f t="shared" si="8"/>
        <v>26972.338</v>
      </c>
      <c r="D73" s="11" t="str">
        <f t="shared" si="9"/>
        <v>vis</v>
      </c>
      <c r="E73" s="46">
        <f>VLOOKUP(C73,Active!C$21:E$966,3,FALSE)</f>
        <v>-26054.230287193099</v>
      </c>
      <c r="F73" s="9" t="s">
        <v>67</v>
      </c>
      <c r="G73" s="11" t="str">
        <f t="shared" si="10"/>
        <v>26972.338</v>
      </c>
      <c r="H73" s="38">
        <f t="shared" si="11"/>
        <v>-21970</v>
      </c>
      <c r="I73" s="47" t="s">
        <v>90</v>
      </c>
      <c r="J73" s="48" t="s">
        <v>91</v>
      </c>
      <c r="K73" s="47">
        <v>-21970</v>
      </c>
      <c r="L73" s="47" t="s">
        <v>92</v>
      </c>
      <c r="M73" s="48" t="s">
        <v>73</v>
      </c>
      <c r="N73" s="48"/>
      <c r="O73" s="49" t="s">
        <v>88</v>
      </c>
      <c r="P73" s="49" t="s">
        <v>89</v>
      </c>
    </row>
    <row r="74" spans="1:16" ht="12.75" customHeight="1" thickBot="1">
      <c r="A74" s="38" t="str">
        <f t="shared" si="6"/>
        <v>BAVM 47 </v>
      </c>
      <c r="B74" s="9" t="str">
        <f t="shared" si="7"/>
        <v>I</v>
      </c>
      <c r="C74" s="38">
        <f t="shared" si="8"/>
        <v>26985.415000000001</v>
      </c>
      <c r="D74" s="11" t="str">
        <f t="shared" si="9"/>
        <v>vis</v>
      </c>
      <c r="E74" s="46">
        <f>VLOOKUP(C74,Active!C$21:E$966,3,FALSE)</f>
        <v>-26042.976165651857</v>
      </c>
      <c r="F74" s="9" t="s">
        <v>67</v>
      </c>
      <c r="G74" s="11" t="str">
        <f t="shared" si="10"/>
        <v>26985.415</v>
      </c>
      <c r="H74" s="38">
        <f t="shared" si="11"/>
        <v>-21959</v>
      </c>
      <c r="I74" s="47" t="s">
        <v>93</v>
      </c>
      <c r="J74" s="48" t="s">
        <v>94</v>
      </c>
      <c r="K74" s="47">
        <v>-21959</v>
      </c>
      <c r="L74" s="47" t="s">
        <v>95</v>
      </c>
      <c r="M74" s="48" t="s">
        <v>73</v>
      </c>
      <c r="N74" s="48"/>
      <c r="O74" s="49" t="s">
        <v>74</v>
      </c>
      <c r="P74" s="50" t="s">
        <v>75</v>
      </c>
    </row>
    <row r="75" spans="1:16" ht="12.75" customHeight="1" thickBot="1">
      <c r="A75" s="38" t="str">
        <f t="shared" ref="A75:A109" si="12">P75</f>
        <v>BAVM 47 </v>
      </c>
      <c r="B75" s="9" t="str">
        <f t="shared" ref="B75:B109" si="13">IF(H75=INT(H75),"I","II")</f>
        <v>I</v>
      </c>
      <c r="C75" s="38">
        <f t="shared" ref="C75:C109" si="14">1*G75</f>
        <v>27043.445</v>
      </c>
      <c r="D75" s="11" t="str">
        <f t="shared" ref="D75:D109" si="15">VLOOKUP(F75,I$1:J$5,2,FALSE)</f>
        <v>vis</v>
      </c>
      <c r="E75" s="46">
        <f>VLOOKUP(C75,Active!C$21:E$966,3,FALSE)</f>
        <v>-25993.035302071657</v>
      </c>
      <c r="F75" s="9" t="s">
        <v>67</v>
      </c>
      <c r="G75" s="11" t="str">
        <f t="shared" ref="G75:G109" si="16">MID(I75,3,LEN(I75)-3)</f>
        <v>27043.445</v>
      </c>
      <c r="H75" s="38">
        <f t="shared" ref="H75:H109" si="17">1*K75</f>
        <v>-21909</v>
      </c>
      <c r="I75" s="47" t="s">
        <v>96</v>
      </c>
      <c r="J75" s="48" t="s">
        <v>97</v>
      </c>
      <c r="K75" s="47">
        <v>-21909</v>
      </c>
      <c r="L75" s="47" t="s">
        <v>98</v>
      </c>
      <c r="M75" s="48" t="s">
        <v>73</v>
      </c>
      <c r="N75" s="48"/>
      <c r="O75" s="49" t="s">
        <v>74</v>
      </c>
      <c r="P75" s="50" t="s">
        <v>75</v>
      </c>
    </row>
    <row r="76" spans="1:16" ht="12.75" customHeight="1" thickBot="1">
      <c r="A76" s="38" t="str">
        <f t="shared" si="12"/>
        <v>BAVM 47 </v>
      </c>
      <c r="B76" s="9" t="str">
        <f t="shared" si="13"/>
        <v>I</v>
      </c>
      <c r="C76" s="38">
        <f t="shared" si="14"/>
        <v>27280.512999999999</v>
      </c>
      <c r="D76" s="11" t="str">
        <f t="shared" si="15"/>
        <v>vis</v>
      </c>
      <c r="E76" s="46">
        <f>VLOOKUP(C76,Active!C$21:E$966,3,FALSE)</f>
        <v>-25789.013578011149</v>
      </c>
      <c r="F76" s="9" t="s">
        <v>67</v>
      </c>
      <c r="G76" s="11" t="str">
        <f t="shared" si="16"/>
        <v>27280.513</v>
      </c>
      <c r="H76" s="38">
        <f t="shared" si="17"/>
        <v>-21705</v>
      </c>
      <c r="I76" s="47" t="s">
        <v>99</v>
      </c>
      <c r="J76" s="48" t="s">
        <v>100</v>
      </c>
      <c r="K76" s="47">
        <v>-21705</v>
      </c>
      <c r="L76" s="47" t="s">
        <v>101</v>
      </c>
      <c r="M76" s="48" t="s">
        <v>73</v>
      </c>
      <c r="N76" s="48"/>
      <c r="O76" s="49" t="s">
        <v>74</v>
      </c>
      <c r="P76" s="50" t="s">
        <v>75</v>
      </c>
    </row>
    <row r="77" spans="1:16" ht="12.75" customHeight="1" thickBot="1">
      <c r="A77" s="38" t="str">
        <f t="shared" si="12"/>
        <v> KVB 9.6 </v>
      </c>
      <c r="B77" s="9" t="str">
        <f t="shared" si="13"/>
        <v>I</v>
      </c>
      <c r="C77" s="38">
        <f t="shared" si="14"/>
        <v>28693.476999999999</v>
      </c>
      <c r="D77" s="11" t="str">
        <f t="shared" si="15"/>
        <v>vis</v>
      </c>
      <c r="E77" s="46">
        <f>VLOOKUP(C77,Active!C$21:E$966,3,FALSE)</f>
        <v>-24573.010780014672</v>
      </c>
      <c r="F77" s="9" t="s">
        <v>67</v>
      </c>
      <c r="G77" s="11" t="str">
        <f t="shared" si="16"/>
        <v>28693.477</v>
      </c>
      <c r="H77" s="38">
        <f t="shared" si="17"/>
        <v>-20489</v>
      </c>
      <c r="I77" s="47" t="s">
        <v>102</v>
      </c>
      <c r="J77" s="48" t="s">
        <v>103</v>
      </c>
      <c r="K77" s="47">
        <v>-20489</v>
      </c>
      <c r="L77" s="47" t="s">
        <v>104</v>
      </c>
      <c r="M77" s="48" t="s">
        <v>73</v>
      </c>
      <c r="N77" s="48"/>
      <c r="O77" s="49" t="s">
        <v>88</v>
      </c>
      <c r="P77" s="49" t="s">
        <v>89</v>
      </c>
    </row>
    <row r="78" spans="1:16" ht="12.75" customHeight="1" thickBot="1">
      <c r="A78" s="38" t="str">
        <f t="shared" si="12"/>
        <v> KVB 9.6 </v>
      </c>
      <c r="B78" s="9" t="str">
        <f t="shared" si="13"/>
        <v>I</v>
      </c>
      <c r="C78" s="38">
        <f t="shared" si="14"/>
        <v>29166.382000000001</v>
      </c>
      <c r="D78" s="11" t="str">
        <f t="shared" si="15"/>
        <v>vis</v>
      </c>
      <c r="E78" s="46">
        <f>VLOOKUP(C78,Active!C$21:E$966,3,FALSE)</f>
        <v>-24166.026735703192</v>
      </c>
      <c r="F78" s="9" t="s">
        <v>67</v>
      </c>
      <c r="G78" s="11" t="str">
        <f t="shared" si="16"/>
        <v>29166.382</v>
      </c>
      <c r="H78" s="38">
        <f t="shared" si="17"/>
        <v>-20082</v>
      </c>
      <c r="I78" s="47" t="s">
        <v>105</v>
      </c>
      <c r="J78" s="48" t="s">
        <v>106</v>
      </c>
      <c r="K78" s="47">
        <v>-20082</v>
      </c>
      <c r="L78" s="47" t="s">
        <v>107</v>
      </c>
      <c r="M78" s="48" t="s">
        <v>73</v>
      </c>
      <c r="N78" s="48"/>
      <c r="O78" s="49" t="s">
        <v>88</v>
      </c>
      <c r="P78" s="49" t="s">
        <v>89</v>
      </c>
    </row>
    <row r="79" spans="1:16" ht="12.75" customHeight="1" thickBot="1">
      <c r="A79" s="38" t="str">
        <f t="shared" si="12"/>
        <v> KVB 9.6 </v>
      </c>
      <c r="B79" s="9" t="str">
        <f t="shared" si="13"/>
        <v>I</v>
      </c>
      <c r="C79" s="38">
        <f t="shared" si="14"/>
        <v>29223.334999999999</v>
      </c>
      <c r="D79" s="11" t="str">
        <f t="shared" si="15"/>
        <v>vis</v>
      </c>
      <c r="E79" s="46">
        <f>VLOOKUP(C79,Active!C$21:E$966,3,FALSE)</f>
        <v>-24117.012742880805</v>
      </c>
      <c r="F79" s="9" t="s">
        <v>67</v>
      </c>
      <c r="G79" s="11" t="str">
        <f t="shared" si="16"/>
        <v>29223.335</v>
      </c>
      <c r="H79" s="38">
        <f t="shared" si="17"/>
        <v>-20033</v>
      </c>
      <c r="I79" s="47" t="s">
        <v>108</v>
      </c>
      <c r="J79" s="48" t="s">
        <v>109</v>
      </c>
      <c r="K79" s="47">
        <v>-20033</v>
      </c>
      <c r="L79" s="47" t="s">
        <v>72</v>
      </c>
      <c r="M79" s="48" t="s">
        <v>73</v>
      </c>
      <c r="N79" s="48"/>
      <c r="O79" s="49" t="s">
        <v>88</v>
      </c>
      <c r="P79" s="49" t="s">
        <v>89</v>
      </c>
    </row>
    <row r="80" spans="1:16" ht="12.75" customHeight="1" thickBot="1">
      <c r="A80" s="38" t="str">
        <f t="shared" si="12"/>
        <v> MSAI 33.363 </v>
      </c>
      <c r="B80" s="9" t="str">
        <f t="shared" si="13"/>
        <v>I</v>
      </c>
      <c r="C80" s="38">
        <f t="shared" si="14"/>
        <v>36806.370000000003</v>
      </c>
      <c r="D80" s="11" t="str">
        <f t="shared" si="15"/>
        <v>vis</v>
      </c>
      <c r="E80" s="46">
        <f>VLOOKUP(C80,Active!C$21:E$966,3,FALSE)</f>
        <v>-17591.020730837161</v>
      </c>
      <c r="F80" s="9" t="s">
        <v>67</v>
      </c>
      <c r="G80" s="11" t="str">
        <f t="shared" si="16"/>
        <v>36806.37</v>
      </c>
      <c r="H80" s="38">
        <f t="shared" si="17"/>
        <v>-13507</v>
      </c>
      <c r="I80" s="47" t="s">
        <v>110</v>
      </c>
      <c r="J80" s="48" t="s">
        <v>111</v>
      </c>
      <c r="K80" s="47">
        <v>-13507</v>
      </c>
      <c r="L80" s="47" t="s">
        <v>112</v>
      </c>
      <c r="M80" s="48" t="s">
        <v>73</v>
      </c>
      <c r="N80" s="48"/>
      <c r="O80" s="49" t="s">
        <v>113</v>
      </c>
      <c r="P80" s="49" t="s">
        <v>114</v>
      </c>
    </row>
    <row r="81" spans="1:16" ht="12.75" customHeight="1" thickBot="1">
      <c r="A81" s="38" t="str">
        <f t="shared" si="12"/>
        <v> MSAI 33.363 </v>
      </c>
      <c r="B81" s="9" t="str">
        <f t="shared" si="13"/>
        <v>I</v>
      </c>
      <c r="C81" s="38">
        <f t="shared" si="14"/>
        <v>36813.33</v>
      </c>
      <c r="D81" s="11" t="str">
        <f t="shared" si="15"/>
        <v>vis</v>
      </c>
      <c r="E81" s="46">
        <f>VLOOKUP(C81,Active!C$21:E$966,3,FALSE)</f>
        <v>-17585.030925382773</v>
      </c>
      <c r="F81" s="9" t="s">
        <v>67</v>
      </c>
      <c r="G81" s="11" t="str">
        <f t="shared" si="16"/>
        <v>36813.33</v>
      </c>
      <c r="H81" s="38">
        <f t="shared" si="17"/>
        <v>-13501</v>
      </c>
      <c r="I81" s="47" t="s">
        <v>115</v>
      </c>
      <c r="J81" s="48" t="s">
        <v>116</v>
      </c>
      <c r="K81" s="47">
        <v>-13501</v>
      </c>
      <c r="L81" s="47" t="s">
        <v>117</v>
      </c>
      <c r="M81" s="48" t="s">
        <v>73</v>
      </c>
      <c r="N81" s="48"/>
      <c r="O81" s="49" t="s">
        <v>113</v>
      </c>
      <c r="P81" s="49" t="s">
        <v>114</v>
      </c>
    </row>
    <row r="82" spans="1:16" ht="12.75" customHeight="1" thickBot="1">
      <c r="A82" s="38" t="str">
        <f t="shared" si="12"/>
        <v> MSAI 33.363 </v>
      </c>
      <c r="B82" s="9" t="str">
        <f t="shared" si="13"/>
        <v>I</v>
      </c>
      <c r="C82" s="38">
        <f t="shared" si="14"/>
        <v>36820.33</v>
      </c>
      <c r="D82" s="11" t="str">
        <f t="shared" si="15"/>
        <v>vis</v>
      </c>
      <c r="E82" s="46">
        <f>VLOOKUP(C82,Active!C$21:E$966,3,FALSE)</f>
        <v>-17579.006695759104</v>
      </c>
      <c r="F82" s="9" t="s">
        <v>67</v>
      </c>
      <c r="G82" s="11" t="str">
        <f t="shared" si="16"/>
        <v>36820.33</v>
      </c>
      <c r="H82" s="38">
        <f t="shared" si="17"/>
        <v>-13495</v>
      </c>
      <c r="I82" s="47" t="s">
        <v>118</v>
      </c>
      <c r="J82" s="48" t="s">
        <v>119</v>
      </c>
      <c r="K82" s="47">
        <v>-13495</v>
      </c>
      <c r="L82" s="47" t="s">
        <v>120</v>
      </c>
      <c r="M82" s="48" t="s">
        <v>73</v>
      </c>
      <c r="N82" s="48"/>
      <c r="O82" s="49" t="s">
        <v>113</v>
      </c>
      <c r="P82" s="49" t="s">
        <v>114</v>
      </c>
    </row>
    <row r="83" spans="1:16" ht="12.75" customHeight="1" thickBot="1">
      <c r="A83" s="38" t="str">
        <f t="shared" si="12"/>
        <v> AOEB 2 </v>
      </c>
      <c r="B83" s="9" t="str">
        <f t="shared" si="13"/>
        <v>I</v>
      </c>
      <c r="C83" s="38">
        <f t="shared" si="14"/>
        <v>43315.781999999999</v>
      </c>
      <c r="D83" s="11" t="str">
        <f t="shared" si="15"/>
        <v>vis</v>
      </c>
      <c r="E83" s="46">
        <f>VLOOKUP(C83,Active!C$21:E$966,3,FALSE)</f>
        <v>-11988.993216115023</v>
      </c>
      <c r="F83" s="9" t="s">
        <v>67</v>
      </c>
      <c r="G83" s="11" t="str">
        <f t="shared" si="16"/>
        <v>43315.782</v>
      </c>
      <c r="H83" s="38">
        <f t="shared" si="17"/>
        <v>-7905</v>
      </c>
      <c r="I83" s="47" t="s">
        <v>121</v>
      </c>
      <c r="J83" s="48" t="s">
        <v>122</v>
      </c>
      <c r="K83" s="47">
        <v>-7905</v>
      </c>
      <c r="L83" s="47" t="s">
        <v>123</v>
      </c>
      <c r="M83" s="48" t="s">
        <v>124</v>
      </c>
      <c r="N83" s="48"/>
      <c r="O83" s="49" t="s">
        <v>125</v>
      </c>
      <c r="P83" s="49" t="s">
        <v>126</v>
      </c>
    </row>
    <row r="84" spans="1:16" ht="12.75" customHeight="1" thickBot="1">
      <c r="A84" s="38" t="str">
        <f t="shared" si="12"/>
        <v>BAVM 43 </v>
      </c>
      <c r="B84" s="9" t="str">
        <f t="shared" si="13"/>
        <v>I</v>
      </c>
      <c r="C84" s="38">
        <f t="shared" si="14"/>
        <v>46211.423999999999</v>
      </c>
      <c r="D84" s="11" t="str">
        <f t="shared" si="15"/>
        <v>vis</v>
      </c>
      <c r="E84" s="46">
        <f>VLOOKUP(C84,Active!C$21:E$966,3,FALSE)</f>
        <v>-9496.9914566957304</v>
      </c>
      <c r="F84" s="9" t="s">
        <v>67</v>
      </c>
      <c r="G84" s="11" t="str">
        <f t="shared" si="16"/>
        <v>46211.424</v>
      </c>
      <c r="H84" s="38">
        <f t="shared" si="17"/>
        <v>-5413</v>
      </c>
      <c r="I84" s="47" t="s">
        <v>195</v>
      </c>
      <c r="J84" s="48" t="s">
        <v>196</v>
      </c>
      <c r="K84" s="47">
        <v>-5413</v>
      </c>
      <c r="L84" s="47" t="s">
        <v>197</v>
      </c>
      <c r="M84" s="48" t="s">
        <v>124</v>
      </c>
      <c r="N84" s="48"/>
      <c r="O84" s="49" t="s">
        <v>198</v>
      </c>
      <c r="P84" s="50" t="s">
        <v>199</v>
      </c>
    </row>
    <row r="85" spans="1:16" ht="12.75" customHeight="1" thickBot="1">
      <c r="A85" s="38" t="str">
        <f t="shared" si="12"/>
        <v>BAVM 43 </v>
      </c>
      <c r="B85" s="9" t="str">
        <f t="shared" si="13"/>
        <v>I</v>
      </c>
      <c r="C85" s="38">
        <f t="shared" si="14"/>
        <v>46254.413999999997</v>
      </c>
      <c r="D85" s="11" t="str">
        <f t="shared" si="15"/>
        <v>vis</v>
      </c>
      <c r="E85" s="46">
        <f>VLOOKUP(C85,Active!C$21:E$966,3,FALSE)</f>
        <v>-9459.994080764096</v>
      </c>
      <c r="F85" s="9" t="s">
        <v>67</v>
      </c>
      <c r="G85" s="11" t="str">
        <f t="shared" si="16"/>
        <v>46254.414</v>
      </c>
      <c r="H85" s="38">
        <f t="shared" si="17"/>
        <v>-5376</v>
      </c>
      <c r="I85" s="47" t="s">
        <v>200</v>
      </c>
      <c r="J85" s="48" t="s">
        <v>201</v>
      </c>
      <c r="K85" s="47">
        <v>-5376</v>
      </c>
      <c r="L85" s="47" t="s">
        <v>190</v>
      </c>
      <c r="M85" s="48" t="s">
        <v>124</v>
      </c>
      <c r="N85" s="48"/>
      <c r="O85" s="49" t="s">
        <v>198</v>
      </c>
      <c r="P85" s="50" t="s">
        <v>199</v>
      </c>
    </row>
    <row r="86" spans="1:16" ht="12.75" customHeight="1" thickBot="1">
      <c r="A86" s="38" t="str">
        <f t="shared" si="12"/>
        <v>BAVM 47 </v>
      </c>
      <c r="B86" s="9" t="str">
        <f t="shared" si="13"/>
        <v>II</v>
      </c>
      <c r="C86" s="38">
        <f t="shared" si="14"/>
        <v>46718.614999999998</v>
      </c>
      <c r="D86" s="11" t="str">
        <f t="shared" si="15"/>
        <v>vis</v>
      </c>
      <c r="E86" s="46">
        <f>VLOOKUP(C86,Active!C$21:E$966,3,FALSE)</f>
        <v>-9060.5007356875303</v>
      </c>
      <c r="F86" s="9" t="s">
        <v>67</v>
      </c>
      <c r="G86" s="11" t="str">
        <f t="shared" si="16"/>
        <v>46718.615</v>
      </c>
      <c r="H86" s="38">
        <f t="shared" si="17"/>
        <v>-4976.5</v>
      </c>
      <c r="I86" s="47" t="s">
        <v>213</v>
      </c>
      <c r="J86" s="48" t="s">
        <v>214</v>
      </c>
      <c r="K86" s="47">
        <v>-4976.5</v>
      </c>
      <c r="L86" s="47" t="s">
        <v>132</v>
      </c>
      <c r="M86" s="48" t="s">
        <v>69</v>
      </c>
      <c r="N86" s="48"/>
      <c r="O86" s="49" t="s">
        <v>215</v>
      </c>
      <c r="P86" s="50" t="s">
        <v>75</v>
      </c>
    </row>
    <row r="87" spans="1:16" ht="12.75" customHeight="1" thickBot="1">
      <c r="A87" s="38" t="str">
        <f t="shared" si="12"/>
        <v>BAVM 47 </v>
      </c>
      <c r="B87" s="9" t="str">
        <f t="shared" si="13"/>
        <v>I</v>
      </c>
      <c r="C87" s="38">
        <f t="shared" si="14"/>
        <v>46763.353000000003</v>
      </c>
      <c r="D87" s="11" t="str">
        <f t="shared" si="15"/>
        <v>vis</v>
      </c>
      <c r="E87" s="46">
        <f>VLOOKUP(C87,Active!C$21:E$966,3,FALSE)</f>
        <v>-9021.9990235584373</v>
      </c>
      <c r="F87" s="9" t="s">
        <v>67</v>
      </c>
      <c r="G87" s="11" t="str">
        <f t="shared" si="16"/>
        <v>46763.353</v>
      </c>
      <c r="H87" s="38">
        <f t="shared" si="17"/>
        <v>-4938</v>
      </c>
      <c r="I87" s="47" t="s">
        <v>216</v>
      </c>
      <c r="J87" s="48" t="s">
        <v>217</v>
      </c>
      <c r="K87" s="47">
        <v>-4938</v>
      </c>
      <c r="L87" s="47" t="s">
        <v>136</v>
      </c>
      <c r="M87" s="48" t="s">
        <v>69</v>
      </c>
      <c r="N87" s="48"/>
      <c r="O87" s="49" t="s">
        <v>215</v>
      </c>
      <c r="P87" s="50" t="s">
        <v>75</v>
      </c>
    </row>
    <row r="88" spans="1:16" ht="12.75" customHeight="1" thickBot="1">
      <c r="A88" s="38" t="str">
        <f t="shared" si="12"/>
        <v>BAVM 47 </v>
      </c>
      <c r="B88" s="9" t="str">
        <f t="shared" si="13"/>
        <v>I</v>
      </c>
      <c r="C88" s="38">
        <f t="shared" si="14"/>
        <v>46770.324000000001</v>
      </c>
      <c r="D88" s="11" t="str">
        <f t="shared" si="15"/>
        <v>vis</v>
      </c>
      <c r="E88" s="46">
        <f>VLOOKUP(C88,Active!C$21:E$966,3,FALSE)</f>
        <v>-9015.9997514574989</v>
      </c>
      <c r="F88" s="9" t="s">
        <v>67</v>
      </c>
      <c r="G88" s="11" t="str">
        <f t="shared" si="16"/>
        <v>46770.324</v>
      </c>
      <c r="H88" s="38">
        <f t="shared" si="17"/>
        <v>-4932</v>
      </c>
      <c r="I88" s="47" t="s">
        <v>218</v>
      </c>
      <c r="J88" s="48" t="s">
        <v>219</v>
      </c>
      <c r="K88" s="47">
        <v>-4932</v>
      </c>
      <c r="L88" s="47" t="s">
        <v>136</v>
      </c>
      <c r="M88" s="48" t="s">
        <v>69</v>
      </c>
      <c r="N88" s="48"/>
      <c r="O88" s="49" t="s">
        <v>215</v>
      </c>
      <c r="P88" s="50" t="s">
        <v>75</v>
      </c>
    </row>
    <row r="89" spans="1:16" ht="12.75" customHeight="1" thickBot="1">
      <c r="A89" s="38" t="str">
        <f t="shared" si="12"/>
        <v>BAVM 47 </v>
      </c>
      <c r="B89" s="9" t="str">
        <f t="shared" si="13"/>
        <v>I</v>
      </c>
      <c r="C89" s="38">
        <f t="shared" si="14"/>
        <v>46827.260999999999</v>
      </c>
      <c r="D89" s="11" t="str">
        <f t="shared" si="15"/>
        <v>vis</v>
      </c>
      <c r="E89" s="46">
        <f>VLOOKUP(C89,Active!C$21:E$966,3,FALSE)</f>
        <v>-8966.999528302822</v>
      </c>
      <c r="F89" s="9" t="s">
        <v>67</v>
      </c>
      <c r="G89" s="11" t="str">
        <f t="shared" si="16"/>
        <v>46827.261</v>
      </c>
      <c r="H89" s="38">
        <f t="shared" si="17"/>
        <v>-4883</v>
      </c>
      <c r="I89" s="47" t="s">
        <v>222</v>
      </c>
      <c r="J89" s="48" t="s">
        <v>223</v>
      </c>
      <c r="K89" s="47">
        <v>-4883</v>
      </c>
      <c r="L89" s="47" t="s">
        <v>136</v>
      </c>
      <c r="M89" s="48" t="s">
        <v>69</v>
      </c>
      <c r="N89" s="48"/>
      <c r="O89" s="49" t="s">
        <v>215</v>
      </c>
      <c r="P89" s="50" t="s">
        <v>75</v>
      </c>
    </row>
    <row r="90" spans="1:16" ht="12.75" customHeight="1" thickBot="1">
      <c r="A90" s="38" t="str">
        <f t="shared" si="12"/>
        <v>BAVM 47 </v>
      </c>
      <c r="B90" s="9" t="str">
        <f t="shared" si="13"/>
        <v>II</v>
      </c>
      <c r="C90" s="38">
        <f t="shared" si="14"/>
        <v>46831.334000000003</v>
      </c>
      <c r="D90" s="11" t="str">
        <f t="shared" si="15"/>
        <v>vis</v>
      </c>
      <c r="E90" s="46">
        <f>VLOOKUP(C90,Active!C$21:E$966,3,FALSE)</f>
        <v>-8963.4942872660758</v>
      </c>
      <c r="F90" s="9" t="s">
        <v>67</v>
      </c>
      <c r="G90" s="11" t="str">
        <f t="shared" si="16"/>
        <v>46831.334</v>
      </c>
      <c r="H90" s="38">
        <f t="shared" si="17"/>
        <v>-4879.5</v>
      </c>
      <c r="I90" s="47" t="s">
        <v>224</v>
      </c>
      <c r="J90" s="48" t="s">
        <v>225</v>
      </c>
      <c r="K90" s="47">
        <v>-4879.5</v>
      </c>
      <c r="L90" s="47" t="s">
        <v>190</v>
      </c>
      <c r="M90" s="48" t="s">
        <v>69</v>
      </c>
      <c r="N90" s="48"/>
      <c r="O90" s="49" t="s">
        <v>215</v>
      </c>
      <c r="P90" s="50" t="s">
        <v>75</v>
      </c>
    </row>
    <row r="91" spans="1:16" ht="12.75" customHeight="1" thickBot="1">
      <c r="A91" s="38" t="str">
        <f t="shared" si="12"/>
        <v>BAVM 47 </v>
      </c>
      <c r="B91" s="9" t="str">
        <f t="shared" si="13"/>
        <v>I</v>
      </c>
      <c r="C91" s="38">
        <f t="shared" si="14"/>
        <v>47087.544999999998</v>
      </c>
      <c r="D91" s="11" t="str">
        <f t="shared" si="15"/>
        <v>vis</v>
      </c>
      <c r="E91" s="46">
        <f>VLOOKUP(C91,Active!C$21:E$966,3,FALSE)</f>
        <v>-8742.9980163933087</v>
      </c>
      <c r="F91" s="9" t="s">
        <v>67</v>
      </c>
      <c r="G91" s="11" t="str">
        <f t="shared" si="16"/>
        <v>47087.545</v>
      </c>
      <c r="H91" s="38">
        <f t="shared" si="17"/>
        <v>-4659</v>
      </c>
      <c r="I91" s="47" t="s">
        <v>229</v>
      </c>
      <c r="J91" s="48" t="s">
        <v>230</v>
      </c>
      <c r="K91" s="47">
        <v>-4659</v>
      </c>
      <c r="L91" s="47" t="s">
        <v>153</v>
      </c>
      <c r="M91" s="48" t="s">
        <v>69</v>
      </c>
      <c r="N91" s="48"/>
      <c r="O91" s="49" t="s">
        <v>215</v>
      </c>
      <c r="P91" s="50" t="s">
        <v>75</v>
      </c>
    </row>
    <row r="92" spans="1:16" ht="12.75" customHeight="1" thickBot="1">
      <c r="A92" s="38" t="str">
        <f t="shared" si="12"/>
        <v>BAVM 56 </v>
      </c>
      <c r="B92" s="9" t="str">
        <f t="shared" si="13"/>
        <v>I</v>
      </c>
      <c r="C92" s="38">
        <f t="shared" si="14"/>
        <v>47725.468999999997</v>
      </c>
      <c r="D92" s="11" t="str">
        <f t="shared" si="15"/>
        <v>vis</v>
      </c>
      <c r="E92" s="46">
        <f>VLOOKUP(C92,Active!C$21:E$966,3,FALSE)</f>
        <v>-8193.9979223292667</v>
      </c>
      <c r="F92" s="9" t="s">
        <v>67</v>
      </c>
      <c r="G92" s="11" t="str">
        <f t="shared" si="16"/>
        <v>47725.469</v>
      </c>
      <c r="H92" s="38">
        <f t="shared" si="17"/>
        <v>-4110</v>
      </c>
      <c r="I92" s="47" t="s">
        <v>240</v>
      </c>
      <c r="J92" s="48" t="s">
        <v>241</v>
      </c>
      <c r="K92" s="47">
        <v>-4110</v>
      </c>
      <c r="L92" s="47" t="s">
        <v>153</v>
      </c>
      <c r="M92" s="48" t="s">
        <v>69</v>
      </c>
      <c r="N92" s="48"/>
      <c r="O92" s="49" t="s">
        <v>215</v>
      </c>
      <c r="P92" s="50" t="s">
        <v>242</v>
      </c>
    </row>
    <row r="93" spans="1:16" ht="12.75" customHeight="1" thickBot="1">
      <c r="A93" s="38" t="str">
        <f t="shared" si="12"/>
        <v> AOEB 10 </v>
      </c>
      <c r="B93" s="9" t="str">
        <f t="shared" si="13"/>
        <v>I</v>
      </c>
      <c r="C93" s="38">
        <f t="shared" si="14"/>
        <v>51012.699000000001</v>
      </c>
      <c r="D93" s="11" t="str">
        <f t="shared" si="15"/>
        <v>vis</v>
      </c>
      <c r="E93" s="46">
        <f>VLOOKUP(C93,Active!C$21:E$966,3,FALSE)</f>
        <v>-5364.9938729281712</v>
      </c>
      <c r="F93" s="9" t="str">
        <f>LEFT(M93,1)</f>
        <v>V</v>
      </c>
      <c r="G93" s="11" t="str">
        <f t="shared" si="16"/>
        <v>51012.699</v>
      </c>
      <c r="H93" s="38">
        <f t="shared" si="17"/>
        <v>-1281</v>
      </c>
      <c r="I93" s="47" t="s">
        <v>252</v>
      </c>
      <c r="J93" s="48" t="s">
        <v>253</v>
      </c>
      <c r="K93" s="47">
        <v>-1281</v>
      </c>
      <c r="L93" s="47" t="s">
        <v>190</v>
      </c>
      <c r="M93" s="48" t="s">
        <v>124</v>
      </c>
      <c r="N93" s="48"/>
      <c r="O93" s="49" t="s">
        <v>125</v>
      </c>
      <c r="P93" s="49" t="s">
        <v>254</v>
      </c>
    </row>
    <row r="94" spans="1:16" ht="12.75" customHeight="1" thickBot="1">
      <c r="A94" s="38" t="str">
        <f t="shared" si="12"/>
        <v> AOEB 10 </v>
      </c>
      <c r="B94" s="9" t="str">
        <f t="shared" si="13"/>
        <v>I</v>
      </c>
      <c r="C94" s="38">
        <f t="shared" si="14"/>
        <v>51873.714</v>
      </c>
      <c r="D94" s="11" t="str">
        <f t="shared" si="15"/>
        <v>CCD</v>
      </c>
      <c r="E94" s="46">
        <f>VLOOKUP(C94,Active!C$21:E$966,3,FALSE)</f>
        <v>-4624.0007201536218</v>
      </c>
      <c r="F94" s="9" t="str">
        <f>LEFT(M94,1)</f>
        <v>C</v>
      </c>
      <c r="G94" s="11" t="str">
        <f t="shared" si="16"/>
        <v>51873.7140</v>
      </c>
      <c r="H94" s="38">
        <f t="shared" si="17"/>
        <v>-540</v>
      </c>
      <c r="I94" s="47" t="s">
        <v>255</v>
      </c>
      <c r="J94" s="48" t="s">
        <v>256</v>
      </c>
      <c r="K94" s="47">
        <v>-540</v>
      </c>
      <c r="L94" s="47" t="s">
        <v>257</v>
      </c>
      <c r="M94" s="48" t="s">
        <v>258</v>
      </c>
      <c r="N94" s="48" t="s">
        <v>259</v>
      </c>
      <c r="O94" s="49" t="s">
        <v>125</v>
      </c>
      <c r="P94" s="49" t="s">
        <v>254</v>
      </c>
    </row>
    <row r="95" spans="1:16" ht="12.75" customHeight="1" thickBot="1">
      <c r="A95" s="38" t="str">
        <f t="shared" si="12"/>
        <v> AOEB 10 </v>
      </c>
      <c r="B95" s="9" t="str">
        <f t="shared" si="13"/>
        <v>I</v>
      </c>
      <c r="C95" s="38">
        <f t="shared" si="14"/>
        <v>52210.686900000001</v>
      </c>
      <c r="D95" s="11" t="str">
        <f t="shared" si="15"/>
        <v>CCD</v>
      </c>
      <c r="E95" s="46">
        <f>VLOOKUP(C95,Active!C$21:E$966,3,FALSE)</f>
        <v>-4334.000416360328</v>
      </c>
      <c r="F95" s="9" t="str">
        <f>LEFT(M95,1)</f>
        <v>C</v>
      </c>
      <c r="G95" s="11" t="str">
        <f t="shared" si="16"/>
        <v>52210.6869</v>
      </c>
      <c r="H95" s="38">
        <f t="shared" si="17"/>
        <v>-250</v>
      </c>
      <c r="I95" s="47" t="s">
        <v>270</v>
      </c>
      <c r="J95" s="48" t="s">
        <v>271</v>
      </c>
      <c r="K95" s="47">
        <v>-250</v>
      </c>
      <c r="L95" s="47" t="s">
        <v>272</v>
      </c>
      <c r="M95" s="48" t="s">
        <v>258</v>
      </c>
      <c r="N95" s="48" t="s">
        <v>259</v>
      </c>
      <c r="O95" s="49" t="s">
        <v>125</v>
      </c>
      <c r="P95" s="49" t="s">
        <v>254</v>
      </c>
    </row>
    <row r="96" spans="1:16" ht="12.75" customHeight="1" thickBot="1">
      <c r="A96" s="38" t="str">
        <f t="shared" si="12"/>
        <v>IBVS 5357 </v>
      </c>
      <c r="B96" s="9" t="str">
        <f t="shared" si="13"/>
        <v>I</v>
      </c>
      <c r="C96" s="38">
        <f t="shared" si="14"/>
        <v>52440.758099999999</v>
      </c>
      <c r="D96" s="11" t="str">
        <f t="shared" si="15"/>
        <v>vis</v>
      </c>
      <c r="E96" s="46" t="e">
        <f>VLOOKUP(C96,Active!C$21:E$966,3,FALSE)</f>
        <v>#N/A</v>
      </c>
      <c r="F96" s="9" t="s">
        <v>67</v>
      </c>
      <c r="G96" s="11" t="str">
        <f t="shared" si="16"/>
        <v>52440.7581</v>
      </c>
      <c r="H96" s="38">
        <f t="shared" si="17"/>
        <v>-52</v>
      </c>
      <c r="I96" s="47" t="s">
        <v>273</v>
      </c>
      <c r="J96" s="48" t="s">
        <v>274</v>
      </c>
      <c r="K96" s="47">
        <v>-52</v>
      </c>
      <c r="L96" s="47" t="s">
        <v>275</v>
      </c>
      <c r="M96" s="48" t="s">
        <v>263</v>
      </c>
      <c r="N96" s="48" t="s">
        <v>276</v>
      </c>
      <c r="O96" s="49" t="s">
        <v>277</v>
      </c>
      <c r="P96" s="50" t="s">
        <v>278</v>
      </c>
    </row>
    <row r="97" spans="1:16" ht="12.75" customHeight="1" thickBot="1">
      <c r="A97" s="38" t="str">
        <f t="shared" si="12"/>
        <v> AOEB 10 </v>
      </c>
      <c r="B97" s="9" t="str">
        <f t="shared" si="13"/>
        <v>I</v>
      </c>
      <c r="C97" s="38">
        <f t="shared" si="14"/>
        <v>52468.645799999998</v>
      </c>
      <c r="D97" s="11" t="str">
        <f t="shared" si="15"/>
        <v>vis</v>
      </c>
      <c r="E97" s="46">
        <f>VLOOKUP(C97,Active!C$21:E$966,3,FALSE)</f>
        <v>-4111.9998953505274</v>
      </c>
      <c r="F97" s="9" t="s">
        <v>67</v>
      </c>
      <c r="G97" s="11" t="str">
        <f t="shared" si="16"/>
        <v>52468.6458</v>
      </c>
      <c r="H97" s="38">
        <f t="shared" si="17"/>
        <v>-28</v>
      </c>
      <c r="I97" s="47" t="s">
        <v>279</v>
      </c>
      <c r="J97" s="48" t="s">
        <v>280</v>
      </c>
      <c r="K97" s="47">
        <v>-28</v>
      </c>
      <c r="L97" s="47" t="s">
        <v>281</v>
      </c>
      <c r="M97" s="48" t="s">
        <v>258</v>
      </c>
      <c r="N97" s="48" t="s">
        <v>259</v>
      </c>
      <c r="O97" s="49" t="s">
        <v>125</v>
      </c>
      <c r="P97" s="49" t="s">
        <v>254</v>
      </c>
    </row>
    <row r="98" spans="1:16" ht="12.75" customHeight="1" thickBot="1">
      <c r="A98" s="38" t="str">
        <f t="shared" si="12"/>
        <v> BBS 128 </v>
      </c>
      <c r="B98" s="9" t="str">
        <f t="shared" si="13"/>
        <v>I</v>
      </c>
      <c r="C98" s="38">
        <f t="shared" si="14"/>
        <v>52503.503799999999</v>
      </c>
      <c r="D98" s="11" t="str">
        <f t="shared" si="15"/>
        <v>vis</v>
      </c>
      <c r="E98" s="46">
        <f>VLOOKUP(C98,Active!C$21:E$966,3,FALSE)</f>
        <v>-4082.0009530331286</v>
      </c>
      <c r="F98" s="9" t="s">
        <v>67</v>
      </c>
      <c r="G98" s="11" t="str">
        <f t="shared" si="16"/>
        <v>52503.5038</v>
      </c>
      <c r="H98" s="38">
        <f t="shared" si="17"/>
        <v>2</v>
      </c>
      <c r="I98" s="47" t="s">
        <v>282</v>
      </c>
      <c r="J98" s="48" t="s">
        <v>283</v>
      </c>
      <c r="K98" s="47">
        <v>2</v>
      </c>
      <c r="L98" s="47" t="s">
        <v>284</v>
      </c>
      <c r="M98" s="48" t="s">
        <v>263</v>
      </c>
      <c r="N98" s="48" t="s">
        <v>276</v>
      </c>
      <c r="O98" s="49" t="s">
        <v>285</v>
      </c>
      <c r="P98" s="49" t="s">
        <v>286</v>
      </c>
    </row>
    <row r="99" spans="1:16" ht="12.75" customHeight="1" thickBot="1">
      <c r="A99" s="38" t="str">
        <f t="shared" si="12"/>
        <v> AOEB 10 </v>
      </c>
      <c r="B99" s="9" t="str">
        <f t="shared" si="13"/>
        <v>I</v>
      </c>
      <c r="C99" s="38">
        <f t="shared" si="14"/>
        <v>52504.6656</v>
      </c>
      <c r="D99" s="11" t="str">
        <f t="shared" si="15"/>
        <v>vis</v>
      </c>
      <c r="E99" s="46">
        <f>VLOOKUP(C99,Active!C$21:E$966,3,FALSE)</f>
        <v>-4081.0011030364449</v>
      </c>
      <c r="F99" s="9" t="s">
        <v>67</v>
      </c>
      <c r="G99" s="11" t="str">
        <f t="shared" si="16"/>
        <v>52504.6656</v>
      </c>
      <c r="H99" s="38">
        <f t="shared" si="17"/>
        <v>3</v>
      </c>
      <c r="I99" s="47" t="s">
        <v>287</v>
      </c>
      <c r="J99" s="48" t="s">
        <v>288</v>
      </c>
      <c r="K99" s="47">
        <v>3</v>
      </c>
      <c r="L99" s="47" t="s">
        <v>289</v>
      </c>
      <c r="M99" s="48" t="s">
        <v>258</v>
      </c>
      <c r="N99" s="48" t="s">
        <v>259</v>
      </c>
      <c r="O99" s="49" t="s">
        <v>125</v>
      </c>
      <c r="P99" s="49" t="s">
        <v>254</v>
      </c>
    </row>
    <row r="100" spans="1:16" ht="12.75" customHeight="1" thickBot="1">
      <c r="A100" s="38" t="str">
        <f t="shared" si="12"/>
        <v> AOEB 10 </v>
      </c>
      <c r="B100" s="9" t="str">
        <f t="shared" si="13"/>
        <v>I</v>
      </c>
      <c r="C100" s="38">
        <f t="shared" si="14"/>
        <v>52518.6103</v>
      </c>
      <c r="D100" s="11" t="str">
        <f t="shared" si="15"/>
        <v>vis</v>
      </c>
      <c r="E100" s="46">
        <f>VLOOKUP(C100,Active!C$21:E$966,3,FALSE)</f>
        <v>-4069.0002352031374</v>
      </c>
      <c r="F100" s="9" t="s">
        <v>67</v>
      </c>
      <c r="G100" s="11" t="str">
        <f t="shared" si="16"/>
        <v>52518.6103</v>
      </c>
      <c r="H100" s="38">
        <f t="shared" si="17"/>
        <v>15</v>
      </c>
      <c r="I100" s="47" t="s">
        <v>290</v>
      </c>
      <c r="J100" s="48" t="s">
        <v>291</v>
      </c>
      <c r="K100" s="47">
        <v>15</v>
      </c>
      <c r="L100" s="47" t="s">
        <v>292</v>
      </c>
      <c r="M100" s="48" t="s">
        <v>258</v>
      </c>
      <c r="N100" s="48" t="s">
        <v>259</v>
      </c>
      <c r="O100" s="49" t="s">
        <v>125</v>
      </c>
      <c r="P100" s="49" t="s">
        <v>254</v>
      </c>
    </row>
    <row r="101" spans="1:16" ht="12.75" customHeight="1" thickBot="1">
      <c r="A101" s="38" t="str">
        <f t="shared" si="12"/>
        <v> AOEB 10 </v>
      </c>
      <c r="B101" s="9" t="str">
        <f t="shared" si="13"/>
        <v>I</v>
      </c>
      <c r="C101" s="38">
        <f t="shared" si="14"/>
        <v>52791.674700000003</v>
      </c>
      <c r="D101" s="11" t="str">
        <f t="shared" si="15"/>
        <v>vis</v>
      </c>
      <c r="E101" s="46">
        <f>VLOOKUP(C101,Active!C$21:E$966,3,FALSE)</f>
        <v>-3833.9998569675749</v>
      </c>
      <c r="F101" s="9" t="s">
        <v>67</v>
      </c>
      <c r="G101" s="11" t="str">
        <f t="shared" si="16"/>
        <v>52791.6747</v>
      </c>
      <c r="H101" s="38">
        <f t="shared" si="17"/>
        <v>250</v>
      </c>
      <c r="I101" s="47" t="s">
        <v>293</v>
      </c>
      <c r="J101" s="48" t="s">
        <v>294</v>
      </c>
      <c r="K101" s="47">
        <v>250</v>
      </c>
      <c r="L101" s="47" t="s">
        <v>281</v>
      </c>
      <c r="M101" s="48" t="s">
        <v>258</v>
      </c>
      <c r="N101" s="48" t="s">
        <v>259</v>
      </c>
      <c r="O101" s="49" t="s">
        <v>295</v>
      </c>
      <c r="P101" s="49" t="s">
        <v>254</v>
      </c>
    </row>
    <row r="102" spans="1:16" ht="12.75" customHeight="1" thickBot="1">
      <c r="A102" s="38" t="str">
        <f t="shared" si="12"/>
        <v> AOEB 10 </v>
      </c>
      <c r="B102" s="9" t="str">
        <f t="shared" si="13"/>
        <v>I</v>
      </c>
      <c r="C102" s="38">
        <f t="shared" si="14"/>
        <v>52963.646699999998</v>
      </c>
      <c r="D102" s="11" t="str">
        <f t="shared" si="15"/>
        <v>vis</v>
      </c>
      <c r="E102" s="46">
        <f>VLOOKUP(C102,Active!C$21:E$966,3,FALSE)</f>
        <v>-3686.0000259902508</v>
      </c>
      <c r="F102" s="9" t="s">
        <v>67</v>
      </c>
      <c r="G102" s="11" t="str">
        <f t="shared" si="16"/>
        <v>52963.6467</v>
      </c>
      <c r="H102" s="38">
        <f t="shared" si="17"/>
        <v>398</v>
      </c>
      <c r="I102" s="47" t="s">
        <v>300</v>
      </c>
      <c r="J102" s="48" t="s">
        <v>301</v>
      </c>
      <c r="K102" s="47">
        <v>398</v>
      </c>
      <c r="L102" s="47" t="s">
        <v>262</v>
      </c>
      <c r="M102" s="48" t="s">
        <v>258</v>
      </c>
      <c r="N102" s="48" t="s">
        <v>259</v>
      </c>
      <c r="O102" s="49" t="s">
        <v>302</v>
      </c>
      <c r="P102" s="49" t="s">
        <v>254</v>
      </c>
    </row>
    <row r="103" spans="1:16" ht="12.75" customHeight="1" thickBot="1">
      <c r="A103" s="38" t="str">
        <f t="shared" si="12"/>
        <v> AOEB 10 </v>
      </c>
      <c r="B103" s="9" t="str">
        <f t="shared" si="13"/>
        <v>I</v>
      </c>
      <c r="C103" s="38">
        <f t="shared" si="14"/>
        <v>53265.760399999999</v>
      </c>
      <c r="D103" s="11" t="str">
        <f t="shared" si="15"/>
        <v>vis</v>
      </c>
      <c r="E103" s="46">
        <f>VLOOKUP(C103,Active!C$21:E$966,3,FALSE)</f>
        <v>-3425.9996972394329</v>
      </c>
      <c r="F103" s="9" t="s">
        <v>67</v>
      </c>
      <c r="G103" s="11" t="str">
        <f t="shared" si="16"/>
        <v>53265.7604</v>
      </c>
      <c r="H103" s="38">
        <f t="shared" si="17"/>
        <v>658</v>
      </c>
      <c r="I103" s="47" t="s">
        <v>303</v>
      </c>
      <c r="J103" s="48" t="s">
        <v>304</v>
      </c>
      <c r="K103" s="47">
        <v>658</v>
      </c>
      <c r="L103" s="47" t="s">
        <v>305</v>
      </c>
      <c r="M103" s="48" t="s">
        <v>258</v>
      </c>
      <c r="N103" s="48" t="s">
        <v>259</v>
      </c>
      <c r="O103" s="49" t="s">
        <v>125</v>
      </c>
      <c r="P103" s="49" t="s">
        <v>254</v>
      </c>
    </row>
    <row r="104" spans="1:16" ht="12.75" customHeight="1" thickBot="1">
      <c r="A104" s="38" t="str">
        <f t="shared" si="12"/>
        <v> AOEB 10 </v>
      </c>
      <c r="B104" s="9" t="str">
        <f t="shared" si="13"/>
        <v>I</v>
      </c>
      <c r="C104" s="38">
        <f t="shared" si="14"/>
        <v>53314.563099999999</v>
      </c>
      <c r="D104" s="11" t="str">
        <f t="shared" si="15"/>
        <v>vis</v>
      </c>
      <c r="E104" s="46">
        <f>VLOOKUP(C104,Active!C$21:E$966,3,FALSE)</f>
        <v>-3383.9998870887262</v>
      </c>
      <c r="F104" s="9" t="s">
        <v>67</v>
      </c>
      <c r="G104" s="11" t="str">
        <f t="shared" si="16"/>
        <v>53314.5631</v>
      </c>
      <c r="H104" s="38">
        <f t="shared" si="17"/>
        <v>700</v>
      </c>
      <c r="I104" s="47" t="s">
        <v>306</v>
      </c>
      <c r="J104" s="48" t="s">
        <v>307</v>
      </c>
      <c r="K104" s="47">
        <v>700</v>
      </c>
      <c r="L104" s="47" t="s">
        <v>308</v>
      </c>
      <c r="M104" s="48" t="s">
        <v>258</v>
      </c>
      <c r="N104" s="48" t="s">
        <v>259</v>
      </c>
      <c r="O104" s="49" t="s">
        <v>125</v>
      </c>
      <c r="P104" s="49" t="s">
        <v>254</v>
      </c>
    </row>
    <row r="105" spans="1:16" ht="12.75" customHeight="1" thickBot="1">
      <c r="A105" s="38" t="str">
        <f t="shared" si="12"/>
        <v> AOEB 10 </v>
      </c>
      <c r="B105" s="9" t="str">
        <f t="shared" si="13"/>
        <v>I</v>
      </c>
      <c r="C105" s="38">
        <f t="shared" si="14"/>
        <v>53581.817300000002</v>
      </c>
      <c r="D105" s="11" t="str">
        <f t="shared" si="15"/>
        <v>vis</v>
      </c>
      <c r="E105" s="46">
        <f>VLOOKUP(C105,Active!C$21:E$966,3,FALSE)</f>
        <v>-3153.9997915616536</v>
      </c>
      <c r="F105" s="9" t="s">
        <v>67</v>
      </c>
      <c r="G105" s="11" t="str">
        <f t="shared" si="16"/>
        <v>53581.8173</v>
      </c>
      <c r="H105" s="38">
        <f t="shared" si="17"/>
        <v>930</v>
      </c>
      <c r="I105" s="47" t="s">
        <v>315</v>
      </c>
      <c r="J105" s="48" t="s">
        <v>316</v>
      </c>
      <c r="K105" s="47">
        <v>930</v>
      </c>
      <c r="L105" s="47" t="s">
        <v>281</v>
      </c>
      <c r="M105" s="48" t="s">
        <v>258</v>
      </c>
      <c r="N105" s="48" t="s">
        <v>259</v>
      </c>
      <c r="O105" s="49" t="s">
        <v>125</v>
      </c>
      <c r="P105" s="49" t="s">
        <v>254</v>
      </c>
    </row>
    <row r="106" spans="1:16" ht="12.75" customHeight="1" thickBot="1">
      <c r="A106" s="38" t="str">
        <f t="shared" si="12"/>
        <v> AOEB 12 </v>
      </c>
      <c r="B106" s="9" t="str">
        <f t="shared" si="13"/>
        <v>I</v>
      </c>
      <c r="C106" s="38">
        <f t="shared" si="14"/>
        <v>53903.684200000003</v>
      </c>
      <c r="D106" s="11" t="str">
        <f t="shared" si="15"/>
        <v>vis</v>
      </c>
      <c r="E106" s="46">
        <f>VLOOKUP(C106,Active!C$21:E$966,3,FALSE)</f>
        <v>-2876.9997752962331</v>
      </c>
      <c r="F106" s="9" t="s">
        <v>67</v>
      </c>
      <c r="G106" s="11" t="str">
        <f t="shared" si="16"/>
        <v>53903.6842</v>
      </c>
      <c r="H106" s="38">
        <f t="shared" si="17"/>
        <v>1207</v>
      </c>
      <c r="I106" s="47" t="s">
        <v>320</v>
      </c>
      <c r="J106" s="48" t="s">
        <v>321</v>
      </c>
      <c r="K106" s="47">
        <v>1207</v>
      </c>
      <c r="L106" s="47" t="s">
        <v>281</v>
      </c>
      <c r="M106" s="48" t="s">
        <v>258</v>
      </c>
      <c r="N106" s="48" t="s">
        <v>259</v>
      </c>
      <c r="O106" s="49" t="s">
        <v>125</v>
      </c>
      <c r="P106" s="49" t="s">
        <v>322</v>
      </c>
    </row>
    <row r="107" spans="1:16" ht="12.75" customHeight="1" thickBot="1">
      <c r="A107" s="38" t="str">
        <f t="shared" si="12"/>
        <v> AOEB 12 </v>
      </c>
      <c r="B107" s="9" t="str">
        <f t="shared" si="13"/>
        <v>I</v>
      </c>
      <c r="C107" s="38">
        <f t="shared" si="14"/>
        <v>54205.797700000003</v>
      </c>
      <c r="D107" s="11" t="str">
        <f t="shared" si="15"/>
        <v>vis</v>
      </c>
      <c r="E107" s="46">
        <f>VLOOKUP(C107,Active!C$21:E$966,3,FALSE)</f>
        <v>-2616.9996186662634</v>
      </c>
      <c r="F107" s="9" t="s">
        <v>67</v>
      </c>
      <c r="G107" s="11" t="str">
        <f t="shared" si="16"/>
        <v>54205.7977</v>
      </c>
      <c r="H107" s="38">
        <f t="shared" si="17"/>
        <v>1467</v>
      </c>
      <c r="I107" s="47" t="s">
        <v>323</v>
      </c>
      <c r="J107" s="48" t="s">
        <v>324</v>
      </c>
      <c r="K107" s="47">
        <v>1467</v>
      </c>
      <c r="L107" s="47" t="s">
        <v>325</v>
      </c>
      <c r="M107" s="48" t="s">
        <v>258</v>
      </c>
      <c r="N107" s="48" t="s">
        <v>259</v>
      </c>
      <c r="O107" s="49" t="s">
        <v>125</v>
      </c>
      <c r="P107" s="49" t="s">
        <v>322</v>
      </c>
    </row>
    <row r="108" spans="1:16" ht="12.75" customHeight="1" thickBot="1">
      <c r="A108" s="38" t="str">
        <f t="shared" si="12"/>
        <v>OEJV 0094 </v>
      </c>
      <c r="B108" s="9" t="str">
        <f t="shared" si="13"/>
        <v>II</v>
      </c>
      <c r="C108" s="38">
        <f t="shared" si="14"/>
        <v>54456.201699999998</v>
      </c>
      <c r="D108" s="11" t="str">
        <f t="shared" si="15"/>
        <v>vis</v>
      </c>
      <c r="E108" s="46" t="e">
        <f>VLOOKUP(C108,Active!C$21:E$966,3,FALSE)</f>
        <v>#N/A</v>
      </c>
      <c r="F108" s="9" t="s">
        <v>67</v>
      </c>
      <c r="G108" s="11" t="str">
        <f t="shared" si="16"/>
        <v>54456.2017</v>
      </c>
      <c r="H108" s="38">
        <f t="shared" si="17"/>
        <v>1682.5</v>
      </c>
      <c r="I108" s="47" t="s">
        <v>326</v>
      </c>
      <c r="J108" s="48" t="s">
        <v>327</v>
      </c>
      <c r="K108" s="47">
        <v>1682.5</v>
      </c>
      <c r="L108" s="47" t="s">
        <v>328</v>
      </c>
      <c r="M108" s="48" t="s">
        <v>258</v>
      </c>
      <c r="N108" s="48" t="s">
        <v>329</v>
      </c>
      <c r="O108" s="49" t="s">
        <v>330</v>
      </c>
      <c r="P108" s="50" t="s">
        <v>331</v>
      </c>
    </row>
    <row r="109" spans="1:16" ht="12.75" customHeight="1" thickBot="1">
      <c r="A109" s="38" t="str">
        <f t="shared" si="12"/>
        <v>BAVM 212 </v>
      </c>
      <c r="B109" s="9" t="str">
        <f t="shared" si="13"/>
        <v>I</v>
      </c>
      <c r="C109" s="38">
        <f t="shared" si="14"/>
        <v>55028.477200000001</v>
      </c>
      <c r="D109" s="11" t="str">
        <f t="shared" si="15"/>
        <v>vis</v>
      </c>
      <c r="E109" s="46">
        <f>VLOOKUP(C109,Active!C$21:E$966,3,FALSE)</f>
        <v>-1908.998159425729</v>
      </c>
      <c r="F109" s="9" t="s">
        <v>67</v>
      </c>
      <c r="G109" s="11" t="str">
        <f t="shared" si="16"/>
        <v>55028.4772</v>
      </c>
      <c r="H109" s="38">
        <f t="shared" si="17"/>
        <v>2175</v>
      </c>
      <c r="I109" s="47" t="s">
        <v>348</v>
      </c>
      <c r="J109" s="48" t="s">
        <v>349</v>
      </c>
      <c r="K109" s="47">
        <v>2175</v>
      </c>
      <c r="L109" s="47" t="s">
        <v>350</v>
      </c>
      <c r="M109" s="48" t="s">
        <v>258</v>
      </c>
      <c r="N109" s="48" t="s">
        <v>351</v>
      </c>
      <c r="O109" s="49" t="s">
        <v>352</v>
      </c>
      <c r="P109" s="50" t="s">
        <v>353</v>
      </c>
    </row>
    <row r="110" spans="1:16">
      <c r="B110" s="9"/>
      <c r="F110" s="9"/>
    </row>
    <row r="111" spans="1:16">
      <c r="B111" s="9"/>
      <c r="F111" s="9"/>
    </row>
    <row r="112" spans="1:16">
      <c r="B112" s="9"/>
      <c r="F112" s="9"/>
    </row>
    <row r="113" spans="2:6">
      <c r="B113" s="9"/>
      <c r="F113" s="9"/>
    </row>
    <row r="114" spans="2:6">
      <c r="B114" s="9"/>
      <c r="F114" s="9"/>
    </row>
    <row r="115" spans="2:6">
      <c r="B115" s="9"/>
      <c r="F115" s="9"/>
    </row>
    <row r="116" spans="2:6">
      <c r="B116" s="9"/>
      <c r="F116" s="9"/>
    </row>
    <row r="117" spans="2:6">
      <c r="B117" s="9"/>
      <c r="F117" s="9"/>
    </row>
    <row r="118" spans="2:6">
      <c r="B118" s="9"/>
      <c r="F118" s="9"/>
    </row>
    <row r="119" spans="2:6">
      <c r="B119" s="9"/>
      <c r="F119" s="9"/>
    </row>
    <row r="120" spans="2:6">
      <c r="B120" s="9"/>
      <c r="F120" s="9"/>
    </row>
    <row r="121" spans="2:6">
      <c r="B121" s="9"/>
      <c r="F121" s="9"/>
    </row>
    <row r="122" spans="2:6">
      <c r="B122" s="9"/>
      <c r="F122" s="9"/>
    </row>
    <row r="123" spans="2:6">
      <c r="B123" s="9"/>
      <c r="F123" s="9"/>
    </row>
    <row r="124" spans="2:6">
      <c r="B124" s="9"/>
      <c r="F124" s="9"/>
    </row>
    <row r="125" spans="2:6">
      <c r="B125" s="9"/>
      <c r="F125" s="9"/>
    </row>
    <row r="126" spans="2:6">
      <c r="B126" s="9"/>
      <c r="F126" s="9"/>
    </row>
    <row r="127" spans="2:6">
      <c r="B127" s="9"/>
      <c r="F127" s="9"/>
    </row>
    <row r="128" spans="2:6">
      <c r="B128" s="9"/>
      <c r="F128" s="9"/>
    </row>
    <row r="129" spans="2:6">
      <c r="B129" s="9"/>
      <c r="F129" s="9"/>
    </row>
    <row r="130" spans="2:6">
      <c r="B130" s="9"/>
      <c r="F130" s="9"/>
    </row>
    <row r="131" spans="2:6">
      <c r="B131" s="9"/>
      <c r="F131" s="9"/>
    </row>
    <row r="132" spans="2:6">
      <c r="B132" s="9"/>
      <c r="F132" s="9"/>
    </row>
    <row r="133" spans="2:6">
      <c r="B133" s="9"/>
      <c r="F133" s="9"/>
    </row>
    <row r="134" spans="2:6">
      <c r="B134" s="9"/>
      <c r="F134" s="9"/>
    </row>
    <row r="135" spans="2:6">
      <c r="B135" s="9"/>
      <c r="F135" s="9"/>
    </row>
    <row r="136" spans="2:6">
      <c r="B136" s="9"/>
      <c r="F136" s="9"/>
    </row>
    <row r="137" spans="2:6">
      <c r="B137" s="9"/>
      <c r="F137" s="9"/>
    </row>
    <row r="138" spans="2:6">
      <c r="B138" s="9"/>
      <c r="F138" s="9"/>
    </row>
    <row r="139" spans="2:6">
      <c r="B139" s="9"/>
      <c r="F139" s="9"/>
    </row>
    <row r="140" spans="2:6">
      <c r="B140" s="9"/>
      <c r="F140" s="9"/>
    </row>
    <row r="141" spans="2:6">
      <c r="B141" s="9"/>
      <c r="F141" s="9"/>
    </row>
    <row r="142" spans="2:6">
      <c r="B142" s="9"/>
      <c r="F142" s="9"/>
    </row>
    <row r="143" spans="2:6">
      <c r="B143" s="9"/>
      <c r="F143" s="9"/>
    </row>
    <row r="144" spans="2:6">
      <c r="B144" s="9"/>
      <c r="F144" s="9"/>
    </row>
    <row r="145" spans="2:6">
      <c r="B145" s="9"/>
      <c r="F145" s="9"/>
    </row>
    <row r="146" spans="2:6">
      <c r="B146" s="9"/>
      <c r="F146" s="9"/>
    </row>
    <row r="147" spans="2:6">
      <c r="B147" s="9"/>
      <c r="F147" s="9"/>
    </row>
    <row r="148" spans="2:6">
      <c r="B148" s="9"/>
      <c r="F148" s="9"/>
    </row>
    <row r="149" spans="2:6">
      <c r="B149" s="9"/>
      <c r="F149" s="9"/>
    </row>
    <row r="150" spans="2:6">
      <c r="B150" s="9"/>
      <c r="F150" s="9"/>
    </row>
    <row r="151" spans="2:6">
      <c r="B151" s="9"/>
      <c r="F151" s="9"/>
    </row>
    <row r="152" spans="2:6">
      <c r="B152" s="9"/>
      <c r="F152" s="9"/>
    </row>
    <row r="153" spans="2:6">
      <c r="B153" s="9"/>
      <c r="F153" s="9"/>
    </row>
    <row r="154" spans="2:6">
      <c r="B154" s="9"/>
      <c r="F154" s="9"/>
    </row>
    <row r="155" spans="2:6">
      <c r="B155" s="9"/>
      <c r="F155" s="9"/>
    </row>
    <row r="156" spans="2:6">
      <c r="B156" s="9"/>
      <c r="F156" s="9"/>
    </row>
    <row r="157" spans="2:6">
      <c r="B157" s="9"/>
      <c r="F157" s="9"/>
    </row>
    <row r="158" spans="2:6">
      <c r="B158" s="9"/>
      <c r="F158" s="9"/>
    </row>
    <row r="159" spans="2:6">
      <c r="B159" s="9"/>
      <c r="F159" s="9"/>
    </row>
    <row r="160" spans="2:6">
      <c r="B160" s="9"/>
      <c r="F160" s="9"/>
    </row>
    <row r="161" spans="2:6">
      <c r="B161" s="9"/>
      <c r="F161" s="9"/>
    </row>
    <row r="162" spans="2:6">
      <c r="B162" s="9"/>
      <c r="F162" s="9"/>
    </row>
    <row r="163" spans="2:6">
      <c r="B163" s="9"/>
      <c r="F163" s="9"/>
    </row>
    <row r="164" spans="2:6">
      <c r="B164" s="9"/>
      <c r="F164" s="9"/>
    </row>
    <row r="165" spans="2:6">
      <c r="B165" s="9"/>
      <c r="F165" s="9"/>
    </row>
    <row r="166" spans="2:6">
      <c r="B166" s="9"/>
      <c r="F166" s="9"/>
    </row>
    <row r="167" spans="2:6">
      <c r="B167" s="9"/>
      <c r="F167" s="9"/>
    </row>
    <row r="168" spans="2:6">
      <c r="B168" s="9"/>
      <c r="F168" s="9"/>
    </row>
    <row r="169" spans="2:6">
      <c r="B169" s="9"/>
      <c r="F169" s="9"/>
    </row>
    <row r="170" spans="2:6">
      <c r="B170" s="9"/>
      <c r="F170" s="9"/>
    </row>
    <row r="171" spans="2:6">
      <c r="B171" s="9"/>
      <c r="F171" s="9"/>
    </row>
    <row r="172" spans="2:6">
      <c r="B172" s="9"/>
      <c r="F172" s="9"/>
    </row>
    <row r="173" spans="2:6">
      <c r="B173" s="9"/>
      <c r="F173" s="9"/>
    </row>
    <row r="174" spans="2:6">
      <c r="B174" s="9"/>
      <c r="F174" s="9"/>
    </row>
    <row r="175" spans="2:6">
      <c r="B175" s="9"/>
      <c r="F175" s="9"/>
    </row>
    <row r="176" spans="2:6">
      <c r="B176" s="9"/>
      <c r="F176" s="9"/>
    </row>
    <row r="177" spans="2:6">
      <c r="B177" s="9"/>
      <c r="F177" s="9"/>
    </row>
    <row r="178" spans="2:6">
      <c r="B178" s="9"/>
      <c r="F178" s="9"/>
    </row>
    <row r="179" spans="2:6">
      <c r="B179" s="9"/>
      <c r="F179" s="9"/>
    </row>
    <row r="180" spans="2:6">
      <c r="B180" s="9"/>
      <c r="F180" s="9"/>
    </row>
    <row r="181" spans="2:6">
      <c r="B181" s="9"/>
      <c r="F181" s="9"/>
    </row>
    <row r="182" spans="2:6">
      <c r="B182" s="9"/>
      <c r="F182" s="9"/>
    </row>
    <row r="183" spans="2:6">
      <c r="B183" s="9"/>
      <c r="F183" s="9"/>
    </row>
    <row r="184" spans="2:6">
      <c r="B184" s="9"/>
      <c r="F184" s="9"/>
    </row>
    <row r="185" spans="2:6">
      <c r="B185" s="9"/>
      <c r="F185" s="9"/>
    </row>
    <row r="186" spans="2:6">
      <c r="B186" s="9"/>
      <c r="F186" s="9"/>
    </row>
    <row r="187" spans="2:6">
      <c r="B187" s="9"/>
      <c r="F187" s="9"/>
    </row>
    <row r="188" spans="2:6">
      <c r="B188" s="9"/>
      <c r="F188" s="9"/>
    </row>
    <row r="189" spans="2:6">
      <c r="B189" s="9"/>
      <c r="F189" s="9"/>
    </row>
    <row r="190" spans="2:6">
      <c r="B190" s="9"/>
      <c r="F190" s="9"/>
    </row>
    <row r="191" spans="2:6">
      <c r="B191" s="9"/>
      <c r="F191" s="9"/>
    </row>
    <row r="192" spans="2:6">
      <c r="B192" s="9"/>
      <c r="F192" s="9"/>
    </row>
    <row r="193" spans="2:6">
      <c r="B193" s="9"/>
      <c r="F193" s="9"/>
    </row>
    <row r="194" spans="2:6">
      <c r="B194" s="9"/>
      <c r="F194" s="9"/>
    </row>
    <row r="195" spans="2:6">
      <c r="B195" s="9"/>
      <c r="F195" s="9"/>
    </row>
    <row r="196" spans="2:6">
      <c r="B196" s="9"/>
      <c r="F196" s="9"/>
    </row>
    <row r="197" spans="2:6">
      <c r="B197" s="9"/>
      <c r="F197" s="9"/>
    </row>
    <row r="198" spans="2:6">
      <c r="B198" s="9"/>
      <c r="F198" s="9"/>
    </row>
    <row r="199" spans="2:6">
      <c r="B199" s="9"/>
      <c r="F199" s="9"/>
    </row>
    <row r="200" spans="2:6">
      <c r="B200" s="9"/>
      <c r="F200" s="9"/>
    </row>
    <row r="201" spans="2:6">
      <c r="B201" s="9"/>
      <c r="F201" s="9"/>
    </row>
    <row r="202" spans="2:6">
      <c r="B202" s="9"/>
      <c r="F202" s="9"/>
    </row>
    <row r="203" spans="2:6">
      <c r="B203" s="9"/>
      <c r="F203" s="9"/>
    </row>
    <row r="204" spans="2:6">
      <c r="B204" s="9"/>
      <c r="F204" s="9"/>
    </row>
    <row r="205" spans="2:6">
      <c r="B205" s="9"/>
      <c r="F205" s="9"/>
    </row>
    <row r="206" spans="2:6">
      <c r="B206" s="9"/>
      <c r="F206" s="9"/>
    </row>
    <row r="207" spans="2:6">
      <c r="B207" s="9"/>
      <c r="F207" s="9"/>
    </row>
    <row r="208" spans="2:6">
      <c r="B208" s="9"/>
      <c r="F208" s="9"/>
    </row>
    <row r="209" spans="2:6">
      <c r="B209" s="9"/>
      <c r="F209" s="9"/>
    </row>
    <row r="210" spans="2:6">
      <c r="B210" s="9"/>
      <c r="F210" s="9"/>
    </row>
    <row r="211" spans="2:6">
      <c r="B211" s="9"/>
      <c r="F211" s="9"/>
    </row>
    <row r="212" spans="2:6">
      <c r="B212" s="9"/>
      <c r="F212" s="9"/>
    </row>
    <row r="213" spans="2:6">
      <c r="B213" s="9"/>
      <c r="F213" s="9"/>
    </row>
    <row r="214" spans="2:6">
      <c r="B214" s="9"/>
      <c r="F214" s="9"/>
    </row>
    <row r="215" spans="2:6">
      <c r="B215" s="9"/>
      <c r="F215" s="9"/>
    </row>
    <row r="216" spans="2:6">
      <c r="B216" s="9"/>
      <c r="F216" s="9"/>
    </row>
    <row r="217" spans="2:6">
      <c r="B217" s="9"/>
      <c r="F217" s="9"/>
    </row>
    <row r="218" spans="2:6">
      <c r="B218" s="9"/>
      <c r="F218" s="9"/>
    </row>
    <row r="219" spans="2:6">
      <c r="B219" s="9"/>
      <c r="F219" s="9"/>
    </row>
    <row r="220" spans="2:6">
      <c r="B220" s="9"/>
      <c r="F220" s="9"/>
    </row>
    <row r="221" spans="2:6">
      <c r="B221" s="9"/>
      <c r="F221" s="9"/>
    </row>
    <row r="222" spans="2:6">
      <c r="B222" s="9"/>
      <c r="F222" s="9"/>
    </row>
    <row r="223" spans="2:6">
      <c r="B223" s="9"/>
      <c r="F223" s="9"/>
    </row>
    <row r="224" spans="2:6">
      <c r="B224" s="9"/>
      <c r="F224" s="9"/>
    </row>
    <row r="225" spans="2:6">
      <c r="B225" s="9"/>
      <c r="F225" s="9"/>
    </row>
    <row r="226" spans="2:6">
      <c r="B226" s="9"/>
      <c r="F226" s="9"/>
    </row>
    <row r="227" spans="2:6">
      <c r="B227" s="9"/>
      <c r="F227" s="9"/>
    </row>
    <row r="228" spans="2:6">
      <c r="B228" s="9"/>
      <c r="F228" s="9"/>
    </row>
    <row r="229" spans="2:6">
      <c r="B229" s="9"/>
      <c r="F229" s="9"/>
    </row>
    <row r="230" spans="2:6">
      <c r="B230" s="9"/>
      <c r="F230" s="9"/>
    </row>
    <row r="231" spans="2:6">
      <c r="B231" s="9"/>
      <c r="F231" s="9"/>
    </row>
    <row r="232" spans="2:6">
      <c r="B232" s="9"/>
      <c r="F232" s="9"/>
    </row>
    <row r="233" spans="2:6">
      <c r="B233" s="9"/>
      <c r="F233" s="9"/>
    </row>
    <row r="234" spans="2:6">
      <c r="B234" s="9"/>
      <c r="F234" s="9"/>
    </row>
    <row r="235" spans="2:6">
      <c r="B235" s="9"/>
      <c r="F235" s="9"/>
    </row>
    <row r="236" spans="2:6">
      <c r="B236" s="9"/>
      <c r="F236" s="9"/>
    </row>
    <row r="237" spans="2:6">
      <c r="B237" s="9"/>
      <c r="F237" s="9"/>
    </row>
    <row r="238" spans="2:6">
      <c r="B238" s="9"/>
      <c r="F238" s="9"/>
    </row>
    <row r="239" spans="2:6">
      <c r="B239" s="9"/>
      <c r="F239" s="9"/>
    </row>
    <row r="240" spans="2:6">
      <c r="B240" s="9"/>
      <c r="F240" s="9"/>
    </row>
    <row r="241" spans="2:6">
      <c r="B241" s="9"/>
      <c r="F241" s="9"/>
    </row>
    <row r="242" spans="2:6">
      <c r="B242" s="9"/>
      <c r="F242" s="9"/>
    </row>
    <row r="243" spans="2:6">
      <c r="B243" s="9"/>
      <c r="F243" s="9"/>
    </row>
    <row r="244" spans="2:6">
      <c r="B244" s="9"/>
      <c r="F244" s="9"/>
    </row>
    <row r="245" spans="2:6">
      <c r="B245" s="9"/>
      <c r="F245" s="9"/>
    </row>
    <row r="246" spans="2:6">
      <c r="B246" s="9"/>
      <c r="F246" s="9"/>
    </row>
    <row r="247" spans="2:6">
      <c r="B247" s="9"/>
      <c r="F247" s="9"/>
    </row>
    <row r="248" spans="2:6">
      <c r="B248" s="9"/>
      <c r="F248" s="9"/>
    </row>
    <row r="249" spans="2:6">
      <c r="B249" s="9"/>
      <c r="F249" s="9"/>
    </row>
    <row r="250" spans="2:6">
      <c r="B250" s="9"/>
      <c r="F250" s="9"/>
    </row>
    <row r="251" spans="2:6">
      <c r="B251" s="9"/>
      <c r="F251" s="9"/>
    </row>
    <row r="252" spans="2:6">
      <c r="B252" s="9"/>
      <c r="F252" s="9"/>
    </row>
    <row r="253" spans="2:6">
      <c r="B253" s="9"/>
      <c r="F253" s="9"/>
    </row>
    <row r="254" spans="2:6">
      <c r="B254" s="9"/>
      <c r="F254" s="9"/>
    </row>
    <row r="255" spans="2:6">
      <c r="B255" s="9"/>
      <c r="F255" s="9"/>
    </row>
    <row r="256" spans="2:6">
      <c r="B256" s="9"/>
      <c r="F256" s="9"/>
    </row>
    <row r="257" spans="2:6">
      <c r="B257" s="9"/>
      <c r="F257" s="9"/>
    </row>
    <row r="258" spans="2:6">
      <c r="B258" s="9"/>
      <c r="F258" s="9"/>
    </row>
    <row r="259" spans="2:6">
      <c r="B259" s="9"/>
      <c r="F259" s="9"/>
    </row>
    <row r="260" spans="2:6">
      <c r="B260" s="9"/>
      <c r="F260" s="9"/>
    </row>
    <row r="261" spans="2:6">
      <c r="B261" s="9"/>
      <c r="F261" s="9"/>
    </row>
    <row r="262" spans="2:6">
      <c r="B262" s="9"/>
      <c r="F262" s="9"/>
    </row>
    <row r="263" spans="2:6">
      <c r="B263" s="9"/>
      <c r="F263" s="9"/>
    </row>
    <row r="264" spans="2:6">
      <c r="B264" s="9"/>
      <c r="F264" s="9"/>
    </row>
    <row r="265" spans="2:6">
      <c r="B265" s="9"/>
      <c r="F265" s="9"/>
    </row>
    <row r="266" spans="2:6">
      <c r="B266" s="9"/>
      <c r="F266" s="9"/>
    </row>
    <row r="267" spans="2:6">
      <c r="B267" s="9"/>
      <c r="F267" s="9"/>
    </row>
    <row r="268" spans="2:6">
      <c r="B268" s="9"/>
      <c r="F268" s="9"/>
    </row>
    <row r="269" spans="2:6">
      <c r="B269" s="9"/>
      <c r="F269" s="9"/>
    </row>
    <row r="270" spans="2:6">
      <c r="B270" s="9"/>
      <c r="F270" s="9"/>
    </row>
    <row r="271" spans="2:6">
      <c r="B271" s="9"/>
      <c r="F271" s="9"/>
    </row>
    <row r="272" spans="2:6">
      <c r="B272" s="9"/>
      <c r="F272" s="9"/>
    </row>
    <row r="273" spans="2:6">
      <c r="B273" s="9"/>
      <c r="F273" s="9"/>
    </row>
    <row r="274" spans="2:6">
      <c r="B274" s="9"/>
      <c r="F274" s="9"/>
    </row>
    <row r="275" spans="2:6">
      <c r="B275" s="9"/>
      <c r="F275" s="9"/>
    </row>
    <row r="276" spans="2:6">
      <c r="B276" s="9"/>
      <c r="F276" s="9"/>
    </row>
    <row r="277" spans="2:6">
      <c r="B277" s="9"/>
      <c r="F277" s="9"/>
    </row>
    <row r="278" spans="2:6">
      <c r="B278" s="9"/>
      <c r="F278" s="9"/>
    </row>
    <row r="279" spans="2:6">
      <c r="B279" s="9"/>
      <c r="F279" s="9"/>
    </row>
    <row r="280" spans="2:6">
      <c r="B280" s="9"/>
      <c r="F280" s="9"/>
    </row>
    <row r="281" spans="2:6">
      <c r="B281" s="9"/>
      <c r="F281" s="9"/>
    </row>
    <row r="282" spans="2:6">
      <c r="B282" s="9"/>
      <c r="F282" s="9"/>
    </row>
    <row r="283" spans="2:6">
      <c r="B283" s="9"/>
      <c r="F283" s="9"/>
    </row>
    <row r="284" spans="2:6">
      <c r="B284" s="9"/>
      <c r="F284" s="9"/>
    </row>
    <row r="285" spans="2:6">
      <c r="B285" s="9"/>
      <c r="F285" s="9"/>
    </row>
    <row r="286" spans="2:6">
      <c r="B286" s="9"/>
      <c r="F286" s="9"/>
    </row>
    <row r="287" spans="2:6">
      <c r="B287" s="9"/>
      <c r="F287" s="9"/>
    </row>
    <row r="288" spans="2:6">
      <c r="B288" s="9"/>
      <c r="F288" s="9"/>
    </row>
    <row r="289" spans="2:6">
      <c r="B289" s="9"/>
      <c r="F289" s="9"/>
    </row>
    <row r="290" spans="2:6">
      <c r="B290" s="9"/>
      <c r="F290" s="9"/>
    </row>
    <row r="291" spans="2:6">
      <c r="B291" s="9"/>
      <c r="F291" s="9"/>
    </row>
    <row r="292" spans="2:6">
      <c r="B292" s="9"/>
      <c r="F292" s="9"/>
    </row>
    <row r="293" spans="2:6">
      <c r="B293" s="9"/>
      <c r="F293" s="9"/>
    </row>
    <row r="294" spans="2:6">
      <c r="B294" s="9"/>
      <c r="F294" s="9"/>
    </row>
    <row r="295" spans="2:6">
      <c r="B295" s="9"/>
      <c r="F295" s="9"/>
    </row>
    <row r="296" spans="2:6">
      <c r="B296" s="9"/>
      <c r="F296" s="9"/>
    </row>
    <row r="297" spans="2:6">
      <c r="B297" s="9"/>
      <c r="F297" s="9"/>
    </row>
    <row r="298" spans="2:6">
      <c r="B298" s="9"/>
      <c r="F298" s="9"/>
    </row>
    <row r="299" spans="2:6">
      <c r="B299" s="9"/>
      <c r="F299" s="9"/>
    </row>
    <row r="300" spans="2:6">
      <c r="B300" s="9"/>
      <c r="F300" s="9"/>
    </row>
    <row r="301" spans="2:6">
      <c r="B301" s="9"/>
      <c r="F301" s="9"/>
    </row>
    <row r="302" spans="2:6">
      <c r="B302" s="9"/>
      <c r="F302" s="9"/>
    </row>
    <row r="303" spans="2:6">
      <c r="B303" s="9"/>
      <c r="F303" s="9"/>
    </row>
    <row r="304" spans="2:6">
      <c r="B304" s="9"/>
      <c r="F304" s="9"/>
    </row>
    <row r="305" spans="2:6">
      <c r="B305" s="9"/>
      <c r="F305" s="9"/>
    </row>
    <row r="306" spans="2:6">
      <c r="B306" s="9"/>
      <c r="F306" s="9"/>
    </row>
    <row r="307" spans="2:6">
      <c r="B307" s="9"/>
      <c r="F307" s="9"/>
    </row>
    <row r="308" spans="2:6">
      <c r="B308" s="9"/>
      <c r="F308" s="9"/>
    </row>
    <row r="309" spans="2:6">
      <c r="B309" s="9"/>
      <c r="F309" s="9"/>
    </row>
    <row r="310" spans="2:6">
      <c r="B310" s="9"/>
      <c r="F310" s="9"/>
    </row>
    <row r="311" spans="2:6">
      <c r="B311" s="9"/>
      <c r="F311" s="9"/>
    </row>
    <row r="312" spans="2:6">
      <c r="B312" s="9"/>
      <c r="F312" s="9"/>
    </row>
    <row r="313" spans="2:6">
      <c r="B313" s="9"/>
      <c r="F313" s="9"/>
    </row>
    <row r="314" spans="2:6">
      <c r="B314" s="9"/>
      <c r="F314" s="9"/>
    </row>
    <row r="315" spans="2:6">
      <c r="B315" s="9"/>
      <c r="F315" s="9"/>
    </row>
    <row r="316" spans="2:6">
      <c r="B316" s="9"/>
      <c r="F316" s="9"/>
    </row>
    <row r="317" spans="2:6">
      <c r="B317" s="9"/>
      <c r="F317" s="9"/>
    </row>
    <row r="318" spans="2:6">
      <c r="B318" s="9"/>
      <c r="F318" s="9"/>
    </row>
    <row r="319" spans="2:6">
      <c r="B319" s="9"/>
      <c r="F319" s="9"/>
    </row>
    <row r="320" spans="2:6">
      <c r="B320" s="9"/>
      <c r="F320" s="9"/>
    </row>
    <row r="321" spans="2:6">
      <c r="B321" s="9"/>
      <c r="F321" s="9"/>
    </row>
    <row r="322" spans="2:6">
      <c r="B322" s="9"/>
      <c r="F322" s="9"/>
    </row>
    <row r="323" spans="2:6">
      <c r="B323" s="9"/>
      <c r="F323" s="9"/>
    </row>
    <row r="324" spans="2:6">
      <c r="B324" s="9"/>
      <c r="F324" s="9"/>
    </row>
    <row r="325" spans="2:6">
      <c r="B325" s="9"/>
      <c r="F325" s="9"/>
    </row>
    <row r="326" spans="2:6">
      <c r="B326" s="9"/>
      <c r="F326" s="9"/>
    </row>
    <row r="327" spans="2:6">
      <c r="B327" s="9"/>
      <c r="F327" s="9"/>
    </row>
    <row r="328" spans="2:6">
      <c r="B328" s="9"/>
      <c r="F328" s="9"/>
    </row>
    <row r="329" spans="2:6">
      <c r="B329" s="9"/>
      <c r="F329" s="9"/>
    </row>
    <row r="330" spans="2:6">
      <c r="B330" s="9"/>
      <c r="F330" s="9"/>
    </row>
    <row r="331" spans="2:6">
      <c r="B331" s="9"/>
      <c r="F331" s="9"/>
    </row>
    <row r="332" spans="2:6">
      <c r="B332" s="9"/>
      <c r="F332" s="9"/>
    </row>
    <row r="333" spans="2:6">
      <c r="B333" s="9"/>
      <c r="F333" s="9"/>
    </row>
    <row r="334" spans="2:6">
      <c r="B334" s="9"/>
      <c r="F334" s="9"/>
    </row>
    <row r="335" spans="2:6">
      <c r="B335" s="9"/>
      <c r="F335" s="9"/>
    </row>
    <row r="336" spans="2:6">
      <c r="B336" s="9"/>
      <c r="F336" s="9"/>
    </row>
    <row r="337" spans="2:6">
      <c r="B337" s="9"/>
      <c r="F337" s="9"/>
    </row>
    <row r="338" spans="2:6">
      <c r="B338" s="9"/>
      <c r="F338" s="9"/>
    </row>
    <row r="339" spans="2:6">
      <c r="B339" s="9"/>
      <c r="F339" s="9"/>
    </row>
    <row r="340" spans="2:6">
      <c r="B340" s="9"/>
      <c r="F340" s="9"/>
    </row>
    <row r="341" spans="2:6">
      <c r="B341" s="9"/>
      <c r="F341" s="9"/>
    </row>
    <row r="342" spans="2:6">
      <c r="B342" s="9"/>
      <c r="F342" s="9"/>
    </row>
    <row r="343" spans="2:6">
      <c r="B343" s="9"/>
      <c r="F343" s="9"/>
    </row>
    <row r="344" spans="2:6">
      <c r="B344" s="9"/>
      <c r="F344" s="9"/>
    </row>
    <row r="345" spans="2:6">
      <c r="B345" s="9"/>
      <c r="F345" s="9"/>
    </row>
    <row r="346" spans="2:6">
      <c r="B346" s="9"/>
      <c r="F346" s="9"/>
    </row>
    <row r="347" spans="2:6">
      <c r="B347" s="9"/>
      <c r="F347" s="9"/>
    </row>
    <row r="348" spans="2:6">
      <c r="B348" s="9"/>
      <c r="F348" s="9"/>
    </row>
    <row r="349" spans="2:6">
      <c r="B349" s="9"/>
      <c r="F349" s="9"/>
    </row>
    <row r="350" spans="2:6">
      <c r="B350" s="9"/>
      <c r="F350" s="9"/>
    </row>
    <row r="351" spans="2:6">
      <c r="B351" s="9"/>
      <c r="F351" s="9"/>
    </row>
    <row r="352" spans="2:6">
      <c r="B352" s="9"/>
      <c r="F352" s="9"/>
    </row>
    <row r="353" spans="2:6">
      <c r="B353" s="9"/>
      <c r="F353" s="9"/>
    </row>
    <row r="354" spans="2:6">
      <c r="B354" s="9"/>
      <c r="F354" s="9"/>
    </row>
    <row r="355" spans="2:6">
      <c r="B355" s="9"/>
      <c r="F355" s="9"/>
    </row>
    <row r="356" spans="2:6">
      <c r="B356" s="9"/>
      <c r="F356" s="9"/>
    </row>
    <row r="357" spans="2:6">
      <c r="B357" s="9"/>
      <c r="F357" s="9"/>
    </row>
    <row r="358" spans="2:6">
      <c r="B358" s="9"/>
      <c r="F358" s="9"/>
    </row>
    <row r="359" spans="2:6">
      <c r="B359" s="9"/>
      <c r="F359" s="9"/>
    </row>
    <row r="360" spans="2:6">
      <c r="B360" s="9"/>
      <c r="F360" s="9"/>
    </row>
    <row r="361" spans="2:6">
      <c r="B361" s="9"/>
      <c r="F361" s="9"/>
    </row>
    <row r="362" spans="2:6">
      <c r="B362" s="9"/>
      <c r="F362" s="9"/>
    </row>
    <row r="363" spans="2:6">
      <c r="B363" s="9"/>
      <c r="F363" s="9"/>
    </row>
    <row r="364" spans="2:6">
      <c r="B364" s="9"/>
      <c r="F364" s="9"/>
    </row>
    <row r="365" spans="2:6">
      <c r="B365" s="9"/>
      <c r="F365" s="9"/>
    </row>
    <row r="366" spans="2:6">
      <c r="B366" s="9"/>
      <c r="F366" s="9"/>
    </row>
    <row r="367" spans="2:6">
      <c r="B367" s="9"/>
      <c r="F367" s="9"/>
    </row>
    <row r="368" spans="2:6">
      <c r="B368" s="9"/>
      <c r="F368" s="9"/>
    </row>
    <row r="369" spans="2:6">
      <c r="B369" s="9"/>
      <c r="F369" s="9"/>
    </row>
    <row r="370" spans="2:6">
      <c r="B370" s="9"/>
      <c r="F370" s="9"/>
    </row>
    <row r="371" spans="2:6">
      <c r="B371" s="9"/>
      <c r="F371" s="9"/>
    </row>
    <row r="372" spans="2:6">
      <c r="B372" s="9"/>
      <c r="F372" s="9"/>
    </row>
    <row r="373" spans="2:6">
      <c r="B373" s="9"/>
      <c r="F373" s="9"/>
    </row>
    <row r="374" spans="2:6">
      <c r="B374" s="9"/>
      <c r="F374" s="9"/>
    </row>
    <row r="375" spans="2:6">
      <c r="B375" s="9"/>
      <c r="F375" s="9"/>
    </row>
    <row r="376" spans="2:6">
      <c r="B376" s="9"/>
      <c r="F376" s="9"/>
    </row>
    <row r="377" spans="2:6">
      <c r="B377" s="9"/>
      <c r="F377" s="9"/>
    </row>
    <row r="378" spans="2:6">
      <c r="B378" s="9"/>
      <c r="F378" s="9"/>
    </row>
    <row r="379" spans="2:6">
      <c r="B379" s="9"/>
      <c r="F379" s="9"/>
    </row>
    <row r="380" spans="2:6">
      <c r="B380" s="9"/>
      <c r="F380" s="9"/>
    </row>
    <row r="381" spans="2:6">
      <c r="B381" s="9"/>
      <c r="F381" s="9"/>
    </row>
    <row r="382" spans="2:6">
      <c r="B382" s="9"/>
      <c r="F382" s="9"/>
    </row>
    <row r="383" spans="2:6">
      <c r="B383" s="9"/>
      <c r="F383" s="9"/>
    </row>
    <row r="384" spans="2:6">
      <c r="B384" s="9"/>
      <c r="F384" s="9"/>
    </row>
    <row r="385" spans="2:6">
      <c r="B385" s="9"/>
      <c r="F385" s="9"/>
    </row>
    <row r="386" spans="2:6">
      <c r="B386" s="9"/>
      <c r="F386" s="9"/>
    </row>
    <row r="387" spans="2:6">
      <c r="B387" s="9"/>
      <c r="F387" s="9"/>
    </row>
    <row r="388" spans="2:6">
      <c r="B388" s="9"/>
      <c r="F388" s="9"/>
    </row>
    <row r="389" spans="2:6">
      <c r="B389" s="9"/>
      <c r="F389" s="9"/>
    </row>
    <row r="390" spans="2:6">
      <c r="B390" s="9"/>
      <c r="F390" s="9"/>
    </row>
    <row r="391" spans="2:6">
      <c r="B391" s="9"/>
      <c r="F391" s="9"/>
    </row>
    <row r="392" spans="2:6">
      <c r="B392" s="9"/>
      <c r="F392" s="9"/>
    </row>
    <row r="393" spans="2:6">
      <c r="B393" s="9"/>
      <c r="F393" s="9"/>
    </row>
    <row r="394" spans="2:6">
      <c r="B394" s="9"/>
      <c r="F394" s="9"/>
    </row>
    <row r="395" spans="2:6">
      <c r="B395" s="9"/>
      <c r="F395" s="9"/>
    </row>
    <row r="396" spans="2:6">
      <c r="B396" s="9"/>
      <c r="F396" s="9"/>
    </row>
    <row r="397" spans="2:6">
      <c r="B397" s="9"/>
      <c r="F397" s="9"/>
    </row>
    <row r="398" spans="2:6">
      <c r="B398" s="9"/>
      <c r="F398" s="9"/>
    </row>
    <row r="399" spans="2:6">
      <c r="B399" s="9"/>
      <c r="F399" s="9"/>
    </row>
    <row r="400" spans="2:6">
      <c r="B400" s="9"/>
      <c r="F400" s="9"/>
    </row>
    <row r="401" spans="2:6">
      <c r="B401" s="9"/>
      <c r="F401" s="9"/>
    </row>
    <row r="402" spans="2:6">
      <c r="B402" s="9"/>
      <c r="F402" s="9"/>
    </row>
    <row r="403" spans="2:6">
      <c r="B403" s="9"/>
      <c r="F403" s="9"/>
    </row>
    <row r="404" spans="2:6">
      <c r="B404" s="9"/>
      <c r="F404" s="9"/>
    </row>
    <row r="405" spans="2:6">
      <c r="B405" s="9"/>
      <c r="F405" s="9"/>
    </row>
    <row r="406" spans="2:6">
      <c r="B406" s="9"/>
      <c r="F406" s="9"/>
    </row>
    <row r="407" spans="2:6">
      <c r="B407" s="9"/>
      <c r="F407" s="9"/>
    </row>
    <row r="408" spans="2:6">
      <c r="B408" s="9"/>
      <c r="F408" s="9"/>
    </row>
    <row r="409" spans="2:6">
      <c r="B409" s="9"/>
      <c r="F409" s="9"/>
    </row>
    <row r="410" spans="2:6">
      <c r="B410" s="9"/>
      <c r="F410" s="9"/>
    </row>
    <row r="411" spans="2:6">
      <c r="B411" s="9"/>
      <c r="F411" s="9"/>
    </row>
    <row r="412" spans="2:6">
      <c r="B412" s="9"/>
      <c r="F412" s="9"/>
    </row>
    <row r="413" spans="2:6">
      <c r="B413" s="9"/>
      <c r="F413" s="9"/>
    </row>
    <row r="414" spans="2:6">
      <c r="B414" s="9"/>
      <c r="F414" s="9"/>
    </row>
    <row r="415" spans="2:6">
      <c r="B415" s="9"/>
      <c r="F415" s="9"/>
    </row>
    <row r="416" spans="2:6">
      <c r="B416" s="9"/>
      <c r="F416" s="9"/>
    </row>
    <row r="417" spans="2:6">
      <c r="B417" s="9"/>
      <c r="F417" s="9"/>
    </row>
    <row r="418" spans="2:6">
      <c r="B418" s="9"/>
      <c r="F418" s="9"/>
    </row>
    <row r="419" spans="2:6">
      <c r="B419" s="9"/>
      <c r="F419" s="9"/>
    </row>
    <row r="420" spans="2:6">
      <c r="B420" s="9"/>
      <c r="F420" s="9"/>
    </row>
    <row r="421" spans="2:6">
      <c r="B421" s="9"/>
      <c r="F421" s="9"/>
    </row>
    <row r="422" spans="2:6">
      <c r="B422" s="9"/>
      <c r="F422" s="9"/>
    </row>
    <row r="423" spans="2:6">
      <c r="B423" s="9"/>
      <c r="F423" s="9"/>
    </row>
    <row r="424" spans="2:6">
      <c r="B424" s="9"/>
      <c r="F424" s="9"/>
    </row>
    <row r="425" spans="2:6">
      <c r="B425" s="9"/>
      <c r="F425" s="9"/>
    </row>
    <row r="426" spans="2:6">
      <c r="B426" s="9"/>
      <c r="F426" s="9"/>
    </row>
    <row r="427" spans="2:6">
      <c r="B427" s="9"/>
      <c r="F427" s="9"/>
    </row>
    <row r="428" spans="2:6">
      <c r="B428" s="9"/>
      <c r="F428" s="9"/>
    </row>
    <row r="429" spans="2:6">
      <c r="B429" s="9"/>
      <c r="F429" s="9"/>
    </row>
    <row r="430" spans="2:6">
      <c r="B430" s="9"/>
      <c r="F430" s="9"/>
    </row>
    <row r="431" spans="2:6">
      <c r="B431" s="9"/>
      <c r="F431" s="9"/>
    </row>
    <row r="432" spans="2:6">
      <c r="B432" s="9"/>
      <c r="F432" s="9"/>
    </row>
    <row r="433" spans="2:6">
      <c r="B433" s="9"/>
      <c r="F433" s="9"/>
    </row>
    <row r="434" spans="2:6">
      <c r="B434" s="9"/>
      <c r="F434" s="9"/>
    </row>
    <row r="435" spans="2:6">
      <c r="B435" s="9"/>
      <c r="F435" s="9"/>
    </row>
    <row r="436" spans="2:6">
      <c r="B436" s="9"/>
      <c r="F436" s="9"/>
    </row>
    <row r="437" spans="2:6">
      <c r="B437" s="9"/>
      <c r="F437" s="9"/>
    </row>
    <row r="438" spans="2:6">
      <c r="B438" s="9"/>
      <c r="F438" s="9"/>
    </row>
    <row r="439" spans="2:6">
      <c r="B439" s="9"/>
      <c r="F439" s="9"/>
    </row>
    <row r="440" spans="2:6">
      <c r="B440" s="9"/>
      <c r="F440" s="9"/>
    </row>
    <row r="441" spans="2:6">
      <c r="B441" s="9"/>
      <c r="F441" s="9"/>
    </row>
    <row r="442" spans="2:6">
      <c r="B442" s="9"/>
      <c r="F442" s="9"/>
    </row>
    <row r="443" spans="2:6">
      <c r="B443" s="9"/>
      <c r="F443" s="9"/>
    </row>
    <row r="444" spans="2:6">
      <c r="B444" s="9"/>
      <c r="F444" s="9"/>
    </row>
    <row r="445" spans="2:6">
      <c r="B445" s="9"/>
      <c r="F445" s="9"/>
    </row>
    <row r="446" spans="2:6">
      <c r="B446" s="9"/>
      <c r="F446" s="9"/>
    </row>
    <row r="447" spans="2:6">
      <c r="B447" s="9"/>
      <c r="F447" s="9"/>
    </row>
    <row r="448" spans="2:6">
      <c r="B448" s="9"/>
      <c r="F448" s="9"/>
    </row>
    <row r="449" spans="2:6">
      <c r="B449" s="9"/>
      <c r="F449" s="9"/>
    </row>
    <row r="450" spans="2:6">
      <c r="B450" s="9"/>
      <c r="F450" s="9"/>
    </row>
    <row r="451" spans="2:6">
      <c r="B451" s="9"/>
      <c r="F451" s="9"/>
    </row>
    <row r="452" spans="2:6">
      <c r="B452" s="9"/>
      <c r="F452" s="9"/>
    </row>
    <row r="453" spans="2:6">
      <c r="B453" s="9"/>
      <c r="F453" s="9"/>
    </row>
    <row r="454" spans="2:6">
      <c r="B454" s="9"/>
      <c r="F454" s="9"/>
    </row>
    <row r="455" spans="2:6">
      <c r="B455" s="9"/>
      <c r="F455" s="9"/>
    </row>
    <row r="456" spans="2:6">
      <c r="B456" s="9"/>
      <c r="F456" s="9"/>
    </row>
    <row r="457" spans="2:6">
      <c r="B457" s="9"/>
      <c r="F457" s="9"/>
    </row>
    <row r="458" spans="2:6">
      <c r="B458" s="9"/>
      <c r="F458" s="9"/>
    </row>
    <row r="459" spans="2:6">
      <c r="B459" s="9"/>
      <c r="F459" s="9"/>
    </row>
    <row r="460" spans="2:6">
      <c r="B460" s="9"/>
      <c r="F460" s="9"/>
    </row>
    <row r="461" spans="2:6">
      <c r="B461" s="9"/>
      <c r="F461" s="9"/>
    </row>
    <row r="462" spans="2:6">
      <c r="B462" s="9"/>
      <c r="F462" s="9"/>
    </row>
    <row r="463" spans="2:6">
      <c r="B463" s="9"/>
      <c r="F463" s="9"/>
    </row>
    <row r="464" spans="2:6">
      <c r="B464" s="9"/>
      <c r="F464" s="9"/>
    </row>
    <row r="465" spans="2:6">
      <c r="B465" s="9"/>
      <c r="F465" s="9"/>
    </row>
    <row r="466" spans="2:6">
      <c r="B466" s="9"/>
      <c r="F466" s="9"/>
    </row>
    <row r="467" spans="2:6">
      <c r="B467" s="9"/>
      <c r="F467" s="9"/>
    </row>
    <row r="468" spans="2:6">
      <c r="B468" s="9"/>
      <c r="F468" s="9"/>
    </row>
    <row r="469" spans="2:6">
      <c r="B469" s="9"/>
      <c r="F469" s="9"/>
    </row>
    <row r="470" spans="2:6">
      <c r="B470" s="9"/>
      <c r="F470" s="9"/>
    </row>
    <row r="471" spans="2:6">
      <c r="B471" s="9"/>
      <c r="F471" s="9"/>
    </row>
    <row r="472" spans="2:6">
      <c r="B472" s="9"/>
      <c r="F472" s="9"/>
    </row>
    <row r="473" spans="2:6">
      <c r="B473" s="9"/>
      <c r="F473" s="9"/>
    </row>
    <row r="474" spans="2:6">
      <c r="B474" s="9"/>
      <c r="F474" s="9"/>
    </row>
    <row r="475" spans="2:6">
      <c r="B475" s="9"/>
      <c r="F475" s="9"/>
    </row>
    <row r="476" spans="2:6">
      <c r="B476" s="9"/>
      <c r="F476" s="9"/>
    </row>
    <row r="477" spans="2:6">
      <c r="B477" s="9"/>
      <c r="F477" s="9"/>
    </row>
    <row r="478" spans="2:6">
      <c r="B478" s="9"/>
      <c r="F478" s="9"/>
    </row>
    <row r="479" spans="2:6">
      <c r="B479" s="9"/>
      <c r="F479" s="9"/>
    </row>
    <row r="480" spans="2:6">
      <c r="B480" s="9"/>
      <c r="F480" s="9"/>
    </row>
    <row r="481" spans="2:6">
      <c r="B481" s="9"/>
      <c r="F481" s="9"/>
    </row>
    <row r="482" spans="2:6">
      <c r="B482" s="9"/>
      <c r="F482" s="9"/>
    </row>
    <row r="483" spans="2:6">
      <c r="B483" s="9"/>
      <c r="F483" s="9"/>
    </row>
    <row r="484" spans="2:6">
      <c r="B484" s="9"/>
      <c r="F484" s="9"/>
    </row>
    <row r="485" spans="2:6">
      <c r="B485" s="9"/>
      <c r="F485" s="9"/>
    </row>
    <row r="486" spans="2:6">
      <c r="B486" s="9"/>
      <c r="F486" s="9"/>
    </row>
    <row r="487" spans="2:6">
      <c r="B487" s="9"/>
      <c r="F487" s="9"/>
    </row>
    <row r="488" spans="2:6">
      <c r="B488" s="9"/>
      <c r="F488" s="9"/>
    </row>
    <row r="489" spans="2:6">
      <c r="B489" s="9"/>
      <c r="F489" s="9"/>
    </row>
    <row r="490" spans="2:6">
      <c r="B490" s="9"/>
      <c r="F490" s="9"/>
    </row>
    <row r="491" spans="2:6">
      <c r="B491" s="9"/>
      <c r="F491" s="9"/>
    </row>
    <row r="492" spans="2:6">
      <c r="B492" s="9"/>
      <c r="F492" s="9"/>
    </row>
    <row r="493" spans="2:6">
      <c r="B493" s="9"/>
      <c r="F493" s="9"/>
    </row>
    <row r="494" spans="2:6">
      <c r="B494" s="9"/>
      <c r="F494" s="9"/>
    </row>
    <row r="495" spans="2:6">
      <c r="B495" s="9"/>
      <c r="F495" s="9"/>
    </row>
    <row r="496" spans="2:6">
      <c r="B496" s="9"/>
      <c r="F496" s="9"/>
    </row>
    <row r="497" spans="2:6">
      <c r="B497" s="9"/>
      <c r="F497" s="9"/>
    </row>
    <row r="498" spans="2:6">
      <c r="B498" s="9"/>
      <c r="F498" s="9"/>
    </row>
    <row r="499" spans="2:6">
      <c r="B499" s="9"/>
      <c r="F499" s="9"/>
    </row>
    <row r="500" spans="2:6">
      <c r="B500" s="9"/>
      <c r="F500" s="9"/>
    </row>
    <row r="501" spans="2:6">
      <c r="B501" s="9"/>
      <c r="F501" s="9"/>
    </row>
    <row r="502" spans="2:6">
      <c r="B502" s="9"/>
      <c r="F502" s="9"/>
    </row>
    <row r="503" spans="2:6">
      <c r="B503" s="9"/>
      <c r="F503" s="9"/>
    </row>
    <row r="504" spans="2:6">
      <c r="B504" s="9"/>
      <c r="F504" s="9"/>
    </row>
    <row r="505" spans="2:6">
      <c r="B505" s="9"/>
      <c r="F505" s="9"/>
    </row>
    <row r="506" spans="2:6">
      <c r="B506" s="9"/>
      <c r="F506" s="9"/>
    </row>
    <row r="507" spans="2:6">
      <c r="B507" s="9"/>
      <c r="F507" s="9"/>
    </row>
    <row r="508" spans="2:6">
      <c r="B508" s="9"/>
      <c r="F508" s="9"/>
    </row>
    <row r="509" spans="2:6">
      <c r="B509" s="9"/>
      <c r="F509" s="9"/>
    </row>
    <row r="510" spans="2:6">
      <c r="B510" s="9"/>
      <c r="F510" s="9"/>
    </row>
    <row r="511" spans="2:6">
      <c r="B511" s="9"/>
      <c r="F511" s="9"/>
    </row>
    <row r="512" spans="2:6">
      <c r="B512" s="9"/>
      <c r="F512" s="9"/>
    </row>
    <row r="513" spans="2:6">
      <c r="B513" s="9"/>
      <c r="F513" s="9"/>
    </row>
    <row r="514" spans="2:6">
      <c r="B514" s="9"/>
      <c r="F514" s="9"/>
    </row>
    <row r="515" spans="2:6">
      <c r="B515" s="9"/>
      <c r="F515" s="9"/>
    </row>
    <row r="516" spans="2:6">
      <c r="B516" s="9"/>
      <c r="F516" s="9"/>
    </row>
    <row r="517" spans="2:6">
      <c r="B517" s="9"/>
      <c r="F517" s="9"/>
    </row>
    <row r="518" spans="2:6">
      <c r="B518" s="9"/>
      <c r="F518" s="9"/>
    </row>
    <row r="519" spans="2:6">
      <c r="B519" s="9"/>
      <c r="F519" s="9"/>
    </row>
    <row r="520" spans="2:6">
      <c r="B520" s="9"/>
      <c r="F520" s="9"/>
    </row>
    <row r="521" spans="2:6">
      <c r="B521" s="9"/>
      <c r="F521" s="9"/>
    </row>
    <row r="522" spans="2:6">
      <c r="B522" s="9"/>
      <c r="F522" s="9"/>
    </row>
    <row r="523" spans="2:6">
      <c r="B523" s="9"/>
      <c r="F523" s="9"/>
    </row>
    <row r="524" spans="2:6">
      <c r="B524" s="9"/>
      <c r="F524" s="9"/>
    </row>
    <row r="525" spans="2:6">
      <c r="B525" s="9"/>
      <c r="F525" s="9"/>
    </row>
    <row r="526" spans="2:6">
      <c r="B526" s="9"/>
      <c r="F526" s="9"/>
    </row>
    <row r="527" spans="2:6">
      <c r="B527" s="9"/>
      <c r="F527" s="9"/>
    </row>
    <row r="528" spans="2:6">
      <c r="B528" s="9"/>
      <c r="F528" s="9"/>
    </row>
    <row r="529" spans="2:6">
      <c r="B529" s="9"/>
      <c r="F529" s="9"/>
    </row>
    <row r="530" spans="2:6">
      <c r="B530" s="9"/>
      <c r="F530" s="9"/>
    </row>
    <row r="531" spans="2:6">
      <c r="B531" s="9"/>
      <c r="F531" s="9"/>
    </row>
    <row r="532" spans="2:6">
      <c r="B532" s="9"/>
      <c r="F532" s="9"/>
    </row>
    <row r="533" spans="2:6">
      <c r="B533" s="9"/>
      <c r="F533" s="9"/>
    </row>
    <row r="534" spans="2:6">
      <c r="B534" s="9"/>
      <c r="F534" s="9"/>
    </row>
    <row r="535" spans="2:6">
      <c r="B535" s="9"/>
      <c r="F535" s="9"/>
    </row>
    <row r="536" spans="2:6">
      <c r="B536" s="9"/>
      <c r="F536" s="9"/>
    </row>
    <row r="537" spans="2:6">
      <c r="B537" s="9"/>
      <c r="F537" s="9"/>
    </row>
    <row r="538" spans="2:6">
      <c r="B538" s="9"/>
      <c r="F538" s="9"/>
    </row>
    <row r="539" spans="2:6">
      <c r="B539" s="9"/>
      <c r="F539" s="9"/>
    </row>
    <row r="540" spans="2:6">
      <c r="B540" s="9"/>
      <c r="F540" s="9"/>
    </row>
    <row r="541" spans="2:6">
      <c r="B541" s="9"/>
      <c r="F541" s="9"/>
    </row>
    <row r="542" spans="2:6">
      <c r="B542" s="9"/>
      <c r="F542" s="9"/>
    </row>
    <row r="543" spans="2:6">
      <c r="B543" s="9"/>
      <c r="F543" s="9"/>
    </row>
    <row r="544" spans="2:6">
      <c r="B544" s="9"/>
      <c r="F544" s="9"/>
    </row>
    <row r="545" spans="2:6">
      <c r="B545" s="9"/>
      <c r="F545" s="9"/>
    </row>
    <row r="546" spans="2:6">
      <c r="B546" s="9"/>
      <c r="F546" s="9"/>
    </row>
    <row r="547" spans="2:6">
      <c r="B547" s="9"/>
      <c r="F547" s="9"/>
    </row>
    <row r="548" spans="2:6">
      <c r="B548" s="9"/>
      <c r="F548" s="9"/>
    </row>
    <row r="549" spans="2:6">
      <c r="B549" s="9"/>
      <c r="F549" s="9"/>
    </row>
    <row r="550" spans="2:6">
      <c r="B550" s="9"/>
      <c r="F550" s="9"/>
    </row>
    <row r="551" spans="2:6">
      <c r="B551" s="9"/>
      <c r="F551" s="9"/>
    </row>
    <row r="552" spans="2:6">
      <c r="B552" s="9"/>
      <c r="F552" s="9"/>
    </row>
    <row r="553" spans="2:6">
      <c r="B553" s="9"/>
      <c r="F553" s="9"/>
    </row>
    <row r="554" spans="2:6">
      <c r="B554" s="9"/>
      <c r="F554" s="9"/>
    </row>
    <row r="555" spans="2:6">
      <c r="B555" s="9"/>
      <c r="F555" s="9"/>
    </row>
    <row r="556" spans="2:6">
      <c r="B556" s="9"/>
      <c r="F556" s="9"/>
    </row>
    <row r="557" spans="2:6">
      <c r="B557" s="9"/>
      <c r="F557" s="9"/>
    </row>
    <row r="558" spans="2:6">
      <c r="B558" s="9"/>
      <c r="F558" s="9"/>
    </row>
    <row r="559" spans="2:6">
      <c r="B559" s="9"/>
      <c r="F559" s="9"/>
    </row>
    <row r="560" spans="2:6">
      <c r="B560" s="9"/>
      <c r="F560" s="9"/>
    </row>
    <row r="561" spans="2:6">
      <c r="B561" s="9"/>
      <c r="F561" s="9"/>
    </row>
    <row r="562" spans="2:6">
      <c r="B562" s="9"/>
      <c r="F562" s="9"/>
    </row>
    <row r="563" spans="2:6">
      <c r="B563" s="9"/>
      <c r="F563" s="9"/>
    </row>
    <row r="564" spans="2:6">
      <c r="B564" s="9"/>
      <c r="F564" s="9"/>
    </row>
    <row r="565" spans="2:6">
      <c r="B565" s="9"/>
      <c r="F565" s="9"/>
    </row>
    <row r="566" spans="2:6">
      <c r="B566" s="9"/>
      <c r="F566" s="9"/>
    </row>
    <row r="567" spans="2:6">
      <c r="B567" s="9"/>
      <c r="F567" s="9"/>
    </row>
    <row r="568" spans="2:6">
      <c r="B568" s="9"/>
      <c r="F568" s="9"/>
    </row>
    <row r="569" spans="2:6">
      <c r="B569" s="9"/>
      <c r="F569" s="9"/>
    </row>
    <row r="570" spans="2:6">
      <c r="B570" s="9"/>
      <c r="F570" s="9"/>
    </row>
    <row r="571" spans="2:6">
      <c r="B571" s="9"/>
      <c r="F571" s="9"/>
    </row>
    <row r="572" spans="2:6">
      <c r="B572" s="9"/>
      <c r="F572" s="9"/>
    </row>
    <row r="573" spans="2:6">
      <c r="B573" s="9"/>
      <c r="F573" s="9"/>
    </row>
    <row r="574" spans="2:6">
      <c r="B574" s="9"/>
      <c r="F574" s="9"/>
    </row>
    <row r="575" spans="2:6">
      <c r="B575" s="9"/>
      <c r="F575" s="9"/>
    </row>
    <row r="576" spans="2:6">
      <c r="B576" s="9"/>
      <c r="F576" s="9"/>
    </row>
    <row r="577" spans="2:6">
      <c r="B577" s="9"/>
      <c r="F577" s="9"/>
    </row>
    <row r="578" spans="2:6">
      <c r="B578" s="9"/>
      <c r="F578" s="9"/>
    </row>
    <row r="579" spans="2:6">
      <c r="B579" s="9"/>
      <c r="F579" s="9"/>
    </row>
    <row r="580" spans="2:6">
      <c r="B580" s="9"/>
      <c r="F580" s="9"/>
    </row>
    <row r="581" spans="2:6">
      <c r="B581" s="9"/>
      <c r="F581" s="9"/>
    </row>
    <row r="582" spans="2:6">
      <c r="B582" s="9"/>
      <c r="F582" s="9"/>
    </row>
    <row r="583" spans="2:6">
      <c r="B583" s="9"/>
      <c r="F583" s="9"/>
    </row>
    <row r="584" spans="2:6">
      <c r="B584" s="9"/>
      <c r="F584" s="9"/>
    </row>
    <row r="585" spans="2:6">
      <c r="B585" s="9"/>
      <c r="F585" s="9"/>
    </row>
    <row r="586" spans="2:6">
      <c r="B586" s="9"/>
      <c r="F586" s="9"/>
    </row>
    <row r="587" spans="2:6">
      <c r="B587" s="9"/>
      <c r="F587" s="9"/>
    </row>
    <row r="588" spans="2:6">
      <c r="B588" s="9"/>
      <c r="F588" s="9"/>
    </row>
    <row r="589" spans="2:6">
      <c r="B589" s="9"/>
      <c r="F589" s="9"/>
    </row>
    <row r="590" spans="2:6">
      <c r="B590" s="9"/>
      <c r="F590" s="9"/>
    </row>
    <row r="591" spans="2:6">
      <c r="B591" s="9"/>
      <c r="F591" s="9"/>
    </row>
    <row r="592" spans="2:6">
      <c r="B592" s="9"/>
      <c r="F592" s="9"/>
    </row>
    <row r="593" spans="2:6">
      <c r="B593" s="9"/>
      <c r="F593" s="9"/>
    </row>
    <row r="594" spans="2:6">
      <c r="B594" s="9"/>
      <c r="F594" s="9"/>
    </row>
    <row r="595" spans="2:6">
      <c r="B595" s="9"/>
      <c r="F595" s="9"/>
    </row>
    <row r="596" spans="2:6">
      <c r="B596" s="9"/>
      <c r="F596" s="9"/>
    </row>
    <row r="597" spans="2:6">
      <c r="B597" s="9"/>
      <c r="F597" s="9"/>
    </row>
    <row r="598" spans="2:6">
      <c r="B598" s="9"/>
      <c r="F598" s="9"/>
    </row>
    <row r="599" spans="2:6">
      <c r="B599" s="9"/>
      <c r="F599" s="9"/>
    </row>
    <row r="600" spans="2:6">
      <c r="B600" s="9"/>
      <c r="F600" s="9"/>
    </row>
    <row r="601" spans="2:6">
      <c r="B601" s="9"/>
      <c r="F601" s="9"/>
    </row>
    <row r="602" spans="2:6">
      <c r="B602" s="9"/>
      <c r="F602" s="9"/>
    </row>
    <row r="603" spans="2:6">
      <c r="B603" s="9"/>
      <c r="F603" s="9"/>
    </row>
    <row r="604" spans="2:6">
      <c r="B604" s="9"/>
      <c r="F604" s="9"/>
    </row>
    <row r="605" spans="2:6">
      <c r="B605" s="9"/>
      <c r="F605" s="9"/>
    </row>
    <row r="606" spans="2:6">
      <c r="B606" s="9"/>
      <c r="F606" s="9"/>
    </row>
    <row r="607" spans="2:6">
      <c r="B607" s="9"/>
      <c r="F607" s="9"/>
    </row>
    <row r="608" spans="2:6">
      <c r="B608" s="9"/>
      <c r="F608" s="9"/>
    </row>
    <row r="609" spans="2:6">
      <c r="B609" s="9"/>
      <c r="F609" s="9"/>
    </row>
    <row r="610" spans="2:6">
      <c r="B610" s="9"/>
      <c r="F610" s="9"/>
    </row>
    <row r="611" spans="2:6">
      <c r="B611" s="9"/>
      <c r="F611" s="9"/>
    </row>
    <row r="612" spans="2:6">
      <c r="B612" s="9"/>
      <c r="F612" s="9"/>
    </row>
    <row r="613" spans="2:6">
      <c r="B613" s="9"/>
      <c r="F613" s="9"/>
    </row>
    <row r="614" spans="2:6">
      <c r="B614" s="9"/>
      <c r="F614" s="9"/>
    </row>
    <row r="615" spans="2:6">
      <c r="B615" s="9"/>
      <c r="F615" s="9"/>
    </row>
    <row r="616" spans="2:6">
      <c r="B616" s="9"/>
      <c r="F616" s="9"/>
    </row>
    <row r="617" spans="2:6">
      <c r="B617" s="9"/>
      <c r="F617" s="9"/>
    </row>
    <row r="618" spans="2:6">
      <c r="B618" s="9"/>
      <c r="F618" s="9"/>
    </row>
    <row r="619" spans="2:6">
      <c r="B619" s="9"/>
      <c r="F619" s="9"/>
    </row>
    <row r="620" spans="2:6">
      <c r="B620" s="9"/>
      <c r="F620" s="9"/>
    </row>
    <row r="621" spans="2:6">
      <c r="B621" s="9"/>
      <c r="F621" s="9"/>
    </row>
    <row r="622" spans="2:6">
      <c r="B622" s="9"/>
      <c r="F622" s="9"/>
    </row>
    <row r="623" spans="2:6">
      <c r="B623" s="9"/>
      <c r="F623" s="9"/>
    </row>
    <row r="624" spans="2:6">
      <c r="B624" s="9"/>
      <c r="F624" s="9"/>
    </row>
    <row r="625" spans="2:6">
      <c r="B625" s="9"/>
      <c r="F625" s="9"/>
    </row>
    <row r="626" spans="2:6">
      <c r="B626" s="9"/>
      <c r="F626" s="9"/>
    </row>
    <row r="627" spans="2:6">
      <c r="B627" s="9"/>
      <c r="F627" s="9"/>
    </row>
    <row r="628" spans="2:6">
      <c r="B628" s="9"/>
      <c r="F628" s="9"/>
    </row>
    <row r="629" spans="2:6">
      <c r="B629" s="9"/>
      <c r="F629" s="9"/>
    </row>
    <row r="630" spans="2:6">
      <c r="B630" s="9"/>
      <c r="F630" s="9"/>
    </row>
    <row r="631" spans="2:6">
      <c r="B631" s="9"/>
      <c r="F631" s="9"/>
    </row>
    <row r="632" spans="2:6">
      <c r="B632" s="9"/>
      <c r="F632" s="9"/>
    </row>
    <row r="633" spans="2:6">
      <c r="B633" s="9"/>
      <c r="F633" s="9"/>
    </row>
    <row r="634" spans="2:6">
      <c r="B634" s="9"/>
      <c r="F634" s="9"/>
    </row>
    <row r="635" spans="2:6">
      <c r="B635" s="9"/>
      <c r="F635" s="9"/>
    </row>
    <row r="636" spans="2:6">
      <c r="B636" s="9"/>
      <c r="F636" s="9"/>
    </row>
    <row r="637" spans="2:6">
      <c r="B637" s="9"/>
      <c r="F637" s="9"/>
    </row>
    <row r="638" spans="2:6">
      <c r="B638" s="9"/>
      <c r="F638" s="9"/>
    </row>
    <row r="639" spans="2:6">
      <c r="B639" s="9"/>
      <c r="F639" s="9"/>
    </row>
    <row r="640" spans="2:6">
      <c r="B640" s="9"/>
      <c r="F640" s="9"/>
    </row>
    <row r="641" spans="2:6">
      <c r="B641" s="9"/>
      <c r="F641" s="9"/>
    </row>
    <row r="642" spans="2:6">
      <c r="B642" s="9"/>
      <c r="F642" s="9"/>
    </row>
    <row r="643" spans="2:6">
      <c r="B643" s="9"/>
      <c r="F643" s="9"/>
    </row>
    <row r="644" spans="2:6">
      <c r="B644" s="9"/>
      <c r="F644" s="9"/>
    </row>
    <row r="645" spans="2:6">
      <c r="B645" s="9"/>
      <c r="F645" s="9"/>
    </row>
    <row r="646" spans="2:6">
      <c r="B646" s="9"/>
      <c r="F646" s="9"/>
    </row>
    <row r="647" spans="2:6">
      <c r="B647" s="9"/>
      <c r="F647" s="9"/>
    </row>
    <row r="648" spans="2:6">
      <c r="B648" s="9"/>
      <c r="F648" s="9"/>
    </row>
    <row r="649" spans="2:6">
      <c r="B649" s="9"/>
      <c r="F649" s="9"/>
    </row>
    <row r="650" spans="2:6">
      <c r="B650" s="9"/>
      <c r="F650" s="9"/>
    </row>
    <row r="651" spans="2:6">
      <c r="B651" s="9"/>
      <c r="F651" s="9"/>
    </row>
    <row r="652" spans="2:6">
      <c r="B652" s="9"/>
      <c r="F652" s="9"/>
    </row>
    <row r="653" spans="2:6">
      <c r="B653" s="9"/>
      <c r="F653" s="9"/>
    </row>
    <row r="654" spans="2:6">
      <c r="B654" s="9"/>
      <c r="F654" s="9"/>
    </row>
    <row r="655" spans="2:6">
      <c r="B655" s="9"/>
      <c r="F655" s="9"/>
    </row>
    <row r="656" spans="2:6">
      <c r="B656" s="9"/>
      <c r="F656" s="9"/>
    </row>
    <row r="657" spans="2:6">
      <c r="B657" s="9"/>
      <c r="F657" s="9"/>
    </row>
    <row r="658" spans="2:6">
      <c r="B658" s="9"/>
      <c r="F658" s="9"/>
    </row>
    <row r="659" spans="2:6">
      <c r="B659" s="9"/>
      <c r="F659" s="9"/>
    </row>
    <row r="660" spans="2:6">
      <c r="B660" s="9"/>
      <c r="F660" s="9"/>
    </row>
    <row r="661" spans="2:6">
      <c r="B661" s="9"/>
      <c r="F661" s="9"/>
    </row>
    <row r="662" spans="2:6">
      <c r="B662" s="9"/>
      <c r="F662" s="9"/>
    </row>
    <row r="663" spans="2:6">
      <c r="B663" s="9"/>
      <c r="F663" s="9"/>
    </row>
    <row r="664" spans="2:6">
      <c r="B664" s="9"/>
      <c r="F664" s="9"/>
    </row>
    <row r="665" spans="2:6">
      <c r="B665" s="9"/>
      <c r="F665" s="9"/>
    </row>
    <row r="666" spans="2:6">
      <c r="B666" s="9"/>
      <c r="F666" s="9"/>
    </row>
    <row r="667" spans="2:6">
      <c r="B667" s="9"/>
      <c r="F667" s="9"/>
    </row>
    <row r="668" spans="2:6">
      <c r="B668" s="9"/>
      <c r="F668" s="9"/>
    </row>
    <row r="669" spans="2:6">
      <c r="B669" s="9"/>
      <c r="F669" s="9"/>
    </row>
    <row r="670" spans="2:6">
      <c r="B670" s="9"/>
      <c r="F670" s="9"/>
    </row>
    <row r="671" spans="2:6">
      <c r="B671" s="9"/>
      <c r="F671" s="9"/>
    </row>
    <row r="672" spans="2:6">
      <c r="B672" s="9"/>
      <c r="F672" s="9"/>
    </row>
    <row r="673" spans="2:6">
      <c r="B673" s="9"/>
      <c r="F673" s="9"/>
    </row>
    <row r="674" spans="2:6">
      <c r="B674" s="9"/>
      <c r="F674" s="9"/>
    </row>
    <row r="675" spans="2:6">
      <c r="B675" s="9"/>
      <c r="F675" s="9"/>
    </row>
    <row r="676" spans="2:6">
      <c r="B676" s="9"/>
      <c r="F676" s="9"/>
    </row>
    <row r="677" spans="2:6">
      <c r="B677" s="9"/>
      <c r="F677" s="9"/>
    </row>
    <row r="678" spans="2:6">
      <c r="B678" s="9"/>
      <c r="F678" s="9"/>
    </row>
    <row r="679" spans="2:6">
      <c r="B679" s="9"/>
      <c r="F679" s="9"/>
    </row>
    <row r="680" spans="2:6">
      <c r="B680" s="9"/>
      <c r="F680" s="9"/>
    </row>
    <row r="681" spans="2:6">
      <c r="B681" s="9"/>
      <c r="F681" s="9"/>
    </row>
    <row r="682" spans="2:6">
      <c r="B682" s="9"/>
      <c r="F682" s="9"/>
    </row>
    <row r="683" spans="2:6">
      <c r="B683" s="9"/>
      <c r="F683" s="9"/>
    </row>
    <row r="684" spans="2:6">
      <c r="B684" s="9"/>
      <c r="F684" s="9"/>
    </row>
    <row r="685" spans="2:6">
      <c r="B685" s="9"/>
      <c r="F685" s="9"/>
    </row>
    <row r="686" spans="2:6">
      <c r="B686" s="9"/>
      <c r="F686" s="9"/>
    </row>
    <row r="687" spans="2:6">
      <c r="B687" s="9"/>
      <c r="F687" s="9"/>
    </row>
    <row r="688" spans="2:6">
      <c r="B688" s="9"/>
      <c r="F688" s="9"/>
    </row>
    <row r="689" spans="2:6">
      <c r="B689" s="9"/>
      <c r="F689" s="9"/>
    </row>
    <row r="690" spans="2:6">
      <c r="B690" s="9"/>
      <c r="F690" s="9"/>
    </row>
    <row r="691" spans="2:6">
      <c r="B691" s="9"/>
      <c r="F691" s="9"/>
    </row>
    <row r="692" spans="2:6">
      <c r="B692" s="9"/>
      <c r="F692" s="9"/>
    </row>
    <row r="693" spans="2:6">
      <c r="B693" s="9"/>
      <c r="F693" s="9"/>
    </row>
    <row r="694" spans="2:6">
      <c r="B694" s="9"/>
      <c r="F694" s="9"/>
    </row>
    <row r="695" spans="2:6">
      <c r="B695" s="9"/>
      <c r="F695" s="9"/>
    </row>
    <row r="696" spans="2:6">
      <c r="B696" s="9"/>
      <c r="F696" s="9"/>
    </row>
    <row r="697" spans="2:6">
      <c r="B697" s="9"/>
      <c r="F697" s="9"/>
    </row>
    <row r="698" spans="2:6">
      <c r="B698" s="9"/>
      <c r="F698" s="9"/>
    </row>
    <row r="699" spans="2:6">
      <c r="B699" s="9"/>
      <c r="F699" s="9"/>
    </row>
    <row r="700" spans="2:6">
      <c r="B700" s="9"/>
      <c r="F700" s="9"/>
    </row>
    <row r="701" spans="2:6">
      <c r="B701" s="9"/>
      <c r="F701" s="9"/>
    </row>
    <row r="702" spans="2:6">
      <c r="B702" s="9"/>
      <c r="F702" s="9"/>
    </row>
    <row r="703" spans="2:6">
      <c r="B703" s="9"/>
      <c r="F703" s="9"/>
    </row>
    <row r="704" spans="2:6">
      <c r="B704" s="9"/>
      <c r="F704" s="9"/>
    </row>
    <row r="705" spans="2:6">
      <c r="B705" s="9"/>
      <c r="F705" s="9"/>
    </row>
    <row r="706" spans="2:6">
      <c r="B706" s="9"/>
      <c r="F706" s="9"/>
    </row>
    <row r="707" spans="2:6">
      <c r="B707" s="9"/>
      <c r="F707" s="9"/>
    </row>
    <row r="708" spans="2:6">
      <c r="B708" s="9"/>
      <c r="F708" s="9"/>
    </row>
    <row r="709" spans="2:6">
      <c r="B709" s="9"/>
      <c r="F709" s="9"/>
    </row>
    <row r="710" spans="2:6">
      <c r="B710" s="9"/>
      <c r="F710" s="9"/>
    </row>
    <row r="711" spans="2:6">
      <c r="B711" s="9"/>
      <c r="F711" s="9"/>
    </row>
    <row r="712" spans="2:6">
      <c r="B712" s="9"/>
      <c r="F712" s="9"/>
    </row>
    <row r="713" spans="2:6">
      <c r="B713" s="9"/>
      <c r="F713" s="9"/>
    </row>
    <row r="714" spans="2:6">
      <c r="B714" s="9"/>
      <c r="F714" s="9"/>
    </row>
    <row r="715" spans="2:6">
      <c r="B715" s="9"/>
      <c r="F715" s="9"/>
    </row>
    <row r="716" spans="2:6">
      <c r="B716" s="9"/>
      <c r="F716" s="9"/>
    </row>
    <row r="717" spans="2:6">
      <c r="B717" s="9"/>
      <c r="F717" s="9"/>
    </row>
    <row r="718" spans="2:6">
      <c r="B718" s="9"/>
      <c r="F718" s="9"/>
    </row>
    <row r="719" spans="2:6">
      <c r="B719" s="9"/>
      <c r="F719" s="9"/>
    </row>
    <row r="720" spans="2:6">
      <c r="B720" s="9"/>
      <c r="F720" s="9"/>
    </row>
    <row r="721" spans="2:6">
      <c r="B721" s="9"/>
      <c r="F721" s="9"/>
    </row>
    <row r="722" spans="2:6">
      <c r="B722" s="9"/>
      <c r="F722" s="9"/>
    </row>
    <row r="723" spans="2:6">
      <c r="B723" s="9"/>
      <c r="F723" s="9"/>
    </row>
    <row r="724" spans="2:6">
      <c r="B724" s="9"/>
      <c r="F724" s="9"/>
    </row>
    <row r="725" spans="2:6">
      <c r="B725" s="9"/>
      <c r="F725" s="9"/>
    </row>
    <row r="726" spans="2:6">
      <c r="B726" s="9"/>
      <c r="F726" s="9"/>
    </row>
    <row r="727" spans="2:6">
      <c r="B727" s="9"/>
      <c r="F727" s="9"/>
    </row>
    <row r="728" spans="2:6">
      <c r="B728" s="9"/>
      <c r="F728" s="9"/>
    </row>
    <row r="729" spans="2:6">
      <c r="B729" s="9"/>
      <c r="F729" s="9"/>
    </row>
    <row r="730" spans="2:6">
      <c r="B730" s="9"/>
      <c r="F730" s="9"/>
    </row>
    <row r="731" spans="2:6">
      <c r="B731" s="9"/>
      <c r="F731" s="9"/>
    </row>
    <row r="732" spans="2:6">
      <c r="B732" s="9"/>
      <c r="F732" s="9"/>
    </row>
    <row r="733" spans="2:6">
      <c r="B733" s="9"/>
      <c r="F733" s="9"/>
    </row>
    <row r="734" spans="2:6">
      <c r="B734" s="9"/>
      <c r="F734" s="9"/>
    </row>
    <row r="735" spans="2:6">
      <c r="B735" s="9"/>
      <c r="F735" s="9"/>
    </row>
    <row r="736" spans="2:6">
      <c r="B736" s="9"/>
      <c r="F736" s="9"/>
    </row>
    <row r="737" spans="2:6">
      <c r="B737" s="9"/>
      <c r="F737" s="9"/>
    </row>
    <row r="738" spans="2:6">
      <c r="B738" s="9"/>
      <c r="F738" s="9"/>
    </row>
    <row r="739" spans="2:6">
      <c r="B739" s="9"/>
      <c r="F739" s="9"/>
    </row>
    <row r="740" spans="2:6">
      <c r="B740" s="9"/>
      <c r="F740" s="9"/>
    </row>
    <row r="741" spans="2:6">
      <c r="B741" s="9"/>
      <c r="F741" s="9"/>
    </row>
    <row r="742" spans="2:6">
      <c r="B742" s="9"/>
      <c r="F742" s="9"/>
    </row>
    <row r="743" spans="2:6">
      <c r="B743" s="9"/>
      <c r="F743" s="9"/>
    </row>
    <row r="744" spans="2:6">
      <c r="B744" s="9"/>
      <c r="F744" s="9"/>
    </row>
    <row r="745" spans="2:6">
      <c r="B745" s="9"/>
      <c r="F745" s="9"/>
    </row>
    <row r="746" spans="2:6">
      <c r="B746" s="9"/>
      <c r="F746" s="9"/>
    </row>
    <row r="747" spans="2:6">
      <c r="B747" s="9"/>
      <c r="F747" s="9"/>
    </row>
    <row r="748" spans="2:6">
      <c r="B748" s="9"/>
      <c r="F748" s="9"/>
    </row>
    <row r="749" spans="2:6">
      <c r="B749" s="9"/>
      <c r="F749" s="9"/>
    </row>
    <row r="750" spans="2:6">
      <c r="B750" s="9"/>
      <c r="F750" s="9"/>
    </row>
    <row r="751" spans="2:6">
      <c r="B751" s="9"/>
      <c r="F751" s="9"/>
    </row>
    <row r="752" spans="2:6">
      <c r="B752" s="9"/>
      <c r="F752" s="9"/>
    </row>
    <row r="753" spans="2:6">
      <c r="B753" s="9"/>
      <c r="F753" s="9"/>
    </row>
    <row r="754" spans="2:6">
      <c r="B754" s="9"/>
      <c r="F754" s="9"/>
    </row>
    <row r="755" spans="2:6">
      <c r="B755" s="9"/>
      <c r="F755" s="9"/>
    </row>
    <row r="756" spans="2:6">
      <c r="B756" s="9"/>
      <c r="F756" s="9"/>
    </row>
    <row r="757" spans="2:6">
      <c r="B757" s="9"/>
      <c r="F757" s="9"/>
    </row>
    <row r="758" spans="2:6">
      <c r="B758" s="9"/>
      <c r="F758" s="9"/>
    </row>
    <row r="759" spans="2:6">
      <c r="B759" s="9"/>
      <c r="F759" s="9"/>
    </row>
    <row r="760" spans="2:6">
      <c r="B760" s="9"/>
      <c r="F760" s="9"/>
    </row>
    <row r="761" spans="2:6">
      <c r="B761" s="9"/>
      <c r="F761" s="9"/>
    </row>
    <row r="762" spans="2:6">
      <c r="B762" s="9"/>
      <c r="F762" s="9"/>
    </row>
    <row r="763" spans="2:6">
      <c r="B763" s="9"/>
      <c r="F763" s="9"/>
    </row>
    <row r="764" spans="2:6">
      <c r="B764" s="9"/>
      <c r="F764" s="9"/>
    </row>
    <row r="765" spans="2:6">
      <c r="B765" s="9"/>
      <c r="F765" s="9"/>
    </row>
    <row r="766" spans="2:6">
      <c r="B766" s="9"/>
      <c r="F766" s="9"/>
    </row>
    <row r="767" spans="2:6">
      <c r="B767" s="9"/>
      <c r="F767" s="9"/>
    </row>
    <row r="768" spans="2:6">
      <c r="B768" s="9"/>
      <c r="F768" s="9"/>
    </row>
    <row r="769" spans="2:6">
      <c r="B769" s="9"/>
      <c r="F769" s="9"/>
    </row>
    <row r="770" spans="2:6">
      <c r="B770" s="9"/>
      <c r="F770" s="9"/>
    </row>
    <row r="771" spans="2:6">
      <c r="B771" s="9"/>
      <c r="F771" s="9"/>
    </row>
    <row r="772" spans="2:6">
      <c r="B772" s="9"/>
      <c r="F772" s="9"/>
    </row>
    <row r="773" spans="2:6">
      <c r="B773" s="9"/>
      <c r="F773" s="9"/>
    </row>
    <row r="774" spans="2:6">
      <c r="B774" s="9"/>
      <c r="F774" s="9"/>
    </row>
    <row r="775" spans="2:6">
      <c r="B775" s="9"/>
      <c r="F775" s="9"/>
    </row>
    <row r="776" spans="2:6">
      <c r="B776" s="9"/>
      <c r="F776" s="9"/>
    </row>
    <row r="777" spans="2:6">
      <c r="B777" s="9"/>
      <c r="F777" s="9"/>
    </row>
    <row r="778" spans="2:6">
      <c r="B778" s="9"/>
      <c r="F778" s="9"/>
    </row>
    <row r="779" spans="2:6">
      <c r="B779" s="9"/>
      <c r="F779" s="9"/>
    </row>
    <row r="780" spans="2:6">
      <c r="B780" s="9"/>
      <c r="F780" s="9"/>
    </row>
    <row r="781" spans="2:6">
      <c r="B781" s="9"/>
      <c r="F781" s="9"/>
    </row>
    <row r="782" spans="2:6">
      <c r="B782" s="9"/>
      <c r="F782" s="9"/>
    </row>
    <row r="783" spans="2:6">
      <c r="B783" s="9"/>
      <c r="F783" s="9"/>
    </row>
    <row r="784" spans="2:6">
      <c r="B784" s="9"/>
      <c r="F784" s="9"/>
    </row>
    <row r="785" spans="2:6">
      <c r="B785" s="9"/>
      <c r="F785" s="9"/>
    </row>
    <row r="786" spans="2:6">
      <c r="B786" s="9"/>
      <c r="F786" s="9"/>
    </row>
    <row r="787" spans="2:6">
      <c r="B787" s="9"/>
      <c r="F787" s="9"/>
    </row>
    <row r="788" spans="2:6">
      <c r="B788" s="9"/>
      <c r="F788" s="9"/>
    </row>
    <row r="789" spans="2:6">
      <c r="B789" s="9"/>
      <c r="F789" s="9"/>
    </row>
    <row r="790" spans="2:6">
      <c r="B790" s="9"/>
      <c r="F790" s="9"/>
    </row>
    <row r="791" spans="2:6">
      <c r="B791" s="9"/>
      <c r="F791" s="9"/>
    </row>
    <row r="792" spans="2:6">
      <c r="B792" s="9"/>
      <c r="F792" s="9"/>
    </row>
    <row r="793" spans="2:6">
      <c r="B793" s="9"/>
      <c r="F793" s="9"/>
    </row>
    <row r="794" spans="2:6">
      <c r="B794" s="9"/>
      <c r="F794" s="9"/>
    </row>
    <row r="795" spans="2:6">
      <c r="B795" s="9"/>
      <c r="F795" s="9"/>
    </row>
    <row r="796" spans="2:6">
      <c r="B796" s="9"/>
      <c r="F796" s="9"/>
    </row>
    <row r="797" spans="2:6">
      <c r="B797" s="9"/>
      <c r="F797" s="9"/>
    </row>
    <row r="798" spans="2:6">
      <c r="B798" s="9"/>
      <c r="F798" s="9"/>
    </row>
    <row r="799" spans="2:6">
      <c r="B799" s="9"/>
      <c r="F799" s="9"/>
    </row>
    <row r="800" spans="2:6">
      <c r="B800" s="9"/>
      <c r="F800" s="9"/>
    </row>
    <row r="801" spans="2:6">
      <c r="B801" s="9"/>
      <c r="F801" s="9"/>
    </row>
    <row r="802" spans="2:6">
      <c r="B802" s="9"/>
      <c r="F802" s="9"/>
    </row>
    <row r="803" spans="2:6">
      <c r="B803" s="9"/>
      <c r="F803" s="9"/>
    </row>
    <row r="804" spans="2:6">
      <c r="B804" s="9"/>
      <c r="F804" s="9"/>
    </row>
    <row r="805" spans="2:6">
      <c r="B805" s="9"/>
      <c r="F805" s="9"/>
    </row>
    <row r="806" spans="2:6">
      <c r="B806" s="9"/>
      <c r="F806" s="9"/>
    </row>
    <row r="807" spans="2:6">
      <c r="B807" s="9"/>
      <c r="F807" s="9"/>
    </row>
    <row r="808" spans="2:6">
      <c r="B808" s="9"/>
      <c r="F808" s="9"/>
    </row>
    <row r="809" spans="2:6">
      <c r="B809" s="9"/>
      <c r="F809" s="9"/>
    </row>
    <row r="810" spans="2:6">
      <c r="B810" s="9"/>
      <c r="F810" s="9"/>
    </row>
    <row r="811" spans="2:6">
      <c r="B811" s="9"/>
      <c r="F811" s="9"/>
    </row>
    <row r="812" spans="2:6">
      <c r="B812" s="9"/>
      <c r="F812" s="9"/>
    </row>
    <row r="813" spans="2:6">
      <c r="B813" s="9"/>
      <c r="F813" s="9"/>
    </row>
    <row r="814" spans="2:6">
      <c r="B814" s="9"/>
      <c r="F814" s="9"/>
    </row>
    <row r="815" spans="2:6">
      <c r="B815" s="9"/>
      <c r="F815" s="9"/>
    </row>
    <row r="816" spans="2:6">
      <c r="B816" s="9"/>
      <c r="F816" s="9"/>
    </row>
    <row r="817" spans="2:6">
      <c r="B817" s="9"/>
      <c r="F817" s="9"/>
    </row>
    <row r="818" spans="2:6">
      <c r="B818" s="9"/>
      <c r="F818" s="9"/>
    </row>
    <row r="819" spans="2:6">
      <c r="B819" s="9"/>
      <c r="F819" s="9"/>
    </row>
  </sheetData>
  <phoneticPr fontId="8" type="noConversion"/>
  <hyperlinks>
    <hyperlink ref="P68" r:id="rId1" display="http://www.bav-astro.de/sfs/BAVM_link.php?BAVMnr=47" xr:uid="{00000000-0004-0000-0100-000000000000}"/>
    <hyperlink ref="P69" r:id="rId2" display="http://www.bav-astro.de/sfs/BAVM_link.php?BAVMnr=47" xr:uid="{00000000-0004-0000-0100-000001000000}"/>
    <hyperlink ref="P70" r:id="rId3" display="http://www.bav-astro.de/sfs/BAVM_link.php?BAVMnr=47" xr:uid="{00000000-0004-0000-0100-000002000000}"/>
    <hyperlink ref="P71" r:id="rId4" display="http://www.bav-astro.de/sfs/BAVM_link.php?BAVMnr=47" xr:uid="{00000000-0004-0000-0100-000003000000}"/>
    <hyperlink ref="P74" r:id="rId5" display="http://www.bav-astro.de/sfs/BAVM_link.php?BAVMnr=47" xr:uid="{00000000-0004-0000-0100-000004000000}"/>
    <hyperlink ref="P75" r:id="rId6" display="http://www.bav-astro.de/sfs/BAVM_link.php?BAVMnr=47" xr:uid="{00000000-0004-0000-0100-000005000000}"/>
    <hyperlink ref="P76" r:id="rId7" display="http://www.bav-astro.de/sfs/BAVM_link.php?BAVMnr=47" xr:uid="{00000000-0004-0000-0100-000006000000}"/>
    <hyperlink ref="P84" r:id="rId8" display="http://www.bav-astro.de/sfs/BAVM_link.php?BAVMnr=43" xr:uid="{00000000-0004-0000-0100-000007000000}"/>
    <hyperlink ref="P85" r:id="rId9" display="http://www.bav-astro.de/sfs/BAVM_link.php?BAVMnr=43" xr:uid="{00000000-0004-0000-0100-000008000000}"/>
    <hyperlink ref="P86" r:id="rId10" display="http://www.bav-astro.de/sfs/BAVM_link.php?BAVMnr=47" xr:uid="{00000000-0004-0000-0100-000009000000}"/>
    <hyperlink ref="P87" r:id="rId11" display="http://www.bav-astro.de/sfs/BAVM_link.php?BAVMnr=47" xr:uid="{00000000-0004-0000-0100-00000A000000}"/>
    <hyperlink ref="P88" r:id="rId12" display="http://www.bav-astro.de/sfs/BAVM_link.php?BAVMnr=47" xr:uid="{00000000-0004-0000-0100-00000B000000}"/>
    <hyperlink ref="P89" r:id="rId13" display="http://www.bav-astro.de/sfs/BAVM_link.php?BAVMnr=47" xr:uid="{00000000-0004-0000-0100-00000C000000}"/>
    <hyperlink ref="P90" r:id="rId14" display="http://www.bav-astro.de/sfs/BAVM_link.php?BAVMnr=47" xr:uid="{00000000-0004-0000-0100-00000D000000}"/>
    <hyperlink ref="P91" r:id="rId15" display="http://www.bav-astro.de/sfs/BAVM_link.php?BAVMnr=47" xr:uid="{00000000-0004-0000-0100-00000E000000}"/>
    <hyperlink ref="P92" r:id="rId16" display="http://www.bav-astro.de/sfs/BAVM_link.php?BAVMnr=56" xr:uid="{00000000-0004-0000-0100-00000F000000}"/>
    <hyperlink ref="P53" r:id="rId17" display="http://www.bav-astro.de/sfs/BAVM_link.php?BAVMnr=152" xr:uid="{00000000-0004-0000-0100-000010000000}"/>
    <hyperlink ref="P54" r:id="rId18" display="http://www.bav-astro.de/sfs/BAVM_link.php?BAVMnr=152" xr:uid="{00000000-0004-0000-0100-000011000000}"/>
    <hyperlink ref="P96" r:id="rId19" display="http://www.konkoly.hu/cgi-bin/IBVS?5357" xr:uid="{00000000-0004-0000-0100-000012000000}"/>
    <hyperlink ref="P55" r:id="rId20" display="http://www.konkoly.hu/cgi-bin/IBVS?5694" xr:uid="{00000000-0004-0000-0100-000013000000}"/>
    <hyperlink ref="P56" r:id="rId21" display="http://www.konkoly.hu/cgi-bin/IBVS?5694" xr:uid="{00000000-0004-0000-0100-000014000000}"/>
    <hyperlink ref="P57" r:id="rId22" display="http://www.konkoly.hu/cgi-bin/IBVS?5694" xr:uid="{00000000-0004-0000-0100-000015000000}"/>
    <hyperlink ref="P58" r:id="rId23" display="http://www.konkoly.hu/cgi-bin/IBVS?5694" xr:uid="{00000000-0004-0000-0100-000016000000}"/>
    <hyperlink ref="P108" r:id="rId24" display="http://var.astro.cz/oejv/issues/oejv0094.pdf" xr:uid="{00000000-0004-0000-0100-000017000000}"/>
    <hyperlink ref="P59" r:id="rId25" display="http://www.aavso.org/sites/default/files/jaavso/v36n2/186.pdf" xr:uid="{00000000-0004-0000-0100-000018000000}"/>
    <hyperlink ref="P60" r:id="rId26" display="http://www.aavso.org/sites/default/files/jaavso/v36n2/186.pdf" xr:uid="{00000000-0004-0000-0100-000019000000}"/>
    <hyperlink ref="P61" r:id="rId27" display="http://www.aavso.org/sites/default/files/jaavso/v36n2/186.pdf" xr:uid="{00000000-0004-0000-0100-00001A000000}"/>
    <hyperlink ref="P62" r:id="rId28" display="http://www.aavso.org/sites/default/files/jaavso/v37n1/44.pdf" xr:uid="{00000000-0004-0000-0100-00001B000000}"/>
    <hyperlink ref="P109" r:id="rId29" display="http://www.bav-astro.de/sfs/BAVM_link.php?BAVMnr=212" xr:uid="{00000000-0004-0000-0100-00001C000000}"/>
    <hyperlink ref="P65" r:id="rId30" display="http://www.bav-astro.de/sfs/BAVM_link.php?BAVMnr=220" xr:uid="{00000000-0004-0000-0100-00001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2025-01-04T05:03:10Z</dcterms:modified>
</cp:coreProperties>
</file>