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E2417B5-736D-44E1-9D69-6133956E9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F14" i="1"/>
  <c r="F15" i="1" s="1"/>
  <c r="K22" i="1"/>
  <c r="K23" i="1"/>
  <c r="K24" i="1"/>
  <c r="K25" i="1"/>
  <c r="A21" i="1"/>
  <c r="E22" i="1"/>
  <c r="F22" i="1" s="1"/>
  <c r="G22" i="1" s="1"/>
  <c r="Q22" i="1"/>
  <c r="E23" i="1"/>
  <c r="F23" i="1" s="1"/>
  <c r="G23" i="1" s="1"/>
  <c r="Q23" i="1"/>
  <c r="E24" i="1"/>
  <c r="F24" i="1"/>
  <c r="G24" i="1" s="1"/>
  <c r="Q24" i="1"/>
  <c r="E25" i="1"/>
  <c r="F25" i="1" s="1"/>
  <c r="G25" i="1" s="1"/>
  <c r="Q25" i="1"/>
  <c r="C9" i="1"/>
  <c r="Q21" i="1"/>
  <c r="D9" i="1"/>
  <c r="E21" i="1"/>
  <c r="F21" i="1" s="1"/>
  <c r="G21" i="1" s="1"/>
  <c r="I21" i="1" s="1"/>
  <c r="C17" i="1"/>
  <c r="C11" i="1"/>
  <c r="C12" i="1"/>
  <c r="O27" i="1" l="1"/>
  <c r="O26" i="1"/>
  <c r="O24" i="1"/>
  <c r="O23" i="1"/>
  <c r="O25" i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<sst xmlns="http://schemas.openxmlformats.org/spreadsheetml/2006/main" count="64" uniqueCount="54">
  <si>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</si>
  <si>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</si>
  <si>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</si>
  <si>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</si>
  <si>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</si>
  <si>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</si>
  <si>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</si>
  <si>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</si>
  <si>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</si>
  <si>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</si>
  <si>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</si>
  <si>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</si>
  <si>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</si>
  <si>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</si>
  <si>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</si>
  <si>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</si>
  <si>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</si>
  <si>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</si>
  <si>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</si>
  <si>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</si>
  <si>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</si>
  <si>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</si>
  <si>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</si>
  <si>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</si>
  <si>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</si>
  <si>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</si>
  <si>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</si>
  <si>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</si>
  <si>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</si>
  <si>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</si>
  <si>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</si>
  <si>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</si>
  <si>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</si>
  <si>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</si>
  <si>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</si>
  <si>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</si>
  <si>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</si>
  <si>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</si>
  <si>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</si>
  <si>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</si>
  <si>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</si>
  <si>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</si>
  <si>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</si>
  <si>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V1055 Cep</t>
  </si>
  <si>
    <t>EB</t>
  </si>
  <si>
    <t>JBAV, 63</t>
  </si>
  <si>
    <t>II</t>
  </si>
  <si>
    <t>VSX</t>
  </si>
  <si>
    <t>JBAV 96</t>
  </si>
  <si>
    <t>I</t>
  </si>
  <si>
    <t xml:space="preserve">Mag </t>
  </si>
  <si>
    <t>Next ToM-P</t>
  </si>
  <si>
    <t>Next ToM-S</t>
  </si>
  <si>
    <t>10.17-10.69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</si>
</sst>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>
      <alignment vertical="top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V1055 Cep - 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-5.0499999997555278E-2</c:v>
                </c:pt>
                <c:pt idx="2">
                  <c:v>-4.6999999998661224E-2</c:v>
                </c:pt>
                <c:pt idx="3">
                  <c:v>-4.950000000098953E-2</c:v>
                </c:pt>
                <c:pt idx="4">
                  <c:v>-4.6499999996740371E-2</c:v>
                </c:pt>
                <c:pt idx="5">
                  <c:v>1.2609999932465144E-2</c:v>
                </c:pt>
                <c:pt idx="6">
                  <c:v>8.2600001987884752E-3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  <c:pt idx="5">
                    <c:v>1.6000000000000001E-3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-8.4776396986095057E-3</c:v>
                </c:pt>
                <c:pt idx="1">
                  <c:v>-2.6647099433828331E-2</c:v>
                </c:pt>
                <c:pt idx="2">
                  <c:v>-2.6701289282460322E-2</c:v>
                </c:pt>
                <c:pt idx="3">
                  <c:v>-2.672640165133856E-2</c:v>
                </c:pt>
                <c:pt idx="4">
                  <c:v>-2.6729045058588901E-2</c:v>
                </c:pt>
                <c:pt idx="5">
                  <c:v>-2.8673931943027288E-2</c:v>
                </c:pt>
                <c:pt idx="6">
                  <c:v>-2.8674592794839873E-2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  <c:pt idx="5">
                  <c:v>15280.5</c:v>
                </c:pt>
                <c:pt idx="6">
                  <c:v>15281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17</xdr:col>
      <xdr:colOff>390525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B2" s="39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51414.1</v>
      </c>
      <c r="D7" s="26" t="s">
        <v>47</v>
      </c>
    </row>
    <row r="8" spans="1:15" x14ac:dyDescent="0.2">
      <c r="A8" t="s">
        <v>3</v>
      </c>
      <c r="C8" s="42">
        <v>0.58350000000000002</v>
      </c>
      <c r="D8" s="26" t="s">
        <v>47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-8.4776396986095057E-3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-1.3217036251704973E-6</v>
      </c>
      <c r="D12" s="3"/>
      <c r="E12" s="51" t="s">
        <v>50</v>
      </c>
      <c r="F12" s="57" t="s">
        <v>53</v>
      </c>
    </row>
    <row r="13" spans="1:15" x14ac:dyDescent="0.2">
      <c r="A13" s="10" t="s">
        <v>18</v>
      </c>
      <c r="B13" s="10"/>
      <c r="C13" s="3" t="s">
        <v>13</v>
      </c>
      <c r="E13" s="52" t="s">
        <v>33</v>
      </c>
      <c r="F13" s="53">
        <v>1</v>
      </c>
    </row>
    <row r="14" spans="1:15" x14ac:dyDescent="0.2">
      <c r="A14" s="10"/>
      <c r="B14" s="10"/>
      <c r="C14" s="10"/>
      <c r="E14" s="49" t="s">
        <v>30</v>
      </c>
      <c r="F14" s="54">
        <f ca="1">NOW()+15018.5+$C$5/24</f>
        <v>60679.776220023145</v>
      </c>
    </row>
    <row r="15" spans="1:15" x14ac:dyDescent="0.2">
      <c r="A15" s="12" t="s">
        <v>17</v>
      </c>
      <c r="B15" s="10"/>
      <c r="C15" s="13">
        <f ca="1">(C7+C11)+(C8+C12)*INT(MAX(F21:F3533))</f>
        <v>60330.534825407201</v>
      </c>
      <c r="E15" s="49" t="s">
        <v>34</v>
      </c>
      <c r="F15" s="54">
        <f ca="1">ROUND(2*($F$14-$C$7)/$C$8,0)/2+$F$13</f>
        <v>15880.5</v>
      </c>
    </row>
    <row r="16" spans="1:15" x14ac:dyDescent="0.2">
      <c r="A16" s="15" t="s">
        <v>4</v>
      </c>
      <c r="B16" s="10"/>
      <c r="C16" s="16">
        <f ca="1">+C8+C12</f>
        <v>0.58349867829637481</v>
      </c>
      <c r="E16" s="49" t="s">
        <v>35</v>
      </c>
      <c r="F16" s="54">
        <f ca="1">ROUND(2*($F$14-$C$15)/$C$16,0)/2+$F$13</f>
        <v>599.5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49" t="s">
        <v>51</v>
      </c>
      <c r="F17" s="56">
        <f ca="1">+$C$15+$C$16*$F$16-15018.5-$C$5/24</f>
        <v>45662.238116379216</v>
      </c>
    </row>
    <row r="18" spans="1:21" ht="14.25" thickTop="1" thickBot="1" x14ac:dyDescent="0.25">
      <c r="A18" s="15" t="s">
        <v>5</v>
      </c>
      <c r="B18" s="10"/>
      <c r="C18" s="17">
        <f ca="1">+C15</f>
        <v>60330.534825407201</v>
      </c>
      <c r="D18" s="48">
        <f ca="1">+C16</f>
        <v>0.58349867829637481</v>
      </c>
      <c r="E18" s="50" t="s">
        <v>52</v>
      </c>
      <c r="F18" s="55">
        <f ca="1">+($C$15+$C$16*$F$16)-($C$16/2)-15018.5-$C$5/24</f>
        <v>45661.946367040066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s="39" t="str">
        <f>D7</f>
        <v>VSX</v>
      </c>
      <c r="C21" s="8">
        <v>51414.1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-8.4776396986095057E-3</v>
      </c>
      <c r="Q21" s="38">
        <f>+C21-15018.5</f>
        <v>36395.599999999999</v>
      </c>
    </row>
    <row r="22" spans="1:21" x14ac:dyDescent="0.2">
      <c r="A22" s="40" t="s">
        <v>45</v>
      </c>
      <c r="B22" s="41" t="s">
        <v>46</v>
      </c>
      <c r="C22" s="43">
        <v>59435.423999999999</v>
      </c>
      <c r="D22" s="44">
        <v>0.01</v>
      </c>
      <c r="E22">
        <f t="shared" ref="E22:E25" si="0">+(C22-C$7)/C$8</f>
        <v>13746.913453299057</v>
      </c>
      <c r="F22">
        <f t="shared" ref="F22:F25" si="1">ROUND(2*E22,0)/2</f>
        <v>13747</v>
      </c>
      <c r="G22">
        <f t="shared" ref="G22:G25" si="2">+C22-(C$7+F22*C$8)</f>
        <v>-5.0499999997555278E-2</v>
      </c>
      <c r="K22">
        <f>+G22</f>
        <v>-5.0499999997555278E-2</v>
      </c>
      <c r="O22">
        <f t="shared" ref="O22:O25" ca="1" si="3">+C$11+C$12*$F22</f>
        <v>-2.6647099433828331E-2</v>
      </c>
      <c r="Q22" s="38">
        <f t="shared" ref="Q22:Q25" si="4">+C22-15018.5</f>
        <v>44416.923999999999</v>
      </c>
    </row>
    <row r="23" spans="1:21" x14ac:dyDescent="0.2">
      <c r="A23" s="40" t="s">
        <v>45</v>
      </c>
      <c r="B23" s="41" t="s">
        <v>46</v>
      </c>
      <c r="C23" s="43">
        <v>59459.351000000002</v>
      </c>
      <c r="D23" s="44">
        <v>0.01</v>
      </c>
      <c r="E23">
        <f t="shared" si="0"/>
        <v>13787.919451585267</v>
      </c>
      <c r="F23">
        <f t="shared" si="1"/>
        <v>13788</v>
      </c>
      <c r="G23">
        <f t="shared" si="2"/>
        <v>-4.6999999998661224E-2</v>
      </c>
      <c r="K23">
        <f>+G23</f>
        <v>-4.6999999998661224E-2</v>
      </c>
      <c r="O23">
        <f t="shared" ca="1" si="3"/>
        <v>-2.6701289282460322E-2</v>
      </c>
      <c r="Q23" s="38">
        <f t="shared" si="4"/>
        <v>44440.851000000002</v>
      </c>
    </row>
    <row r="24" spans="1:21" x14ac:dyDescent="0.2">
      <c r="A24" s="40" t="s">
        <v>45</v>
      </c>
      <c r="B24" s="41" t="s">
        <v>46</v>
      </c>
      <c r="C24" s="43">
        <v>59470.434999999998</v>
      </c>
      <c r="D24" s="44">
        <v>5.0000000000000001E-3</v>
      </c>
      <c r="E24">
        <f t="shared" si="0"/>
        <v>13806.915167095114</v>
      </c>
      <c r="F24">
        <f t="shared" si="1"/>
        <v>13807</v>
      </c>
      <c r="G24">
        <f t="shared" si="2"/>
        <v>-4.950000000098953E-2</v>
      </c>
      <c r="K24">
        <f>+G24</f>
        <v>-4.950000000098953E-2</v>
      </c>
      <c r="O24">
        <f t="shared" ca="1" si="3"/>
        <v>-2.672640165133856E-2</v>
      </c>
      <c r="Q24" s="38">
        <f t="shared" si="4"/>
        <v>44451.934999999998</v>
      </c>
    </row>
    <row r="25" spans="1:21" x14ac:dyDescent="0.2">
      <c r="A25" s="40" t="s">
        <v>45</v>
      </c>
      <c r="B25" s="41" t="s">
        <v>46</v>
      </c>
      <c r="C25" s="43">
        <v>59471.605000000003</v>
      </c>
      <c r="D25" s="44">
        <v>7.0000000000000001E-3</v>
      </c>
      <c r="E25">
        <f t="shared" si="0"/>
        <v>13808.920308483299</v>
      </c>
      <c r="F25">
        <f t="shared" si="1"/>
        <v>13809</v>
      </c>
      <c r="G25">
        <f t="shared" si="2"/>
        <v>-4.6499999996740371E-2</v>
      </c>
      <c r="K25">
        <f>+G25</f>
        <v>-4.6499999996740371E-2</v>
      </c>
      <c r="O25">
        <f t="shared" ca="1" si="3"/>
        <v>-2.6729045058588901E-2</v>
      </c>
      <c r="Q25" s="38">
        <f t="shared" si="4"/>
        <v>44453.105000000003</v>
      </c>
    </row>
    <row r="26" spans="1:21" x14ac:dyDescent="0.2">
      <c r="A26" s="45" t="s">
        <v>48</v>
      </c>
      <c r="B26" s="46" t="s">
        <v>46</v>
      </c>
      <c r="C26" s="47">
        <v>60330.284359999932</v>
      </c>
      <c r="D26" s="45">
        <v>1.6000000000000001E-3</v>
      </c>
      <c r="E26">
        <f t="shared" ref="E26:E27" si="5">+(C26-C$7)/C$8</f>
        <v>15280.521610968181</v>
      </c>
      <c r="F26">
        <f t="shared" ref="F26:F27" si="6">ROUND(2*E26,0)/2</f>
        <v>15280.5</v>
      </c>
      <c r="G26">
        <f t="shared" ref="G26:G27" si="7">+C26-(C$7+F26*C$8)</f>
        <v>1.2609999932465144E-2</v>
      </c>
      <c r="K26">
        <f t="shared" ref="K26:K27" si="8">+G26</f>
        <v>1.2609999932465144E-2</v>
      </c>
      <c r="O26">
        <f t="shared" ref="O26:O27" ca="1" si="9">+C$11+C$12*$F26</f>
        <v>-2.8673931943027288E-2</v>
      </c>
      <c r="Q26" s="38">
        <f t="shared" ref="Q26:Q27" si="10">+C26-15018.5</f>
        <v>45311.784359999932</v>
      </c>
    </row>
    <row r="27" spans="1:21" x14ac:dyDescent="0.2">
      <c r="A27" s="45" t="s">
        <v>48</v>
      </c>
      <c r="B27" s="46" t="s">
        <v>49</v>
      </c>
      <c r="C27" s="47">
        <v>60330.571760000195</v>
      </c>
      <c r="D27" s="45">
        <v>8.9999999999999998E-4</v>
      </c>
      <c r="E27">
        <f t="shared" si="5"/>
        <v>15281.014155955778</v>
      </c>
      <c r="F27">
        <f t="shared" si="6"/>
        <v>15281</v>
      </c>
      <c r="G27">
        <f t="shared" si="7"/>
        <v>8.2600001987884752E-3</v>
      </c>
      <c r="K27">
        <f t="shared" si="8"/>
        <v>8.2600001987884752E-3</v>
      </c>
      <c r="O27">
        <f t="shared" ca="1" si="9"/>
        <v>-2.8674592794839873E-2</v>
      </c>
      <c r="Q27" s="38">
        <f t="shared" si="10"/>
        <v>45312.071760000195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2025-01-04T05:37:45Z</dcterms:modified>
</cp:coreProperties>
</file>