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4795ED9-BD3E-4EA1-AB04-ACA7E853C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12" i="1" l="1"/>
  <c r="F112" i="1"/>
  <c r="G112" i="1" s="1"/>
  <c r="K112" i="1" s="1"/>
  <c r="Q112" i="1"/>
  <c r="Q111" i="3"/>
  <c r="E111" i="3"/>
  <c r="F111" i="3" s="1"/>
  <c r="G111" i="3" s="1"/>
  <c r="K111" i="3" s="1"/>
  <c r="Q110" i="3"/>
  <c r="E110" i="3"/>
  <c r="F110" i="3" s="1"/>
  <c r="G110" i="3" s="1"/>
  <c r="K110" i="3" s="1"/>
  <c r="Q109" i="3"/>
  <c r="E109" i="3"/>
  <c r="F109" i="3" s="1"/>
  <c r="G109" i="3" s="1"/>
  <c r="I109" i="3" s="1"/>
  <c r="Q108" i="3"/>
  <c r="E108" i="3"/>
  <c r="F108" i="3" s="1"/>
  <c r="G108" i="3" s="1"/>
  <c r="K108" i="3" s="1"/>
  <c r="Q107" i="3"/>
  <c r="E107" i="3"/>
  <c r="F107" i="3" s="1"/>
  <c r="G107" i="3" s="1"/>
  <c r="K107" i="3" s="1"/>
  <c r="Q106" i="3"/>
  <c r="E106" i="3"/>
  <c r="F106" i="3" s="1"/>
  <c r="G106" i="3" s="1"/>
  <c r="K106" i="3" s="1"/>
  <c r="Q105" i="3"/>
  <c r="E105" i="3"/>
  <c r="F105" i="3" s="1"/>
  <c r="G105" i="3" s="1"/>
  <c r="I105" i="3" s="1"/>
  <c r="Q104" i="3"/>
  <c r="E104" i="3"/>
  <c r="F104" i="3" s="1"/>
  <c r="G104" i="3" s="1"/>
  <c r="I104" i="3" s="1"/>
  <c r="Q103" i="3"/>
  <c r="E103" i="3"/>
  <c r="F103" i="3" s="1"/>
  <c r="G103" i="3" s="1"/>
  <c r="K103" i="3" s="1"/>
  <c r="Q102" i="3"/>
  <c r="E102" i="3"/>
  <c r="F102" i="3" s="1"/>
  <c r="G102" i="3" s="1"/>
  <c r="K102" i="3" s="1"/>
  <c r="Q101" i="3"/>
  <c r="E101" i="3"/>
  <c r="F101" i="3" s="1"/>
  <c r="G101" i="3" s="1"/>
  <c r="K101" i="3" s="1"/>
  <c r="Q100" i="3"/>
  <c r="E100" i="3"/>
  <c r="F100" i="3" s="1"/>
  <c r="G100" i="3" s="1"/>
  <c r="K100" i="3" s="1"/>
  <c r="Q99" i="3"/>
  <c r="E99" i="3"/>
  <c r="F99" i="3" s="1"/>
  <c r="G99" i="3" s="1"/>
  <c r="K99" i="3" s="1"/>
  <c r="Q98" i="3"/>
  <c r="E98" i="3"/>
  <c r="F98" i="3" s="1"/>
  <c r="G98" i="3" s="1"/>
  <c r="I98" i="3" s="1"/>
  <c r="Q97" i="3"/>
  <c r="E97" i="3"/>
  <c r="F97" i="3" s="1"/>
  <c r="G97" i="3" s="1"/>
  <c r="I97" i="3" s="1"/>
  <c r="Q96" i="3"/>
  <c r="E96" i="3"/>
  <c r="F96" i="3" s="1"/>
  <c r="G96" i="3" s="1"/>
  <c r="I96" i="3" s="1"/>
  <c r="Q95" i="3"/>
  <c r="E95" i="3"/>
  <c r="F95" i="3" s="1"/>
  <c r="G95" i="3" s="1"/>
  <c r="K95" i="3" s="1"/>
  <c r="Q94" i="3"/>
  <c r="E94" i="3"/>
  <c r="F94" i="3" s="1"/>
  <c r="G94" i="3" s="1"/>
  <c r="I94" i="3" s="1"/>
  <c r="Q93" i="3"/>
  <c r="E93" i="3"/>
  <c r="F93" i="3" s="1"/>
  <c r="G93" i="3" s="1"/>
  <c r="I93" i="3" s="1"/>
  <c r="Q92" i="3"/>
  <c r="E92" i="3"/>
  <c r="F92" i="3" s="1"/>
  <c r="G92" i="3" s="1"/>
  <c r="I92" i="3" s="1"/>
  <c r="Q91" i="3"/>
  <c r="E91" i="3"/>
  <c r="F91" i="3" s="1"/>
  <c r="G91" i="3" s="1"/>
  <c r="I91" i="3" s="1"/>
  <c r="Q90" i="3"/>
  <c r="E90" i="3"/>
  <c r="F90" i="3" s="1"/>
  <c r="G90" i="3" s="1"/>
  <c r="I90" i="3" s="1"/>
  <c r="Q89" i="3"/>
  <c r="E89" i="3"/>
  <c r="F89" i="3" s="1"/>
  <c r="G89" i="3" s="1"/>
  <c r="J89" i="3" s="1"/>
  <c r="Q88" i="3"/>
  <c r="E88" i="3"/>
  <c r="F88" i="3" s="1"/>
  <c r="G88" i="3" s="1"/>
  <c r="I88" i="3" s="1"/>
  <c r="Q87" i="3"/>
  <c r="E87" i="3"/>
  <c r="F87" i="3" s="1"/>
  <c r="G87" i="3" s="1"/>
  <c r="I87" i="3" s="1"/>
  <c r="Q86" i="3"/>
  <c r="E86" i="3"/>
  <c r="F86" i="3" s="1"/>
  <c r="G86" i="3" s="1"/>
  <c r="I86" i="3" s="1"/>
  <c r="Q85" i="3"/>
  <c r="E85" i="3"/>
  <c r="F85" i="3" s="1"/>
  <c r="G85" i="3" s="1"/>
  <c r="I85" i="3" s="1"/>
  <c r="Q84" i="3"/>
  <c r="E84" i="3"/>
  <c r="F84" i="3" s="1"/>
  <c r="G84" i="3" s="1"/>
  <c r="I84" i="3" s="1"/>
  <c r="Q83" i="3"/>
  <c r="E83" i="3"/>
  <c r="F83" i="3" s="1"/>
  <c r="G83" i="3" s="1"/>
  <c r="I83" i="3" s="1"/>
  <c r="Q82" i="3"/>
  <c r="E82" i="3"/>
  <c r="F82" i="3" s="1"/>
  <c r="G82" i="3" s="1"/>
  <c r="I82" i="3" s="1"/>
  <c r="Q81" i="3"/>
  <c r="E81" i="3"/>
  <c r="F81" i="3" s="1"/>
  <c r="G81" i="3" s="1"/>
  <c r="I81" i="3" s="1"/>
  <c r="Q80" i="3"/>
  <c r="E80" i="3"/>
  <c r="F80" i="3" s="1"/>
  <c r="G80" i="3" s="1"/>
  <c r="I80" i="3" s="1"/>
  <c r="Q79" i="3"/>
  <c r="E79" i="3"/>
  <c r="F79" i="3" s="1"/>
  <c r="G79" i="3" s="1"/>
  <c r="I79" i="3" s="1"/>
  <c r="Q78" i="3"/>
  <c r="E78" i="3"/>
  <c r="F78" i="3" s="1"/>
  <c r="G78" i="3" s="1"/>
  <c r="I78" i="3" s="1"/>
  <c r="Q77" i="3"/>
  <c r="E77" i="3"/>
  <c r="F77" i="3" s="1"/>
  <c r="G77" i="3" s="1"/>
  <c r="J77" i="3" s="1"/>
  <c r="Q76" i="3"/>
  <c r="E76" i="3"/>
  <c r="F76" i="3" s="1"/>
  <c r="G76" i="3" s="1"/>
  <c r="I76" i="3" s="1"/>
  <c r="Q75" i="3"/>
  <c r="E75" i="3"/>
  <c r="F75" i="3" s="1"/>
  <c r="G75" i="3" s="1"/>
  <c r="I75" i="3" s="1"/>
  <c r="Q74" i="3"/>
  <c r="E74" i="3"/>
  <c r="F74" i="3" s="1"/>
  <c r="G74" i="3" s="1"/>
  <c r="I74" i="3" s="1"/>
  <c r="Q73" i="3"/>
  <c r="E73" i="3"/>
  <c r="F73" i="3" s="1"/>
  <c r="G73" i="3" s="1"/>
  <c r="I73" i="3" s="1"/>
  <c r="Q72" i="3"/>
  <c r="E72" i="3"/>
  <c r="F72" i="3" s="1"/>
  <c r="G72" i="3" s="1"/>
  <c r="I72" i="3" s="1"/>
  <c r="Q71" i="3"/>
  <c r="E71" i="3"/>
  <c r="F71" i="3" s="1"/>
  <c r="G71" i="3" s="1"/>
  <c r="I71" i="3" s="1"/>
  <c r="Q70" i="3"/>
  <c r="E70" i="3"/>
  <c r="F70" i="3" s="1"/>
  <c r="G70" i="3" s="1"/>
  <c r="I70" i="3" s="1"/>
  <c r="Q69" i="3"/>
  <c r="E69" i="3"/>
  <c r="F69" i="3" s="1"/>
  <c r="G69" i="3" s="1"/>
  <c r="I69" i="3" s="1"/>
  <c r="Q68" i="3"/>
  <c r="E68" i="3"/>
  <c r="F68" i="3" s="1"/>
  <c r="G68" i="3" s="1"/>
  <c r="I68" i="3" s="1"/>
  <c r="Q67" i="3"/>
  <c r="E67" i="3"/>
  <c r="F67" i="3" s="1"/>
  <c r="G67" i="3" s="1"/>
  <c r="H67" i="3" s="1"/>
  <c r="Q66" i="3"/>
  <c r="E66" i="3"/>
  <c r="F66" i="3" s="1"/>
  <c r="G66" i="3" s="1"/>
  <c r="J66" i="3" s="1"/>
  <c r="Q65" i="3"/>
  <c r="E65" i="3"/>
  <c r="F65" i="3" s="1"/>
  <c r="G65" i="3" s="1"/>
  <c r="J65" i="3" s="1"/>
  <c r="Q64" i="3"/>
  <c r="E64" i="3"/>
  <c r="F64" i="3" s="1"/>
  <c r="G64" i="3" s="1"/>
  <c r="J64" i="3" s="1"/>
  <c r="Q63" i="3"/>
  <c r="E63" i="3"/>
  <c r="F63" i="3" s="1"/>
  <c r="G63" i="3" s="1"/>
  <c r="I63" i="3" s="1"/>
  <c r="Q62" i="3"/>
  <c r="E62" i="3"/>
  <c r="F62" i="3" s="1"/>
  <c r="G62" i="3" s="1"/>
  <c r="I62" i="3" s="1"/>
  <c r="Q61" i="3"/>
  <c r="E61" i="3"/>
  <c r="F61" i="3" s="1"/>
  <c r="G61" i="3" s="1"/>
  <c r="I61" i="3" s="1"/>
  <c r="Q60" i="3"/>
  <c r="E60" i="3"/>
  <c r="F60" i="3" s="1"/>
  <c r="G60" i="3" s="1"/>
  <c r="I60" i="3" s="1"/>
  <c r="Q59" i="3"/>
  <c r="E59" i="3"/>
  <c r="F59" i="3" s="1"/>
  <c r="G59" i="3" s="1"/>
  <c r="I59" i="3" s="1"/>
  <c r="Q58" i="3"/>
  <c r="E58" i="3"/>
  <c r="F58" i="3" s="1"/>
  <c r="G58" i="3" s="1"/>
  <c r="I58" i="3" s="1"/>
  <c r="Q57" i="3"/>
  <c r="E57" i="3"/>
  <c r="F57" i="3" s="1"/>
  <c r="G57" i="3" s="1"/>
  <c r="I57" i="3" s="1"/>
  <c r="Q56" i="3"/>
  <c r="E56" i="3"/>
  <c r="F56" i="3" s="1"/>
  <c r="G56" i="3" s="1"/>
  <c r="I56" i="3" s="1"/>
  <c r="Q55" i="3"/>
  <c r="E55" i="3"/>
  <c r="F55" i="3" s="1"/>
  <c r="G55" i="3" s="1"/>
  <c r="I55" i="3" s="1"/>
  <c r="Q54" i="3"/>
  <c r="E54" i="3"/>
  <c r="F54" i="3" s="1"/>
  <c r="G54" i="3" s="1"/>
  <c r="I54" i="3" s="1"/>
  <c r="Q53" i="3"/>
  <c r="E53" i="3"/>
  <c r="F53" i="3" s="1"/>
  <c r="G53" i="3" s="1"/>
  <c r="I53" i="3" s="1"/>
  <c r="Q52" i="3"/>
  <c r="E52" i="3"/>
  <c r="F52" i="3" s="1"/>
  <c r="G52" i="3" s="1"/>
  <c r="I52" i="3" s="1"/>
  <c r="Q51" i="3"/>
  <c r="E51" i="3"/>
  <c r="F51" i="3" s="1"/>
  <c r="G51" i="3" s="1"/>
  <c r="I51" i="3" s="1"/>
  <c r="Q50" i="3"/>
  <c r="E50" i="3"/>
  <c r="F50" i="3" s="1"/>
  <c r="G50" i="3" s="1"/>
  <c r="I50" i="3" s="1"/>
  <c r="Q49" i="3"/>
  <c r="E49" i="3"/>
  <c r="F49" i="3" s="1"/>
  <c r="G49" i="3" s="1"/>
  <c r="I49" i="3" s="1"/>
  <c r="Q48" i="3"/>
  <c r="E48" i="3"/>
  <c r="F48" i="3" s="1"/>
  <c r="G48" i="3" s="1"/>
  <c r="I48" i="3" s="1"/>
  <c r="Q47" i="3"/>
  <c r="E47" i="3"/>
  <c r="F47" i="3" s="1"/>
  <c r="G47" i="3" s="1"/>
  <c r="I47" i="3" s="1"/>
  <c r="Q46" i="3"/>
  <c r="E46" i="3"/>
  <c r="F46" i="3" s="1"/>
  <c r="G46" i="3" s="1"/>
  <c r="I46" i="3" s="1"/>
  <c r="Q45" i="3"/>
  <c r="G45" i="3"/>
  <c r="I45" i="3" s="1"/>
  <c r="E45" i="3"/>
  <c r="F45" i="3" s="1"/>
  <c r="Q44" i="3"/>
  <c r="E44" i="3"/>
  <c r="F44" i="3" s="1"/>
  <c r="G44" i="3" s="1"/>
  <c r="I44" i="3" s="1"/>
  <c r="Q43" i="3"/>
  <c r="E43" i="3"/>
  <c r="F43" i="3" s="1"/>
  <c r="G43" i="3" s="1"/>
  <c r="I43" i="3" s="1"/>
  <c r="Q42" i="3"/>
  <c r="E42" i="3"/>
  <c r="F42" i="3" s="1"/>
  <c r="G42" i="3" s="1"/>
  <c r="I42" i="3" s="1"/>
  <c r="Q41" i="3"/>
  <c r="E41" i="3"/>
  <c r="F41" i="3" s="1"/>
  <c r="G41" i="3" s="1"/>
  <c r="I41" i="3" s="1"/>
  <c r="Q40" i="3"/>
  <c r="E40" i="3"/>
  <c r="F40" i="3" s="1"/>
  <c r="G40" i="3" s="1"/>
  <c r="I40" i="3" s="1"/>
  <c r="Q39" i="3"/>
  <c r="E39" i="3"/>
  <c r="F39" i="3" s="1"/>
  <c r="G39" i="3" s="1"/>
  <c r="I39" i="3" s="1"/>
  <c r="Q38" i="3"/>
  <c r="E38" i="3"/>
  <c r="F38" i="3" s="1"/>
  <c r="G38" i="3" s="1"/>
  <c r="I38" i="3" s="1"/>
  <c r="Q37" i="3"/>
  <c r="G37" i="3"/>
  <c r="I37" i="3" s="1"/>
  <c r="E37" i="3"/>
  <c r="F37" i="3" s="1"/>
  <c r="Q36" i="3"/>
  <c r="E36" i="3"/>
  <c r="F36" i="3" s="1"/>
  <c r="G36" i="3" s="1"/>
  <c r="I36" i="3" s="1"/>
  <c r="Q35" i="3"/>
  <c r="E35" i="3"/>
  <c r="F35" i="3" s="1"/>
  <c r="G35" i="3" s="1"/>
  <c r="I35" i="3" s="1"/>
  <c r="Q34" i="3"/>
  <c r="E34" i="3"/>
  <c r="F34" i="3" s="1"/>
  <c r="G34" i="3" s="1"/>
  <c r="I34" i="3" s="1"/>
  <c r="Q33" i="3"/>
  <c r="E33" i="3"/>
  <c r="F33" i="3" s="1"/>
  <c r="G33" i="3" s="1"/>
  <c r="I33" i="3" s="1"/>
  <c r="Q32" i="3"/>
  <c r="E32" i="3"/>
  <c r="F32" i="3" s="1"/>
  <c r="G32" i="3" s="1"/>
  <c r="I32" i="3" s="1"/>
  <c r="Q31" i="3"/>
  <c r="E31" i="3"/>
  <c r="F31" i="3" s="1"/>
  <c r="G31" i="3" s="1"/>
  <c r="I31" i="3" s="1"/>
  <c r="Q30" i="3"/>
  <c r="E30" i="3"/>
  <c r="F30" i="3" s="1"/>
  <c r="G30" i="3" s="1"/>
  <c r="I30" i="3" s="1"/>
  <c r="Q29" i="3"/>
  <c r="G29" i="3"/>
  <c r="I29" i="3" s="1"/>
  <c r="E29" i="3"/>
  <c r="F29" i="3" s="1"/>
  <c r="Q28" i="3"/>
  <c r="E28" i="3"/>
  <c r="F28" i="3" s="1"/>
  <c r="G28" i="3" s="1"/>
  <c r="I28" i="3" s="1"/>
  <c r="Q27" i="3"/>
  <c r="E27" i="3"/>
  <c r="F27" i="3" s="1"/>
  <c r="G27" i="3" s="1"/>
  <c r="I27" i="3" s="1"/>
  <c r="Q26" i="3"/>
  <c r="E26" i="3"/>
  <c r="F26" i="3" s="1"/>
  <c r="G26" i="3" s="1"/>
  <c r="I26" i="3" s="1"/>
  <c r="Q25" i="3"/>
  <c r="E25" i="3"/>
  <c r="F25" i="3" s="1"/>
  <c r="G25" i="3" s="1"/>
  <c r="I25" i="3" s="1"/>
  <c r="Q24" i="3"/>
  <c r="E24" i="3"/>
  <c r="F24" i="3" s="1"/>
  <c r="G24" i="3" s="1"/>
  <c r="I24" i="3" s="1"/>
  <c r="Q23" i="3"/>
  <c r="E23" i="3"/>
  <c r="F23" i="3" s="1"/>
  <c r="G23" i="3" s="1"/>
  <c r="I23" i="3" s="1"/>
  <c r="Q22" i="3"/>
  <c r="E22" i="3"/>
  <c r="F22" i="3" s="1"/>
  <c r="G22" i="3" s="1"/>
  <c r="I22" i="3" s="1"/>
  <c r="Q21" i="3"/>
  <c r="F21" i="3"/>
  <c r="U21" i="3" s="1"/>
  <c r="E21" i="3"/>
  <c r="C17" i="3"/>
  <c r="F14" i="3"/>
  <c r="F15" i="3" s="1"/>
  <c r="D9" i="3"/>
  <c r="C9" i="3"/>
  <c r="E99" i="1"/>
  <c r="F99" i="1" s="1"/>
  <c r="G99" i="1" s="1"/>
  <c r="K99" i="1" s="1"/>
  <c r="Q99" i="1"/>
  <c r="F14" i="1"/>
  <c r="E111" i="1"/>
  <c r="F111" i="1" s="1"/>
  <c r="G111" i="1" s="1"/>
  <c r="K111" i="1" s="1"/>
  <c r="Q111" i="1"/>
  <c r="E110" i="1"/>
  <c r="F110" i="1" s="1"/>
  <c r="G110" i="1" s="1"/>
  <c r="K110" i="1" s="1"/>
  <c r="E90" i="1"/>
  <c r="F90" i="1" s="1"/>
  <c r="G90" i="1" s="1"/>
  <c r="I90" i="1" s="1"/>
  <c r="E91" i="1"/>
  <c r="E73" i="2" s="1"/>
  <c r="E92" i="1"/>
  <c r="F92" i="1" s="1"/>
  <c r="G92" i="1" s="1"/>
  <c r="I92" i="1" s="1"/>
  <c r="E93" i="1"/>
  <c r="F93" i="1" s="1"/>
  <c r="G93" i="1" s="1"/>
  <c r="I93" i="1" s="1"/>
  <c r="E94" i="1"/>
  <c r="F94" i="1" s="1"/>
  <c r="G94" i="1" s="1"/>
  <c r="I94" i="1" s="1"/>
  <c r="E95" i="1"/>
  <c r="F95" i="1" s="1"/>
  <c r="G95" i="1" s="1"/>
  <c r="K95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100" i="1"/>
  <c r="F100" i="1" s="1"/>
  <c r="G100" i="1" s="1"/>
  <c r="K100" i="1" s="1"/>
  <c r="E101" i="1"/>
  <c r="F101" i="1" s="1"/>
  <c r="G101" i="1" s="1"/>
  <c r="K101" i="1" s="1"/>
  <c r="E102" i="1"/>
  <c r="F102" i="1" s="1"/>
  <c r="G102" i="1" s="1"/>
  <c r="K102" i="1" s="1"/>
  <c r="E103" i="1"/>
  <c r="F103" i="1" s="1"/>
  <c r="G103" i="1" s="1"/>
  <c r="K103" i="1" s="1"/>
  <c r="E104" i="1"/>
  <c r="F104" i="1" s="1"/>
  <c r="G104" i="1" s="1"/>
  <c r="I104" i="1" s="1"/>
  <c r="E105" i="1"/>
  <c r="F105" i="1" s="1"/>
  <c r="G105" i="1" s="1"/>
  <c r="I105" i="1" s="1"/>
  <c r="E106" i="1"/>
  <c r="F106" i="1" s="1"/>
  <c r="G106" i="1" s="1"/>
  <c r="K106" i="1" s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I109" i="1" s="1"/>
  <c r="D9" i="1"/>
  <c r="C9" i="1"/>
  <c r="Q110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E59" i="2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E64" i="2" s="1"/>
  <c r="E33" i="1"/>
  <c r="F33" i="1" s="1"/>
  <c r="G33" i="1" s="1"/>
  <c r="I33" i="1" s="1"/>
  <c r="E34" i="1"/>
  <c r="F34" i="1" s="1"/>
  <c r="G34" i="1" s="1"/>
  <c r="I34" i="1" s="1"/>
  <c r="E22" i="1"/>
  <c r="F22" i="1" s="1"/>
  <c r="G22" i="1" s="1"/>
  <c r="I22" i="1" s="1"/>
  <c r="E21" i="1"/>
  <c r="E53" i="2" s="1"/>
  <c r="E35" i="1"/>
  <c r="F35" i="1" s="1"/>
  <c r="G35" i="1" s="1"/>
  <c r="I35" i="1" s="1"/>
  <c r="E65" i="1"/>
  <c r="F65" i="1" s="1"/>
  <c r="G65" i="1" s="1"/>
  <c r="J65" i="1" s="1"/>
  <c r="E79" i="1"/>
  <c r="F79" i="1" s="1"/>
  <c r="G79" i="1" s="1"/>
  <c r="I79" i="1" s="1"/>
  <c r="E80" i="1"/>
  <c r="F80" i="1" s="1"/>
  <c r="G80" i="1" s="1"/>
  <c r="I80" i="1" s="1"/>
  <c r="E86" i="1"/>
  <c r="F86" i="1" s="1"/>
  <c r="G86" i="1" s="1"/>
  <c r="I86" i="1" s="1"/>
  <c r="E87" i="1"/>
  <c r="F87" i="1" s="1"/>
  <c r="G87" i="1" s="1"/>
  <c r="I87" i="1" s="1"/>
  <c r="E63" i="1"/>
  <c r="F63" i="1" s="1"/>
  <c r="G63" i="1" s="1"/>
  <c r="I63" i="1" s="1"/>
  <c r="E88" i="1"/>
  <c r="E48" i="2" s="1"/>
  <c r="E68" i="1"/>
  <c r="F68" i="1" s="1"/>
  <c r="G68" i="1" s="1"/>
  <c r="I68" i="1" s="1"/>
  <c r="E69" i="1"/>
  <c r="F69" i="1" s="1"/>
  <c r="G69" i="1" s="1"/>
  <c r="I69" i="1" s="1"/>
  <c r="E70" i="1"/>
  <c r="F70" i="1" s="1"/>
  <c r="G70" i="1" s="1"/>
  <c r="I70" i="1" s="1"/>
  <c r="E71" i="1"/>
  <c r="F71" i="1" s="1"/>
  <c r="G71" i="1" s="1"/>
  <c r="I71" i="1" s="1"/>
  <c r="E72" i="1"/>
  <c r="F72" i="1" s="1"/>
  <c r="G72" i="1" s="1"/>
  <c r="I72" i="1" s="1"/>
  <c r="E73" i="1"/>
  <c r="F73" i="1" s="1"/>
  <c r="G73" i="1" s="1"/>
  <c r="I73" i="1" s="1"/>
  <c r="E74" i="1"/>
  <c r="F74" i="1" s="1"/>
  <c r="G74" i="1" s="1"/>
  <c r="I74" i="1" s="1"/>
  <c r="E75" i="1"/>
  <c r="F75" i="1" s="1"/>
  <c r="G75" i="1" s="1"/>
  <c r="I75" i="1" s="1"/>
  <c r="E76" i="1"/>
  <c r="E41" i="2" s="1"/>
  <c r="E78" i="1"/>
  <c r="F78" i="1" s="1"/>
  <c r="G78" i="1" s="1"/>
  <c r="I78" i="1" s="1"/>
  <c r="E61" i="1"/>
  <c r="E30" i="2" s="1"/>
  <c r="E81" i="1"/>
  <c r="F81" i="1" s="1"/>
  <c r="G81" i="1" s="1"/>
  <c r="I81" i="1" s="1"/>
  <c r="E82" i="1"/>
  <c r="F82" i="1" s="1"/>
  <c r="G82" i="1" s="1"/>
  <c r="I82" i="1" s="1"/>
  <c r="E83" i="1"/>
  <c r="F83" i="1" s="1"/>
  <c r="G83" i="1" s="1"/>
  <c r="I83" i="1" s="1"/>
  <c r="E84" i="1"/>
  <c r="F84" i="1" s="1"/>
  <c r="G84" i="1" s="1"/>
  <c r="I84" i="1" s="1"/>
  <c r="E85" i="1"/>
  <c r="F85" i="1" s="1"/>
  <c r="G85" i="1" s="1"/>
  <c r="I85" i="1" s="1"/>
  <c r="E67" i="1"/>
  <c r="F67" i="1" s="1"/>
  <c r="G67" i="1" s="1"/>
  <c r="H67" i="1" s="1"/>
  <c r="E64" i="1"/>
  <c r="F64" i="1" s="1"/>
  <c r="G64" i="1" s="1"/>
  <c r="J64" i="1" s="1"/>
  <c r="E66" i="1"/>
  <c r="F66" i="1" s="1"/>
  <c r="G66" i="1" s="1"/>
  <c r="J66" i="1" s="1"/>
  <c r="E77" i="1"/>
  <c r="F77" i="1" s="1"/>
  <c r="G77" i="1" s="1"/>
  <c r="J77" i="1" s="1"/>
  <c r="E89" i="1"/>
  <c r="F89" i="1" s="1"/>
  <c r="G89" i="1" s="1"/>
  <c r="J89" i="1" s="1"/>
  <c r="E49" i="1"/>
  <c r="F49" i="1" s="1"/>
  <c r="G49" i="1" s="1"/>
  <c r="I49" i="1" s="1"/>
  <c r="E51" i="1"/>
  <c r="F51" i="1" s="1"/>
  <c r="G51" i="1" s="1"/>
  <c r="I51" i="1" s="1"/>
  <c r="E53" i="1"/>
  <c r="F53" i="1" s="1"/>
  <c r="G53" i="1" s="1"/>
  <c r="I53" i="1" s="1"/>
  <c r="E55" i="1"/>
  <c r="F55" i="1" s="1"/>
  <c r="G55" i="1" s="1"/>
  <c r="I55" i="1" s="1"/>
  <c r="E57" i="1"/>
  <c r="F57" i="1" s="1"/>
  <c r="G57" i="1" s="1"/>
  <c r="I57" i="1" s="1"/>
  <c r="E59" i="1"/>
  <c r="F59" i="1" s="1"/>
  <c r="G59" i="1" s="1"/>
  <c r="I59" i="1" s="1"/>
  <c r="Q109" i="1"/>
  <c r="Q107" i="1"/>
  <c r="Q105" i="1"/>
  <c r="Q104" i="1"/>
  <c r="Q103" i="1"/>
  <c r="Q102" i="1"/>
  <c r="Q101" i="1"/>
  <c r="Q100" i="1"/>
  <c r="Q98" i="1"/>
  <c r="Q97" i="1"/>
  <c r="Q96" i="1"/>
  <c r="Q94" i="1"/>
  <c r="Q93" i="1"/>
  <c r="Q92" i="1"/>
  <c r="Q91" i="1"/>
  <c r="Q87" i="1"/>
  <c r="Q86" i="1"/>
  <c r="Q80" i="1"/>
  <c r="Q79" i="1"/>
  <c r="Q65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88" i="2"/>
  <c r="C88" i="2"/>
  <c r="E88" i="2"/>
  <c r="G52" i="2"/>
  <c r="C52" i="2"/>
  <c r="G87" i="2"/>
  <c r="C87" i="2"/>
  <c r="G51" i="2"/>
  <c r="C51" i="2"/>
  <c r="E51" i="2"/>
  <c r="G86" i="2"/>
  <c r="C86" i="2"/>
  <c r="G85" i="2"/>
  <c r="C85" i="2"/>
  <c r="E85" i="2"/>
  <c r="G84" i="2"/>
  <c r="C84" i="2"/>
  <c r="E84" i="2"/>
  <c r="G83" i="2"/>
  <c r="C83" i="2"/>
  <c r="G82" i="2"/>
  <c r="C82" i="2"/>
  <c r="E82" i="2"/>
  <c r="G81" i="2"/>
  <c r="C81" i="2"/>
  <c r="G80" i="2"/>
  <c r="C80" i="2"/>
  <c r="G79" i="2"/>
  <c r="C79" i="2"/>
  <c r="G78" i="2"/>
  <c r="C78" i="2"/>
  <c r="G77" i="2"/>
  <c r="C77" i="2"/>
  <c r="E77" i="2"/>
  <c r="G76" i="2"/>
  <c r="C76" i="2"/>
  <c r="E76" i="2"/>
  <c r="G75" i="2"/>
  <c r="C75" i="2"/>
  <c r="G74" i="2"/>
  <c r="C74" i="2"/>
  <c r="G73" i="2"/>
  <c r="C73" i="2"/>
  <c r="G50" i="2"/>
  <c r="C50" i="2"/>
  <c r="E50" i="2"/>
  <c r="G49" i="2"/>
  <c r="C49" i="2"/>
  <c r="E49" i="2"/>
  <c r="G48" i="2"/>
  <c r="C48" i="2"/>
  <c r="G72" i="2"/>
  <c r="C72" i="2"/>
  <c r="E72" i="2"/>
  <c r="G71" i="2"/>
  <c r="C71" i="2"/>
  <c r="G47" i="2"/>
  <c r="C47" i="2"/>
  <c r="G46" i="2"/>
  <c r="C46" i="2"/>
  <c r="G45" i="2"/>
  <c r="C45" i="2"/>
  <c r="G44" i="2"/>
  <c r="C44" i="2"/>
  <c r="E44" i="2"/>
  <c r="G43" i="2"/>
  <c r="C43" i="2"/>
  <c r="G70" i="2"/>
  <c r="C70" i="2"/>
  <c r="E70" i="2"/>
  <c r="G69" i="2"/>
  <c r="C69" i="2"/>
  <c r="E69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E34" i="2"/>
  <c r="G33" i="2"/>
  <c r="C33" i="2"/>
  <c r="G68" i="2"/>
  <c r="C68" i="2"/>
  <c r="E68" i="2"/>
  <c r="G32" i="2"/>
  <c r="C32" i="2"/>
  <c r="G31" i="2"/>
  <c r="C31" i="2"/>
  <c r="E62" i="1"/>
  <c r="F62" i="1" s="1"/>
  <c r="G62" i="1" s="1"/>
  <c r="I62" i="1" s="1"/>
  <c r="G30" i="2"/>
  <c r="C30" i="2"/>
  <c r="G29" i="2"/>
  <c r="C29" i="2"/>
  <c r="E60" i="1"/>
  <c r="F60" i="1" s="1"/>
  <c r="G60" i="1" s="1"/>
  <c r="I60" i="1" s="1"/>
  <c r="G28" i="2"/>
  <c r="C28" i="2"/>
  <c r="E58" i="1"/>
  <c r="E28" i="2" s="1"/>
  <c r="G27" i="2"/>
  <c r="C27" i="2"/>
  <c r="E56" i="1"/>
  <c r="E27" i="2" s="1"/>
  <c r="G26" i="2"/>
  <c r="C26" i="2"/>
  <c r="E54" i="1"/>
  <c r="F54" i="1" s="1"/>
  <c r="G54" i="1" s="1"/>
  <c r="I54" i="1" s="1"/>
  <c r="G25" i="2"/>
  <c r="C25" i="2"/>
  <c r="E52" i="1"/>
  <c r="F52" i="1" s="1"/>
  <c r="G52" i="1" s="1"/>
  <c r="I52" i="1" s="1"/>
  <c r="G24" i="2"/>
  <c r="C24" i="2"/>
  <c r="E50" i="1"/>
  <c r="E24" i="2" s="1"/>
  <c r="G23" i="2"/>
  <c r="C23" i="2"/>
  <c r="E48" i="1"/>
  <c r="E23" i="2" s="1"/>
  <c r="G22" i="2"/>
  <c r="C22" i="2"/>
  <c r="E47" i="1"/>
  <c r="E22" i="2" s="1"/>
  <c r="G21" i="2"/>
  <c r="C21" i="2"/>
  <c r="E46" i="1"/>
  <c r="F46" i="1" s="1"/>
  <c r="G46" i="1" s="1"/>
  <c r="I46" i="1" s="1"/>
  <c r="G20" i="2"/>
  <c r="C20" i="2"/>
  <c r="E45" i="1"/>
  <c r="F45" i="1" s="1"/>
  <c r="G45" i="1" s="1"/>
  <c r="I45" i="1" s="1"/>
  <c r="G19" i="2"/>
  <c r="C19" i="2"/>
  <c r="E44" i="1"/>
  <c r="E19" i="2" s="1"/>
  <c r="G18" i="2"/>
  <c r="C18" i="2"/>
  <c r="E43" i="1"/>
  <c r="E18" i="2" s="1"/>
  <c r="G17" i="2"/>
  <c r="C17" i="2"/>
  <c r="E42" i="1"/>
  <c r="F42" i="1" s="1"/>
  <c r="G42" i="1" s="1"/>
  <c r="I42" i="1" s="1"/>
  <c r="G16" i="2"/>
  <c r="C16" i="2"/>
  <c r="E41" i="1"/>
  <c r="E16" i="2" s="1"/>
  <c r="G15" i="2"/>
  <c r="C15" i="2"/>
  <c r="E40" i="1"/>
  <c r="F40" i="1" s="1"/>
  <c r="G40" i="1" s="1"/>
  <c r="I40" i="1" s="1"/>
  <c r="G14" i="2"/>
  <c r="C14" i="2"/>
  <c r="E39" i="1"/>
  <c r="E14" i="2" s="1"/>
  <c r="G13" i="2"/>
  <c r="C13" i="2"/>
  <c r="E38" i="1"/>
  <c r="E13" i="2" s="1"/>
  <c r="G12" i="2"/>
  <c r="C12" i="2"/>
  <c r="E37" i="1"/>
  <c r="E12" i="2" s="1"/>
  <c r="G11" i="2"/>
  <c r="C11" i="2"/>
  <c r="E36" i="1"/>
  <c r="F36" i="1" s="1"/>
  <c r="G36" i="1" s="1"/>
  <c r="I36" i="1" s="1"/>
  <c r="G67" i="2"/>
  <c r="C67" i="2"/>
  <c r="E67" i="2"/>
  <c r="G66" i="2"/>
  <c r="C66" i="2"/>
  <c r="G65" i="2"/>
  <c r="C65" i="2"/>
  <c r="E65" i="2"/>
  <c r="G64" i="2"/>
  <c r="C64" i="2"/>
  <c r="G63" i="2"/>
  <c r="C63" i="2"/>
  <c r="E63" i="2"/>
  <c r="G62" i="2"/>
  <c r="C62" i="2"/>
  <c r="G61" i="2"/>
  <c r="C61" i="2"/>
  <c r="E61" i="2"/>
  <c r="G60" i="2"/>
  <c r="C60" i="2"/>
  <c r="G59" i="2"/>
  <c r="C59" i="2"/>
  <c r="G58" i="2"/>
  <c r="C58" i="2"/>
  <c r="G57" i="2"/>
  <c r="C57" i="2"/>
  <c r="E57" i="2"/>
  <c r="G56" i="2"/>
  <c r="C56" i="2"/>
  <c r="G55" i="2"/>
  <c r="C55" i="2"/>
  <c r="E55" i="2"/>
  <c r="G54" i="2"/>
  <c r="C54" i="2"/>
  <c r="E54" i="2"/>
  <c r="G53" i="2"/>
  <c r="C53" i="2"/>
  <c r="H88" i="2"/>
  <c r="D88" i="2"/>
  <c r="B88" i="2"/>
  <c r="A88" i="2"/>
  <c r="H52" i="2"/>
  <c r="B52" i="2"/>
  <c r="D52" i="2"/>
  <c r="A52" i="2"/>
  <c r="H87" i="2"/>
  <c r="D87" i="2"/>
  <c r="B87" i="2"/>
  <c r="A87" i="2"/>
  <c r="H51" i="2"/>
  <c r="B51" i="2"/>
  <c r="D51" i="2"/>
  <c r="A51" i="2"/>
  <c r="H86" i="2"/>
  <c r="D86" i="2"/>
  <c r="B86" i="2"/>
  <c r="A86" i="2"/>
  <c r="H85" i="2"/>
  <c r="B85" i="2"/>
  <c r="D85" i="2"/>
  <c r="A85" i="2"/>
  <c r="H84" i="2"/>
  <c r="F84" i="2"/>
  <c r="D84" i="2"/>
  <c r="B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F80" i="2"/>
  <c r="D80" i="2"/>
  <c r="B80" i="2"/>
  <c r="A80" i="2"/>
  <c r="H79" i="2"/>
  <c r="B79" i="2"/>
  <c r="D79" i="2"/>
  <c r="A79" i="2"/>
  <c r="H78" i="2"/>
  <c r="D78" i="2"/>
  <c r="B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50" i="2"/>
  <c r="D50" i="2"/>
  <c r="B50" i="2"/>
  <c r="A50" i="2"/>
  <c r="H49" i="2"/>
  <c r="B49" i="2"/>
  <c r="D49" i="2"/>
  <c r="A49" i="2"/>
  <c r="H48" i="2"/>
  <c r="D48" i="2"/>
  <c r="B48" i="2"/>
  <c r="A48" i="2"/>
  <c r="H72" i="2"/>
  <c r="B72" i="2"/>
  <c r="D72" i="2"/>
  <c r="A72" i="2"/>
  <c r="H71" i="2"/>
  <c r="D71" i="2"/>
  <c r="B71" i="2"/>
  <c r="A71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70" i="2"/>
  <c r="D70" i="2"/>
  <c r="B70" i="2"/>
  <c r="A70" i="2"/>
  <c r="H69" i="2"/>
  <c r="B69" i="2"/>
  <c r="D69" i="2"/>
  <c r="A69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68" i="2"/>
  <c r="D68" i="2"/>
  <c r="B68" i="2"/>
  <c r="A68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Q108" i="1"/>
  <c r="F58" i="1"/>
  <c r="G58" i="1" s="1"/>
  <c r="I58" i="1" s="1"/>
  <c r="C17" i="1"/>
  <c r="Q106" i="1"/>
  <c r="Q66" i="1"/>
  <c r="Q64" i="1"/>
  <c r="Q95" i="1"/>
  <c r="Q90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4" i="1"/>
  <c r="Q56" i="1"/>
  <c r="Q58" i="1"/>
  <c r="Q60" i="1"/>
  <c r="Q62" i="1"/>
  <c r="Q63" i="1"/>
  <c r="Q88" i="1"/>
  <c r="Q68" i="1"/>
  <c r="Q69" i="1"/>
  <c r="Q70" i="1"/>
  <c r="Q71" i="1"/>
  <c r="Q72" i="1"/>
  <c r="Q73" i="1"/>
  <c r="Q74" i="1"/>
  <c r="Q75" i="1"/>
  <c r="Q76" i="1"/>
  <c r="Q78" i="1"/>
  <c r="Q61" i="1"/>
  <c r="Q81" i="1"/>
  <c r="Q82" i="1"/>
  <c r="Q83" i="1"/>
  <c r="Q84" i="1"/>
  <c r="Q85" i="1"/>
  <c r="Q77" i="1"/>
  <c r="Q89" i="1"/>
  <c r="Q49" i="1"/>
  <c r="Q51" i="1"/>
  <c r="Q53" i="1"/>
  <c r="Q55" i="1"/>
  <c r="Q57" i="1"/>
  <c r="Q59" i="1"/>
  <c r="Q67" i="1"/>
  <c r="C12" i="3"/>
  <c r="C16" i="3" l="1"/>
  <c r="D18" i="3" s="1"/>
  <c r="E58" i="2"/>
  <c r="E79" i="2"/>
  <c r="E52" i="2"/>
  <c r="E31" i="2"/>
  <c r="F47" i="1"/>
  <c r="G47" i="1" s="1"/>
  <c r="I47" i="1" s="1"/>
  <c r="F50" i="1"/>
  <c r="G50" i="1" s="1"/>
  <c r="I50" i="1" s="1"/>
  <c r="F41" i="1"/>
  <c r="G41" i="1" s="1"/>
  <c r="I41" i="1" s="1"/>
  <c r="E47" i="2"/>
  <c r="E83" i="2"/>
  <c r="E40" i="2"/>
  <c r="F56" i="1"/>
  <c r="G56" i="1" s="1"/>
  <c r="I56" i="1" s="1"/>
  <c r="E32" i="2"/>
  <c r="E71" i="2"/>
  <c r="E66" i="2"/>
  <c r="E38" i="2"/>
  <c r="E81" i="2"/>
  <c r="E36" i="2"/>
  <c r="F37" i="1"/>
  <c r="G37" i="1" s="1"/>
  <c r="I37" i="1" s="1"/>
  <c r="E26" i="2"/>
  <c r="E39" i="2"/>
  <c r="E46" i="2"/>
  <c r="E75" i="2"/>
  <c r="E37" i="2"/>
  <c r="F43" i="1"/>
  <c r="G43" i="1" s="1"/>
  <c r="I43" i="1" s="1"/>
  <c r="E62" i="2"/>
  <c r="F39" i="1"/>
  <c r="G39" i="1" s="1"/>
  <c r="I39" i="1" s="1"/>
  <c r="E60" i="2"/>
  <c r="E20" i="2"/>
  <c r="E43" i="2"/>
  <c r="E74" i="2"/>
  <c r="F21" i="1"/>
  <c r="U21" i="1" s="1"/>
  <c r="F32" i="1"/>
  <c r="G32" i="1" s="1"/>
  <c r="I32" i="1" s="1"/>
  <c r="F27" i="1"/>
  <c r="G27" i="1" s="1"/>
  <c r="I27" i="1" s="1"/>
  <c r="F91" i="1"/>
  <c r="G91" i="1" s="1"/>
  <c r="E80" i="2"/>
  <c r="E87" i="2"/>
  <c r="F38" i="1"/>
  <c r="G38" i="1" s="1"/>
  <c r="I38" i="1" s="1"/>
  <c r="E56" i="2"/>
  <c r="E78" i="2"/>
  <c r="E86" i="2"/>
  <c r="E33" i="2"/>
  <c r="E45" i="2"/>
  <c r="F48" i="1"/>
  <c r="G48" i="1" s="1"/>
  <c r="I48" i="1" s="1"/>
  <c r="F44" i="1"/>
  <c r="G44" i="1" s="1"/>
  <c r="I44" i="1" s="1"/>
  <c r="F61" i="1"/>
  <c r="G61" i="1" s="1"/>
  <c r="I61" i="1" s="1"/>
  <c r="F76" i="1"/>
  <c r="G76" i="1" s="1"/>
  <c r="I76" i="1" s="1"/>
  <c r="F88" i="1"/>
  <c r="G88" i="1" s="1"/>
  <c r="I88" i="1" s="1"/>
  <c r="E15" i="2"/>
  <c r="E17" i="2"/>
  <c r="E21" i="2"/>
  <c r="E25" i="2"/>
  <c r="E29" i="2"/>
  <c r="E11" i="2"/>
  <c r="F15" i="1"/>
  <c r="C11" i="1"/>
  <c r="C11" i="3"/>
  <c r="C12" i="1"/>
  <c r="O112" i="1" l="1"/>
  <c r="O44" i="3"/>
  <c r="O24" i="3"/>
  <c r="O61" i="3"/>
  <c r="O57" i="3"/>
  <c r="O21" i="3"/>
  <c r="O98" i="3"/>
  <c r="O74" i="3"/>
  <c r="O58" i="3"/>
  <c r="O111" i="3"/>
  <c r="O107" i="3"/>
  <c r="O103" i="3"/>
  <c r="O99" i="3"/>
  <c r="O95" i="3"/>
  <c r="O91" i="3"/>
  <c r="O87" i="3"/>
  <c r="O83" i="3"/>
  <c r="O79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C15" i="3"/>
  <c r="O36" i="3"/>
  <c r="O32" i="3"/>
  <c r="O28" i="3"/>
  <c r="O49" i="3"/>
  <c r="O33" i="3"/>
  <c r="O106" i="3"/>
  <c r="O94" i="3"/>
  <c r="O46" i="3"/>
  <c r="O64" i="3"/>
  <c r="O52" i="3"/>
  <c r="O48" i="3"/>
  <c r="O40" i="3"/>
  <c r="O89" i="3"/>
  <c r="O73" i="3"/>
  <c r="O41" i="3"/>
  <c r="O86" i="3"/>
  <c r="O78" i="3"/>
  <c r="O66" i="3"/>
  <c r="O54" i="3"/>
  <c r="O50" i="3"/>
  <c r="O108" i="3"/>
  <c r="O104" i="3"/>
  <c r="O100" i="3"/>
  <c r="O96" i="3"/>
  <c r="O92" i="3"/>
  <c r="O88" i="3"/>
  <c r="O84" i="3"/>
  <c r="O80" i="3"/>
  <c r="O76" i="3"/>
  <c r="O72" i="3"/>
  <c r="O68" i="3"/>
  <c r="O60" i="3"/>
  <c r="O56" i="3"/>
  <c r="O85" i="3"/>
  <c r="O65" i="3"/>
  <c r="O53" i="3"/>
  <c r="O29" i="3"/>
  <c r="O25" i="3"/>
  <c r="O110" i="3"/>
  <c r="O102" i="3"/>
  <c r="O90" i="3"/>
  <c r="O82" i="3"/>
  <c r="O109" i="3"/>
  <c r="O105" i="3"/>
  <c r="O101" i="3"/>
  <c r="O97" i="3"/>
  <c r="O93" i="3"/>
  <c r="O81" i="3"/>
  <c r="O77" i="3"/>
  <c r="O69" i="3"/>
  <c r="O45" i="3"/>
  <c r="O37" i="3"/>
  <c r="O62" i="3"/>
  <c r="O70" i="3"/>
  <c r="O34" i="3"/>
  <c r="O30" i="3"/>
  <c r="O42" i="3"/>
  <c r="O26" i="3"/>
  <c r="O38" i="3"/>
  <c r="O22" i="3"/>
  <c r="O99" i="1"/>
  <c r="C16" i="1"/>
  <c r="D18" i="1" s="1"/>
  <c r="O44" i="1"/>
  <c r="O64" i="1"/>
  <c r="O101" i="1"/>
  <c r="O30" i="1"/>
  <c r="O31" i="1"/>
  <c r="O26" i="1"/>
  <c r="O92" i="1"/>
  <c r="O39" i="1"/>
  <c r="O79" i="1"/>
  <c r="O94" i="1"/>
  <c r="O103" i="1"/>
  <c r="O96" i="1"/>
  <c r="O105" i="1"/>
  <c r="O52" i="1"/>
  <c r="O25" i="1"/>
  <c r="O77" i="1"/>
  <c r="O111" i="1"/>
  <c r="O63" i="1"/>
  <c r="O33" i="1"/>
  <c r="O81" i="1"/>
  <c r="O60" i="1"/>
  <c r="O34" i="1"/>
  <c r="O36" i="1"/>
  <c r="O84" i="1"/>
  <c r="O48" i="1"/>
  <c r="O61" i="1"/>
  <c r="O76" i="1"/>
  <c r="O35" i="1"/>
  <c r="O21" i="1"/>
  <c r="O98" i="1"/>
  <c r="O107" i="1"/>
  <c r="O89" i="1"/>
  <c r="O47" i="1"/>
  <c r="O83" i="1"/>
  <c r="O88" i="1"/>
  <c r="O50" i="1"/>
  <c r="O28" i="1"/>
  <c r="O55" i="1"/>
  <c r="O40" i="1"/>
  <c r="O95" i="1"/>
  <c r="O109" i="1"/>
  <c r="O100" i="1"/>
  <c r="O68" i="1"/>
  <c r="O69" i="1"/>
  <c r="O49" i="1"/>
  <c r="O23" i="1"/>
  <c r="O29" i="1"/>
  <c r="O93" i="1"/>
  <c r="O70" i="1"/>
  <c r="O87" i="1"/>
  <c r="O46" i="1"/>
  <c r="O78" i="1"/>
  <c r="O66" i="1"/>
  <c r="O37" i="1"/>
  <c r="O90" i="1"/>
  <c r="O75" i="1"/>
  <c r="O106" i="1"/>
  <c r="O97" i="1"/>
  <c r="O102" i="1"/>
  <c r="O65" i="1"/>
  <c r="O110" i="1"/>
  <c r="O54" i="1"/>
  <c r="O53" i="1"/>
  <c r="O42" i="1"/>
  <c r="O27" i="1"/>
  <c r="O82" i="1"/>
  <c r="O80" i="1"/>
  <c r="O22" i="1"/>
  <c r="O45" i="1"/>
  <c r="O74" i="1"/>
  <c r="O32" i="1"/>
  <c r="O85" i="1"/>
  <c r="O38" i="1"/>
  <c r="O24" i="1"/>
  <c r="O41" i="1"/>
  <c r="O91" i="1"/>
  <c r="O104" i="1"/>
  <c r="O86" i="1"/>
  <c r="O56" i="1"/>
  <c r="O108" i="1"/>
  <c r="O62" i="1"/>
  <c r="O72" i="1"/>
  <c r="O59" i="1"/>
  <c r="O67" i="1"/>
  <c r="C15" i="1"/>
  <c r="O58" i="1"/>
  <c r="O51" i="1"/>
  <c r="O71" i="1"/>
  <c r="O73" i="1"/>
  <c r="O57" i="1"/>
  <c r="O43" i="1"/>
  <c r="I91" i="1"/>
  <c r="C18" i="3" l="1"/>
  <c r="F16" i="3"/>
  <c r="F18" i="3" s="1"/>
  <c r="F16" i="1"/>
  <c r="F18" i="1" s="1"/>
  <c r="C18" i="1"/>
  <c r="F17" i="3" l="1"/>
  <c r="F17" i="1"/>
</calcChain>
</file>

<file path=xl/sharedStrings.xml><?xml version="1.0" encoding="utf-8"?>
<sst xmlns="http://schemas.openxmlformats.org/spreadsheetml/2006/main" count="1235" uniqueCount="393">
  <si>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</si>
  <si>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</si>
  <si>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</si>
  <si>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</si>
  <si>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</si>
  <si>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</si>
  <si>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</si>
  <si>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</si>
  <si>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</si>
  <si>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</si>
  <si>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</si>
  <si>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</si>
  <si>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</si>
  <si>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</si>
  <si>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</si>
  <si>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</si>
  <si>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</si>
  <si>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</si>
  <si>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</si>
  <si>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</si>
  <si>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</si>
  <si>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</si>
  <si>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</si>
  <si>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</si>
  <si>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</si>
  <si>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</si>
  <si>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</si>
  <si>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Locher K</t>
  </si>
  <si>
    <t>BBSAG Bull...14</t>
  </si>
  <si>
    <t>B</t>
  </si>
  <si>
    <t>BBSAG Bull...15</t>
  </si>
  <si>
    <t>BBSAG Bull...16</t>
  </si>
  <si>
    <t>BBSAG Bull...21</t>
  </si>
  <si>
    <t>BBSAG Bull...26</t>
  </si>
  <si>
    <t>BBSAG Bull...27</t>
  </si>
  <si>
    <t>v</t>
  </si>
  <si>
    <t>ORION 123</t>
  </si>
  <si>
    <t>K</t>
  </si>
  <si>
    <t>BBSAG Bull...28</t>
  </si>
  <si>
    <t>ORION 128</t>
  </si>
  <si>
    <t>BBSAG Bull...33</t>
  </si>
  <si>
    <t>Diethelm R</t>
  </si>
  <si>
    <t>BBSAG Bull.1</t>
  </si>
  <si>
    <t>BBSAG Bull.8</t>
  </si>
  <si>
    <t>BBSAG Bull.11</t>
  </si>
  <si>
    <t>BBSAG Bull.17</t>
  </si>
  <si>
    <t>BBSAG Bull.19</t>
  </si>
  <si>
    <t>BBSAG Bull.20</t>
  </si>
  <si>
    <t>Peter H</t>
  </si>
  <si>
    <t>BBSAG Bull.24</t>
  </si>
  <si>
    <t>BBSAG Bull.26</t>
  </si>
  <si>
    <t>IBVS 1702</t>
  </si>
  <si>
    <t>BBSAG Bull.63</t>
  </si>
  <si>
    <t>Paschke A</t>
  </si>
  <si>
    <t>BBSAG Bull.82</t>
  </si>
  <si>
    <t>Mavrofridis G</t>
  </si>
  <si>
    <t>BBSAG Bull.86</t>
  </si>
  <si>
    <t>BBSAG Bull.88</t>
  </si>
  <si>
    <t>Kohl M</t>
  </si>
  <si>
    <t>BBSAG Bull.94</t>
  </si>
  <si>
    <t>BBSAG Bull.97</t>
  </si>
  <si>
    <t>BBSAG Bull.111</t>
  </si>
  <si>
    <t>phe</t>
  </si>
  <si>
    <t>W.Kleikamp</t>
  </si>
  <si>
    <t>IBVS 4711</t>
  </si>
  <si>
    <t>M.Kohl</t>
  </si>
  <si>
    <t>BBSA</t>
  </si>
  <si>
    <t>Misc</t>
  </si>
  <si>
    <t>EA/sd</t>
  </si>
  <si>
    <t>IBVS 5493</t>
  </si>
  <si>
    <t>IBVS 0937</t>
  </si>
  <si>
    <t>RW Cet / gsc 5283-0174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</si>
  <si>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</si>
  <si>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</si>
  <si>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</si>
  <si>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</si>
  <si>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</si>
  <si>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</si>
  <si>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5871</t>
  </si>
  <si>
    <t>I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</si>
  <si>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</si>
  <si>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</si>
  <si>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</si>
  <si>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</si>
  <si>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</si>
  <si>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</si>
  <si>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</si>
  <si>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</si>
  <si>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</si>
  <si>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</si>
  <si>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</si>
  <si>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</si>
  <si>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</si>
  <si>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</si>
  <si>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</si>
  <si>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2425965.226 </t>
  </si>
  <si>
    <t> 19.12.1929 17:25 </t>
  </si>
  <si>
    <t> 0.238 </t>
  </si>
  <si>
    <t>P </t>
  </si>
  <si>
    <t> O.Morgenroth </t>
  </si>
  <si>
    <t> AAC 2.152 </t>
  </si>
  <si>
    <t>2426585.503 </t>
  </si>
  <si>
    <t> 01.09.1931 00:04 </t>
  </si>
  <si>
    <t> 0.288 </t>
  </si>
  <si>
    <t>V </t>
  </si>
  <si>
    <t> W.Zessewitsch </t>
  </si>
  <si>
    <t> SAC 13 </t>
  </si>
  <si>
    <t>2426590.372 </t>
  </si>
  <si>
    <t> 05.09.1931 20:55 </t>
  </si>
  <si>
    <t> 0.281 </t>
  </si>
  <si>
    <t> IODE 4.1.198 </t>
  </si>
  <si>
    <t>2426627.434 </t>
  </si>
  <si>
    <t> 12.10.1931 22:24 </t>
  </si>
  <si>
    <t> 0.285 </t>
  </si>
  <si>
    <t> J.Pagaczewski </t>
  </si>
  <si>
    <t> AAC 2.151 </t>
  </si>
  <si>
    <t>2426628.403 </t>
  </si>
  <si>
    <t> 13.10.1931 21:40 </t>
  </si>
  <si>
    <t> 0.279 </t>
  </si>
  <si>
    <t>2426630.357 </t>
  </si>
  <si>
    <t> 15.10.1931 20:34 </t>
  </si>
  <si>
    <t> 0.282 </t>
  </si>
  <si>
    <t>2426666.438 </t>
  </si>
  <si>
    <t> 20.11.1931 22:30 </t>
  </si>
  <si>
    <t>2426984.345 </t>
  </si>
  <si>
    <t> 03.10.1932 20:16 </t>
  </si>
  <si>
    <t> 0.272 </t>
  </si>
  <si>
    <t>2427385.148 </t>
  </si>
  <si>
    <t> 08.11.1933 15:33 </t>
  </si>
  <si>
    <t> 0.268 </t>
  </si>
  <si>
    <t>2427422.193 </t>
  </si>
  <si>
    <t> 15.12.1933 16:37 </t>
  </si>
  <si>
    <t> 0.255 </t>
  </si>
  <si>
    <t>2427424.151 </t>
  </si>
  <si>
    <t> 17.12.1933 15:37 </t>
  </si>
  <si>
    <t> 0.263 </t>
  </si>
  <si>
    <t>2427685.490 </t>
  </si>
  <si>
    <t> 04.09.1934 23:45 </t>
  </si>
  <si>
    <t> 0.248 </t>
  </si>
  <si>
    <t>2427721.582 </t>
  </si>
  <si>
    <t> 11.10.1934 01:58 </t>
  </si>
  <si>
    <t> 0.257 </t>
  </si>
  <si>
    <t>2427724.510 </t>
  </si>
  <si>
    <t> 14.10.1934 00:14 </t>
  </si>
  <si>
    <t> 0.260 </t>
  </si>
  <si>
    <t>2437281.297 </t>
  </si>
  <si>
    <t> 12.12.1960 19:07 </t>
  </si>
  <si>
    <t> 0.078 </t>
  </si>
  <si>
    <t> E.Pohl </t>
  </si>
  <si>
    <t> AN 288.70 </t>
  </si>
  <si>
    <t>2440101.513 </t>
  </si>
  <si>
    <t> 02.09.1968 00:18 </t>
  </si>
  <si>
    <t> 0.013 </t>
  </si>
  <si>
    <t> K.Locher </t>
  </si>
  <si>
    <t> ORI 109 </t>
  </si>
  <si>
    <t>2440142.461 </t>
  </si>
  <si>
    <t> 12.10.1968 23:03 </t>
  </si>
  <si>
    <t> 0.003 </t>
  </si>
  <si>
    <t> ORI 110 </t>
  </si>
  <si>
    <t>2440181.483 </t>
  </si>
  <si>
    <t> 20.11.1968 23:35 </t>
  </si>
  <si>
    <t> 0.017 </t>
  </si>
  <si>
    <t>2440182.460 </t>
  </si>
  <si>
    <t> 21.11.1968 23:02 </t>
  </si>
  <si>
    <t> 0.018 </t>
  </si>
  <si>
    <t>2440187.325 </t>
  </si>
  <si>
    <t> 26.11.1968 19:48 </t>
  </si>
  <si>
    <t> 0.007 </t>
  </si>
  <si>
    <t>2440188.319 </t>
  </si>
  <si>
    <t> 27.11.1968 19:39 </t>
  </si>
  <si>
    <t> 0.026 </t>
  </si>
  <si>
    <t>2440227.314 </t>
  </si>
  <si>
    <t> 05.01.1969 19:32 </t>
  </si>
  <si>
    <t> ORI 111 </t>
  </si>
  <si>
    <t>2440541.326 </t>
  </si>
  <si>
    <t> 15.11.1969 19:49 </t>
  </si>
  <si>
    <t> 0.010 </t>
  </si>
  <si>
    <t> ORI 116 </t>
  </si>
  <si>
    <t>2440542.298 </t>
  </si>
  <si>
    <t> 16.11.1969 19:09 </t>
  </si>
  <si>
    <t>2440843.631 </t>
  </si>
  <si>
    <t> 14.09.1970 03:08 </t>
  </si>
  <si>
    <t> ORI 121 </t>
  </si>
  <si>
    <t>2440885.563 </t>
  </si>
  <si>
    <t> 26.10.1970 01:30 </t>
  </si>
  <si>
    <t> 0.002 </t>
  </si>
  <si>
    <t> ORI 122 </t>
  </si>
  <si>
    <t>2440889.466 </t>
  </si>
  <si>
    <t> 29.10.1970 23:11 </t>
  </si>
  <si>
    <t> 0.004 </t>
  </si>
  <si>
    <t>2440938.224 </t>
  </si>
  <si>
    <t> 17.12.1970 17:22 </t>
  </si>
  <si>
    <t> ORI 123 </t>
  </si>
  <si>
    <t>2441240.536 </t>
  </si>
  <si>
    <t> 16.10.1971 00:51 </t>
  </si>
  <si>
    <t> 0.001 </t>
  </si>
  <si>
    <t> ORI 129 </t>
  </si>
  <si>
    <t>2441244.437 </t>
  </si>
  <si>
    <t> 19.10.1971 22:29 </t>
  </si>
  <si>
    <t>2441279.536 </t>
  </si>
  <si>
    <t> 24.11.1971 00:51 </t>
  </si>
  <si>
    <t> -0.007 </t>
  </si>
  <si>
    <t>2441291.241 </t>
  </si>
  <si>
    <t> 05.12.1971 17:47 </t>
  </si>
  <si>
    <t> -0.004 </t>
  </si>
  <si>
    <t> R.Diethelm </t>
  </si>
  <si>
    <t>2441291.249 </t>
  </si>
  <si>
    <t> 05.12.1971 17:58 </t>
  </si>
  <si>
    <t>2441326.356 </t>
  </si>
  <si>
    <t> 09.01.1972 20:32 </t>
  </si>
  <si>
    <t> BBS 1 </t>
  </si>
  <si>
    <t>2441722.279 </t>
  </si>
  <si>
    <t> 08.02.1973 18:41 </t>
  </si>
  <si>
    <t> -0.005 </t>
  </si>
  <si>
    <t> BBS 8 </t>
  </si>
  <si>
    <t>2441905.609 </t>
  </si>
  <si>
    <t> 11.08.1973 02:36 </t>
  </si>
  <si>
    <t> -0.013 </t>
  </si>
  <si>
    <t> BBS 11 </t>
  </si>
  <si>
    <t>2441907.556 </t>
  </si>
  <si>
    <t> 13.08.1973 01:20 </t>
  </si>
  <si>
    <t> -0.016 </t>
  </si>
  <si>
    <t>2441952.4318 </t>
  </si>
  <si>
    <t> 26.09.1973 22:21 </t>
  </si>
  <si>
    <t> 0.0006 </t>
  </si>
  <si>
    <t>E </t>
  </si>
  <si>
    <t>?</t>
  </si>
  <si>
    <t> Z.Tunca </t>
  </si>
  <si>
    <t>IBVS 937 </t>
  </si>
  <si>
    <t>2442299.602 </t>
  </si>
  <si>
    <t> 09.09.1974 02:26 </t>
  </si>
  <si>
    <t> -0.001 </t>
  </si>
  <si>
    <t> BBS 17 </t>
  </si>
  <si>
    <t>2442389.338 </t>
  </si>
  <si>
    <t> 07.12.1974 20:06 </t>
  </si>
  <si>
    <t> BBS 19 </t>
  </si>
  <si>
    <t>2442428.326 </t>
  </si>
  <si>
    <t> 15.01.1975 19:49 </t>
  </si>
  <si>
    <t> BBS 20 </t>
  </si>
  <si>
    <t>2442738.440 </t>
  </si>
  <si>
    <t> 21.11.1975 22:33 </t>
  </si>
  <si>
    <t> H.Peter </t>
  </si>
  <si>
    <t> BBS 24 </t>
  </si>
  <si>
    <t>2442740.392 </t>
  </si>
  <si>
    <t> 23.11.1975 21:24 </t>
  </si>
  <si>
    <t> -0.002 </t>
  </si>
  <si>
    <t>2442741.372 </t>
  </si>
  <si>
    <t> 24.11.1975 20:55 </t>
  </si>
  <si>
    <t>2442780.382 </t>
  </si>
  <si>
    <t> 02.01.1976 21:10 </t>
  </si>
  <si>
    <t> 0.005 </t>
  </si>
  <si>
    <t> BBS 26 </t>
  </si>
  <si>
    <t>2442782.319 </t>
  </si>
  <si>
    <t> 04.01.1976 19:39 </t>
  </si>
  <si>
    <t> -0.008 </t>
  </si>
  <si>
    <t>2442782.323 </t>
  </si>
  <si>
    <t> 04.01.1976 19:45 </t>
  </si>
  <si>
    <t>2445252.509 </t>
  </si>
  <si>
    <t> 10.10.1982 00:12 </t>
  </si>
  <si>
    <t> BBS 63 </t>
  </si>
  <si>
    <t>2446032.673 </t>
  </si>
  <si>
    <t> 28.11.1984 04:09 </t>
  </si>
  <si>
    <t> S.Cook </t>
  </si>
  <si>
    <t> AOEB 12 </t>
  </si>
  <si>
    <t>2446033.645 </t>
  </si>
  <si>
    <t> 29.11.1984 03:28 </t>
  </si>
  <si>
    <t>2446707.505 </t>
  </si>
  <si>
    <t> 04.10.1986 00:07 </t>
  </si>
  <si>
    <t> -0.006 </t>
  </si>
  <si>
    <t> A.Paschke </t>
  </si>
  <si>
    <t> BBS 82 </t>
  </si>
  <si>
    <t>2447064.447 </t>
  </si>
  <si>
    <t> 25.09.1987 22:43 </t>
  </si>
  <si>
    <t> G.Mavrofridis </t>
  </si>
  <si>
    <t> BBS 86 </t>
  </si>
  <si>
    <t>2447148.298 </t>
  </si>
  <si>
    <t> 18.12.1987 19:09 </t>
  </si>
  <si>
    <t> BBS 88 </t>
  </si>
  <si>
    <t>2447891.404 </t>
  </si>
  <si>
    <t> 30.12.1989 21:41 </t>
  </si>
  <si>
    <t> M.Kohl </t>
  </si>
  <si>
    <t> BBS 94 </t>
  </si>
  <si>
    <t>2448205.415 </t>
  </si>
  <si>
    <t> 09.11.1990 21:57 </t>
  </si>
  <si>
    <t> BBS 97 </t>
  </si>
  <si>
    <t>2449298.630 </t>
  </si>
  <si>
    <t> 07.11.1993 03:07 </t>
  </si>
  <si>
    <t>2449299.609 </t>
  </si>
  <si>
    <t> 08.11.1993 02:36 </t>
  </si>
  <si>
    <t> 0.014 </t>
  </si>
  <si>
    <t>2450096.346 </t>
  </si>
  <si>
    <t> 13.01.1996 20:18 </t>
  </si>
  <si>
    <t> 0.012 </t>
  </si>
  <si>
    <t> BBS 111 </t>
  </si>
  <si>
    <t>2450716.5647 </t>
  </si>
  <si>
    <t> 25.09.1997 01:33 </t>
  </si>
  <si>
    <t> 0.0030 </t>
  </si>
  <si>
    <t>o</t>
  </si>
  <si>
    <t> W.Kleikamp </t>
  </si>
  <si>
    <t>BAVM 117 </t>
  </si>
  <si>
    <t>2451196.367 </t>
  </si>
  <si>
    <t> 17.01.1999 20:48 </t>
  </si>
  <si>
    <t> 0.006 </t>
  </si>
  <si>
    <t> BBS 119 </t>
  </si>
  <si>
    <t>2451551.356 </t>
  </si>
  <si>
    <t> 07.01.2000 20:32 </t>
  </si>
  <si>
    <t> 0.022 </t>
  </si>
  <si>
    <t> BBS 122 </t>
  </si>
  <si>
    <t>2451879.9730 </t>
  </si>
  <si>
    <t> 01.12.2000 11:21 </t>
  </si>
  <si>
    <t> -0.0034 </t>
  </si>
  <si>
    <t> Kiyota </t>
  </si>
  <si>
    <t>VSB 38 </t>
  </si>
  <si>
    <t>2452585.0373 </t>
  </si>
  <si>
    <t> 06.11.2002 12:53 </t>
  </si>
  <si>
    <t> -0.0094 </t>
  </si>
  <si>
    <t>VSB 40 </t>
  </si>
  <si>
    <t>2452636.7223 </t>
  </si>
  <si>
    <t> 28.12.2002 05:20 </t>
  </si>
  <si>
    <t> -0.0100 </t>
  </si>
  <si>
    <t>C </t>
  </si>
  <si>
    <t>ns</t>
  </si>
  <si>
    <t> G.Samolyk </t>
  </si>
  <si>
    <t>2452641.5992 </t>
  </si>
  <si>
    <t> 02.01.2003 02:22 </t>
  </si>
  <si>
    <t> -0.0091 </t>
  </si>
  <si>
    <t> R.Nelson </t>
  </si>
  <si>
    <t>IBVS 5493 </t>
  </si>
  <si>
    <t>2452951.7132 </t>
  </si>
  <si>
    <t> 08.11.2003 05:07 </t>
  </si>
  <si>
    <t> -0.0090 </t>
  </si>
  <si>
    <t> C.Hesseltine </t>
  </si>
  <si>
    <t>2453333.0150 </t>
  </si>
  <si>
    <t> 23.11.2004 12:21 </t>
  </si>
  <si>
    <t> -0.0107 </t>
  </si>
  <si>
    <t> K.Nagai </t>
  </si>
  <si>
    <t>VSB 43 </t>
  </si>
  <si>
    <t>2453767.948 </t>
  </si>
  <si>
    <t> 01.02.2006 10:45 </t>
  </si>
  <si>
    <t> -0.017 </t>
  </si>
  <si>
    <t> K.Nagai et al. </t>
  </si>
  <si>
    <t>VSB 45 </t>
  </si>
  <si>
    <t>2453925.9339 </t>
  </si>
  <si>
    <t> 09.07.2006 10:24 </t>
  </si>
  <si>
    <t> -0.0140 </t>
  </si>
  <si>
    <t> P.Zasche (INTEGRAL/OMC) </t>
  </si>
  <si>
    <t> arXiv 1102.2742 </t>
  </si>
  <si>
    <t>2453993.2228 </t>
  </si>
  <si>
    <t> 14.09.2006 17:20 </t>
  </si>
  <si>
    <t>2454053.6858 </t>
  </si>
  <si>
    <t> 14.11.2006 04:27 </t>
  </si>
  <si>
    <t> -0.0134 </t>
  </si>
  <si>
    <t> R.Poklar </t>
  </si>
  <si>
    <t>2454640.755 </t>
  </si>
  <si>
    <t> 23.06.2008 06:07 </t>
  </si>
  <si>
    <t> -0.015 </t>
  </si>
  <si>
    <t>2454789.9616 </t>
  </si>
  <si>
    <t> 19.11.2008 11:04 </t>
  </si>
  <si>
    <t> -0.0143 </t>
  </si>
  <si>
    <t>Ic</t>
  </si>
  <si>
    <t>VSB 48 </t>
  </si>
  <si>
    <t>2454789.9624 </t>
  </si>
  <si>
    <t> 19.11.2008 11:05 </t>
  </si>
  <si>
    <t> -0.0135 </t>
  </si>
  <si>
    <t>Rc</t>
  </si>
  <si>
    <t>2454802.6401 </t>
  </si>
  <si>
    <t> 02.12.2008 03:21 </t>
  </si>
  <si>
    <t>IBVS 5871 </t>
  </si>
  <si>
    <t>2454828.9692 </t>
  </si>
  <si>
    <t> 28.12.2008 11:15 </t>
  </si>
  <si>
    <t> -0.0147 </t>
  </si>
  <si>
    <t> H.Itoh </t>
  </si>
  <si>
    <t>2455855.8446 </t>
  </si>
  <si>
    <t> 21.10.2011 08:16 </t>
  </si>
  <si>
    <t> -0.0259 </t>
  </si>
  <si>
    <t>IBVS 6011 </t>
  </si>
  <si>
    <t>2455912.9165 </t>
  </si>
  <si>
    <t> 17.12.2011 09:59 </t>
  </si>
  <si>
    <t> -0.0032 </t>
  </si>
  <si>
    <t>VSB 53 </t>
  </si>
  <si>
    <t>II</t>
  </si>
  <si>
    <t>IBVS 0937 </t>
  </si>
  <si>
    <t>BAD?</t>
  </si>
  <si>
    <t>VSB_061</t>
  </si>
  <si>
    <t>VSB, 91</t>
  </si>
  <si>
    <t>Next ToM-P</t>
  </si>
  <si>
    <t>Next ToM-S</t>
  </si>
  <si>
    <t>10.43-11.40</t>
  </si>
  <si>
    <t xml:space="preserve">Mag B </t>
  </si>
  <si>
    <t>GCVS</t>
  </si>
  <si>
    <t>VSX?</t>
  </si>
  <si>
    <t>VSX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</si>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</sst>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8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25" borderId="0" xfId="0" applyFont="1" applyFill="1" applyAlignment="1"/>
    <xf numFmtId="0" fontId="21" fillId="0" borderId="10" xfId="0" applyFont="1" applyBorder="1" applyAlignment="1">
      <alignment horizontal="center"/>
    </xf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6" fillId="0" borderId="0" xfId="42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26" borderId="19" xfId="0" applyFont="1" applyFill="1" applyBorder="1" applyAlignment="1">
      <alignment horizontal="center" vertical="center"/>
    </xf>
    <xf numFmtId="0" fontId="38" fillId="0" borderId="20" xfId="0" applyFont="1" applyBorder="1" applyAlignment="1">
      <alignment horizontal="right" vertical="center"/>
    </xf>
    <xf numFmtId="0" fontId="40" fillId="0" borderId="21" xfId="0" applyFont="1" applyBorder="1" applyAlignment="1">
      <alignment horizontal="right" vertical="center"/>
    </xf>
    <xf numFmtId="0" fontId="39" fillId="0" borderId="21" xfId="0" applyFont="1" applyBorder="1" applyAlignment="1">
      <alignment horizontal="right" vertical="center"/>
    </xf>
    <xf numFmtId="22" fontId="39" fillId="0" borderId="21" xfId="0" applyNumberFormat="1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6" borderId="18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Cet - O-C Diagr.</a:t>
            </a:r>
          </a:p>
        </c:rich>
      </c:tx>
      <c:layout>
        <c:manualLayout>
          <c:xMode val="edge"/>
          <c:yMode val="edge"/>
          <c:x val="0.3649128332642629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7745147589685"/>
          <c:y val="0.14769252958613219"/>
          <c:w val="0.791229425763133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E-4A03-AC59-E2830F1CE8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1">
                  <c:v>0.28753780000261031</c:v>
                </c:pt>
                <c:pt idx="2">
                  <c:v>0.28053330000329879</c:v>
                </c:pt>
                <c:pt idx="3">
                  <c:v>0.28489910000280361</c:v>
                </c:pt>
                <c:pt idx="4">
                  <c:v>0.27869819999978063</c:v>
                </c:pt>
                <c:pt idx="5">
                  <c:v>0.28229640000427025</c:v>
                </c:pt>
                <c:pt idx="6">
                  <c:v>0.28086310000071535</c:v>
                </c:pt>
                <c:pt idx="7">
                  <c:v>0.27236970000376459</c:v>
                </c:pt>
                <c:pt idx="8">
                  <c:v>0.26779980000355863</c:v>
                </c:pt>
                <c:pt idx="9">
                  <c:v>0.25516559999960009</c:v>
                </c:pt>
                <c:pt idx="10">
                  <c:v>0.26276380000126665</c:v>
                </c:pt>
                <c:pt idx="11">
                  <c:v>0.24792260000322131</c:v>
                </c:pt>
                <c:pt idx="12">
                  <c:v>0.2574893000019074</c:v>
                </c:pt>
                <c:pt idx="13">
                  <c:v>0.2598866000007547</c:v>
                </c:pt>
                <c:pt idx="14">
                  <c:v>7.8066599999147002E-2</c:v>
                </c:pt>
                <c:pt idx="15">
                  <c:v>1.3063799997325987E-2</c:v>
                </c:pt>
                <c:pt idx="16">
                  <c:v>2.626000001328066E-3</c:v>
                </c:pt>
                <c:pt idx="17">
                  <c:v>1.6589999999268912E-2</c:v>
                </c:pt>
                <c:pt idx="18">
                  <c:v>1.8389099997875746E-2</c:v>
                </c:pt>
                <c:pt idx="19">
                  <c:v>7.3846000013872981E-3</c:v>
                </c:pt>
                <c:pt idx="20">
                  <c:v>2.6183700007095467E-2</c:v>
                </c:pt>
                <c:pt idx="21">
                  <c:v>1.3147700003173668E-2</c:v>
                </c:pt>
                <c:pt idx="22">
                  <c:v>1.0457900003530085E-2</c:v>
                </c:pt>
                <c:pt idx="23">
                  <c:v>7.2570000047562644E-3</c:v>
                </c:pt>
                <c:pt idx="24">
                  <c:v>3.1789000058779493E-3</c:v>
                </c:pt>
                <c:pt idx="25">
                  <c:v>1.5402000062749721E-3</c:v>
                </c:pt>
                <c:pt idx="26">
                  <c:v>3.7366000033216551E-3</c:v>
                </c:pt>
                <c:pt idx="27">
                  <c:v>1.6916000022320077E-3</c:v>
                </c:pt>
                <c:pt idx="28">
                  <c:v>1.6916000022320077E-3</c:v>
                </c:pt>
                <c:pt idx="29">
                  <c:v>1.4126000023679808E-3</c:v>
                </c:pt>
                <c:pt idx="30">
                  <c:v>1.4126000023679808E-3</c:v>
                </c:pt>
                <c:pt idx="31">
                  <c:v>1.6089999990072101E-3</c:v>
                </c:pt>
                <c:pt idx="32">
                  <c:v>1.6089999990072101E-3</c:v>
                </c:pt>
                <c:pt idx="33">
                  <c:v>-6.6233999968972057E-3</c:v>
                </c:pt>
                <c:pt idx="34">
                  <c:v>-6.6233999968972057E-3</c:v>
                </c:pt>
                <c:pt idx="35">
                  <c:v>-4.0341999992961064E-3</c:v>
                </c:pt>
                <c:pt idx="36">
                  <c:v>-4.0341999992961064E-3</c:v>
                </c:pt>
                <c:pt idx="37">
                  <c:v>3.9658000023337081E-3</c:v>
                </c:pt>
                <c:pt idx="38">
                  <c:v>3.9658000023337081E-3</c:v>
                </c:pt>
                <c:pt idx="39">
                  <c:v>3.7334000007831492E-3</c:v>
                </c:pt>
                <c:pt idx="40">
                  <c:v>-4.8319999987143092E-3</c:v>
                </c:pt>
                <c:pt idx="41">
                  <c:v>-1.2601200003700797E-2</c:v>
                </c:pt>
                <c:pt idx="42">
                  <c:v>-1.6003000004275236E-2</c:v>
                </c:pt>
                <c:pt idx="47">
                  <c:v>-7.6480000279843807E-4</c:v>
                </c:pt>
                <c:pt idx="48">
                  <c:v>1.6752400006225798E-2</c:v>
                </c:pt>
                <c:pt idx="49">
                  <c:v>-3.28359999548411E-3</c:v>
                </c:pt>
                <c:pt idx="50">
                  <c:v>-3.1697999947937205E-3</c:v>
                </c:pt>
                <c:pt idx="51">
                  <c:v>-1.571599997987505E-3</c:v>
                </c:pt>
                <c:pt idx="52">
                  <c:v>3.2275000048684888E-3</c:v>
                </c:pt>
                <c:pt idx="53">
                  <c:v>5.1915000003646128E-3</c:v>
                </c:pt>
                <c:pt idx="54">
                  <c:v>-8.2102999949711375E-3</c:v>
                </c:pt>
                <c:pt idx="55">
                  <c:v>-4.2103000014321879E-3</c:v>
                </c:pt>
                <c:pt idx="57">
                  <c:v>-2.0900000017718412E-3</c:v>
                </c:pt>
                <c:pt idx="58">
                  <c:v>1.1900000026798807E-3</c:v>
                </c:pt>
                <c:pt idx="59">
                  <c:v>-2.0109000033698976E-3</c:v>
                </c:pt>
                <c:pt idx="60">
                  <c:v>-5.8328000013716519E-3</c:v>
                </c:pt>
                <c:pt idx="61">
                  <c:v>1.2637799998628907E-2</c:v>
                </c:pt>
                <c:pt idx="62">
                  <c:v>-3.6395999995875172E-3</c:v>
                </c:pt>
                <c:pt idx="63">
                  <c:v>-7.2539999382570386E-4</c:v>
                </c:pt>
                <c:pt idx="64">
                  <c:v>-4.4151999973109923E-3</c:v>
                </c:pt>
                <c:pt idx="65">
                  <c:v>1.0375899997598026E-2</c:v>
                </c:pt>
                <c:pt idx="66">
                  <c:v>1.4174999996612314E-2</c:v>
                </c:pt>
                <c:pt idx="67">
                  <c:v>1.2039699999149889E-2</c:v>
                </c:pt>
                <c:pt idx="69">
                  <c:v>6.4244999957736582E-3</c:v>
                </c:pt>
                <c:pt idx="70">
                  <c:v>2.2296900002402253E-2</c:v>
                </c:pt>
                <c:pt idx="71">
                  <c:v>-3.4063999992213212E-3</c:v>
                </c:pt>
                <c:pt idx="72">
                  <c:v>-9.3570999961229973E-3</c:v>
                </c:pt>
                <c:pt idx="73">
                  <c:v>-1.0004799994931091E-2</c:v>
                </c:pt>
                <c:pt idx="75">
                  <c:v>-8.9955000003101304E-3</c:v>
                </c:pt>
                <c:pt idx="76">
                  <c:v>-1.0747399996034801E-2</c:v>
                </c:pt>
                <c:pt idx="77">
                  <c:v>-1.7348800000036135E-2</c:v>
                </c:pt>
                <c:pt idx="83">
                  <c:v>-1.429199999984121E-2</c:v>
                </c:pt>
                <c:pt idx="84">
                  <c:v>-1.3492000005498994E-2</c:v>
                </c:pt>
                <c:pt idx="88">
                  <c:v>-3.2283499967888929E-3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E-4A03-AC59-E2830F1CE8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43">
                  <c:v>2.556000035838224E-4</c:v>
                </c:pt>
                <c:pt idx="44">
                  <c:v>5.5560000328114256E-4</c:v>
                </c:pt>
                <c:pt idx="45">
                  <c:v>9.5560000772820786E-4</c:v>
                </c:pt>
                <c:pt idx="56">
                  <c:v>4.365100001450628E-3</c:v>
                </c:pt>
                <c:pt idx="68">
                  <c:v>2.9673000026377849E-3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E-4A03-AC59-E2830F1CE8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74">
                  <c:v>-9.0092999962507747E-3</c:v>
                </c:pt>
                <c:pt idx="78">
                  <c:v>-1.4894600004481617E-2</c:v>
                </c:pt>
                <c:pt idx="79">
                  <c:v>-1.3994599998113699E-2</c:v>
                </c:pt>
                <c:pt idx="80">
                  <c:v>-1.3956699993286747E-2</c:v>
                </c:pt>
                <c:pt idx="81">
                  <c:v>-1.3412499996775296E-2</c:v>
                </c:pt>
                <c:pt idx="82">
                  <c:v>-1.5154300002905075E-2</c:v>
                </c:pt>
                <c:pt idx="85">
                  <c:v>-1.340370000252733E-2</c:v>
                </c:pt>
                <c:pt idx="86">
                  <c:v>-1.4728000001923647E-2</c:v>
                </c:pt>
                <c:pt idx="87">
                  <c:v>-2.5875700004689861E-2</c:v>
                </c:pt>
                <c:pt idx="89">
                  <c:v>-3.0627949963673018E-2</c:v>
                </c:pt>
                <c:pt idx="90">
                  <c:v>-8.5000649909488857E-2</c:v>
                </c:pt>
                <c:pt idx="91">
                  <c:v>-9.2351800005417317E-2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6E-4A03-AC59-E2830F1CE8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6E-4A03-AC59-E2830F1CE8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6E-4A03-AC59-E2830F1CE8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6E-4A03-AC59-E2830F1CE8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0">
                  <c:v>0.25940534962823025</c:v>
                </c:pt>
                <c:pt idx="1">
                  <c:v>0.25336372939018292</c:v>
                </c:pt>
                <c:pt idx="2">
                  <c:v>0.25331623237573292</c:v>
                </c:pt>
                <c:pt idx="3">
                  <c:v>0.25295525506591243</c:v>
                </c:pt>
                <c:pt idx="4">
                  <c:v>0.25294575566302246</c:v>
                </c:pt>
                <c:pt idx="5">
                  <c:v>0.25292675685724242</c:v>
                </c:pt>
                <c:pt idx="6">
                  <c:v>0.25257527895031201</c:v>
                </c:pt>
                <c:pt idx="7">
                  <c:v>0.24947847360816827</c:v>
                </c:pt>
                <c:pt idx="8">
                  <c:v>0.24557421902037355</c:v>
                </c:pt>
                <c:pt idx="9">
                  <c:v>0.24521324171055311</c:v>
                </c:pt>
                <c:pt idx="10">
                  <c:v>0.2451942429047731</c:v>
                </c:pt>
                <c:pt idx="11">
                  <c:v>0.24264840293025</c:v>
                </c:pt>
                <c:pt idx="12">
                  <c:v>0.24229692502331959</c:v>
                </c:pt>
                <c:pt idx="13">
                  <c:v>0.24226842681464955</c:v>
                </c:pt>
                <c:pt idx="14">
                  <c:v>0.14917427849253698</c:v>
                </c:pt>
                <c:pt idx="15">
                  <c:v>0.12170200533462376</c:v>
                </c:pt>
                <c:pt idx="16">
                  <c:v>0.12130303041324328</c:v>
                </c:pt>
                <c:pt idx="17">
                  <c:v>0.12092305429764282</c:v>
                </c:pt>
                <c:pt idx="18">
                  <c:v>0.12091355489475281</c:v>
                </c:pt>
                <c:pt idx="19">
                  <c:v>0.12086605788030275</c:v>
                </c:pt>
                <c:pt idx="20">
                  <c:v>0.12085655847741274</c:v>
                </c:pt>
                <c:pt idx="21">
                  <c:v>0.12047658236181227</c:v>
                </c:pt>
                <c:pt idx="22">
                  <c:v>0.11741777463122857</c:v>
                </c:pt>
                <c:pt idx="23">
                  <c:v>0.11740827522833856</c:v>
                </c:pt>
                <c:pt idx="24">
                  <c:v>0.11447295973532501</c:v>
                </c:pt>
                <c:pt idx="25">
                  <c:v>0.11406448541105452</c:v>
                </c:pt>
                <c:pt idx="26">
                  <c:v>0.11402648779949448</c:v>
                </c:pt>
                <c:pt idx="27">
                  <c:v>0.1135515176549939</c:v>
                </c:pt>
                <c:pt idx="28">
                  <c:v>0.1135515176549939</c:v>
                </c:pt>
                <c:pt idx="29">
                  <c:v>0.11060670275909035</c:v>
                </c:pt>
                <c:pt idx="30">
                  <c:v>0.11060670275909035</c:v>
                </c:pt>
                <c:pt idx="31">
                  <c:v>0.1105687051475303</c:v>
                </c:pt>
                <c:pt idx="32">
                  <c:v>0.1105687051475303</c:v>
                </c:pt>
                <c:pt idx="33">
                  <c:v>0.11022672664348988</c:v>
                </c:pt>
                <c:pt idx="34">
                  <c:v>0.11022672664348988</c:v>
                </c:pt>
                <c:pt idx="35">
                  <c:v>0.11011273380880975</c:v>
                </c:pt>
                <c:pt idx="36">
                  <c:v>0.11011273380880975</c:v>
                </c:pt>
                <c:pt idx="37">
                  <c:v>0.11011273380880975</c:v>
                </c:pt>
                <c:pt idx="38">
                  <c:v>0.11011273380880975</c:v>
                </c:pt>
                <c:pt idx="39">
                  <c:v>0.10977075530476933</c:v>
                </c:pt>
                <c:pt idx="40">
                  <c:v>0.10591399773142467</c:v>
                </c:pt>
                <c:pt idx="41">
                  <c:v>0.1041281099881025</c:v>
                </c:pt>
                <c:pt idx="42">
                  <c:v>0.10410911118232248</c:v>
                </c:pt>
                <c:pt idx="43">
                  <c:v>0.10367213864938195</c:v>
                </c:pt>
                <c:pt idx="44">
                  <c:v>0.10367213864938195</c:v>
                </c:pt>
                <c:pt idx="45">
                  <c:v>0.10367213864938195</c:v>
                </c:pt>
                <c:pt idx="46">
                  <c:v>0.10097430822861869</c:v>
                </c:pt>
                <c:pt idx="47">
                  <c:v>0.10029035122053787</c:v>
                </c:pt>
                <c:pt idx="48">
                  <c:v>9.9416406154656814E-2</c:v>
                </c:pt>
                <c:pt idx="49">
                  <c:v>9.903643003905635E-2</c:v>
                </c:pt>
                <c:pt idx="50">
                  <c:v>9.6015619920032699E-2</c:v>
                </c:pt>
                <c:pt idx="51">
                  <c:v>9.5996621114252667E-2</c:v>
                </c:pt>
                <c:pt idx="52">
                  <c:v>9.5987121711362658E-2</c:v>
                </c:pt>
                <c:pt idx="53">
                  <c:v>9.5607145595762208E-2</c:v>
                </c:pt>
                <c:pt idx="54">
                  <c:v>9.5588146789982176E-2</c:v>
                </c:pt>
                <c:pt idx="55">
                  <c:v>9.5588146789982176E-2</c:v>
                </c:pt>
                <c:pt idx="56">
                  <c:v>8.8995561184314204E-2</c:v>
                </c:pt>
                <c:pt idx="57">
                  <c:v>7.1526159269583084E-2</c:v>
                </c:pt>
                <c:pt idx="58">
                  <c:v>6.392663695757389E-2</c:v>
                </c:pt>
                <c:pt idx="59">
                  <c:v>6.3917137554683881E-2</c:v>
                </c:pt>
                <c:pt idx="60">
                  <c:v>5.7353050157685943E-2</c:v>
                </c:pt>
                <c:pt idx="61">
                  <c:v>5.3876268699941741E-2</c:v>
                </c:pt>
                <c:pt idx="62">
                  <c:v>5.3059320051400752E-2</c:v>
                </c:pt>
                <c:pt idx="63">
                  <c:v>4.5820775049211997E-2</c:v>
                </c:pt>
                <c:pt idx="64">
                  <c:v>4.2761967318628302E-2</c:v>
                </c:pt>
                <c:pt idx="65">
                  <c:v>3.211313667892543E-2</c:v>
                </c:pt>
                <c:pt idx="66">
                  <c:v>3.2103637276035407E-2</c:v>
                </c:pt>
                <c:pt idx="67">
                  <c:v>2.434262511489603E-2</c:v>
                </c:pt>
                <c:pt idx="68">
                  <c:v>1.8301004876848728E-2</c:v>
                </c:pt>
                <c:pt idx="69">
                  <c:v>1.3627298654963066E-2</c:v>
                </c:pt>
                <c:pt idx="70">
                  <c:v>1.0169516002998896E-2</c:v>
                </c:pt>
                <c:pt idx="71">
                  <c:v>6.9682172290650157E-3</c:v>
                </c:pt>
                <c:pt idx="72">
                  <c:v>1.0014893958670834E-4</c:v>
                </c:pt>
                <c:pt idx="73">
                  <c:v>-4.0331941358388856E-4</c:v>
                </c:pt>
                <c:pt idx="74">
                  <c:v>-4.5081642803394828E-4</c:v>
                </c:pt>
                <c:pt idx="75">
                  <c:v>-3.4716265470575991E-3</c:v>
                </c:pt>
                <c:pt idx="76">
                  <c:v>-7.1858930770520996E-3</c:v>
                </c:pt>
                <c:pt idx="77">
                  <c:v>-1.1422626765997215E-2</c:v>
                </c:pt>
                <c:pt idx="78">
                  <c:v>-1.2961530034179075E-2</c:v>
                </c:pt>
                <c:pt idx="79">
                  <c:v>-1.2961530034179075E-2</c:v>
                </c:pt>
                <c:pt idx="80">
                  <c:v>-1.3616988833589874E-2</c:v>
                </c:pt>
                <c:pt idx="81">
                  <c:v>-1.4205951812770581E-2</c:v>
                </c:pt>
                <c:pt idx="82">
                  <c:v>-1.9924592352557502E-2</c:v>
                </c:pt>
                <c:pt idx="83">
                  <c:v>-2.1378000994729252E-2</c:v>
                </c:pt>
                <c:pt idx="84">
                  <c:v>-2.1378000994729252E-2</c:v>
                </c:pt>
                <c:pt idx="85">
                  <c:v>-2.1501493232299412E-2</c:v>
                </c:pt>
                <c:pt idx="86">
                  <c:v>-2.1757977110329715E-2</c:v>
                </c:pt>
                <c:pt idx="87">
                  <c:v>-3.1760848353511811E-2</c:v>
                </c:pt>
                <c:pt idx="88">
                  <c:v>-3.2316563422577493E-2</c:v>
                </c:pt>
                <c:pt idx="89">
                  <c:v>-4.6033701195754062E-2</c:v>
                </c:pt>
                <c:pt idx="90">
                  <c:v>-6.7910826051450518E-2</c:v>
                </c:pt>
                <c:pt idx="91">
                  <c:v>-7.4783644042373837E-2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6E-4A03-AC59-E2830F1CE8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11994</c:v>
                </c:pt>
                <c:pt idx="80">
                  <c:v>12063</c:v>
                </c:pt>
                <c:pt idx="81">
                  <c:v>12125</c:v>
                </c:pt>
                <c:pt idx="82">
                  <c:v>12727</c:v>
                </c:pt>
                <c:pt idx="83">
                  <c:v>12880</c:v>
                </c:pt>
                <c:pt idx="84">
                  <c:v>12880</c:v>
                </c:pt>
                <c:pt idx="85">
                  <c:v>12893</c:v>
                </c:pt>
                <c:pt idx="86">
                  <c:v>12920</c:v>
                </c:pt>
                <c:pt idx="87">
                  <c:v>13973</c:v>
                </c:pt>
                <c:pt idx="88">
                  <c:v>14031.5</c:v>
                </c:pt>
                <c:pt idx="89">
                  <c:v>15475.5</c:v>
                </c:pt>
                <c:pt idx="90">
                  <c:v>17778.5</c:v>
                </c:pt>
                <c:pt idx="91">
                  <c:v>18502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0">
                  <c:v>0.23831019999852288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6E-4A03-AC59-E2830F1CE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14760"/>
        <c:axId val="1"/>
      </c:scatterChart>
      <c:valAx>
        <c:axId val="88161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07938481374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61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5615876962748"/>
          <c:y val="0.92000129214617399"/>
          <c:w val="0.8438611226228299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Cet - O-C Diagr.</a:t>
            </a:r>
          </a:p>
        </c:rich>
      </c:tx>
      <c:layout>
        <c:manualLayout>
          <c:xMode val="edge"/>
          <c:yMode val="edge"/>
          <c:x val="0.3649128332642629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7745147589685"/>
          <c:y val="0.14769252958613219"/>
          <c:w val="0.791229425763133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2'!$H$21:$H$989</c:f>
              <c:numCache>
                <c:formatCode>General</c:formatCode>
                <c:ptCount val="969"/>
                <c:pt idx="46">
                  <c:v>-2.1087399996758904E-2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A-463E-A859-4392CD4604C1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2'!$I$21:$I$989</c:f>
              <c:numCache>
                <c:formatCode>General</c:formatCode>
                <c:ptCount val="969"/>
                <c:pt idx="1">
                  <c:v>0.70592335000037565</c:v>
                </c:pt>
                <c:pt idx="2">
                  <c:v>0.69893385000250419</c:v>
                </c:pt>
                <c:pt idx="3">
                  <c:v>0.70341365000422229</c:v>
                </c:pt>
                <c:pt idx="4">
                  <c:v>0.69721574999857694</c:v>
                </c:pt>
                <c:pt idx="5">
                  <c:v>0.7008199500014598</c:v>
                </c:pt>
                <c:pt idx="6">
                  <c:v>0.69949764999910258</c:v>
                </c:pt>
                <c:pt idx="7">
                  <c:v>0.69198225000218372</c:v>
                </c:pt>
                <c:pt idx="8">
                  <c:v>0.68864535000102478</c:v>
                </c:pt>
                <c:pt idx="9">
                  <c:v>0.67612514999927953</c:v>
                </c:pt>
                <c:pt idx="10">
                  <c:v>0.6837293500029773</c:v>
                </c:pt>
                <c:pt idx="11">
                  <c:v>0.6696921500042663</c:v>
                </c:pt>
                <c:pt idx="12">
                  <c:v>0.67936985000051209</c:v>
                </c:pt>
                <c:pt idx="13">
                  <c:v>0.68177614999876823</c:v>
                </c:pt>
                <c:pt idx="14">
                  <c:v>4.1757200000574812E-2</c:v>
                </c:pt>
                <c:pt idx="15">
                  <c:v>-1.4569599996320903E-2</c:v>
                </c:pt>
                <c:pt idx="16">
                  <c:v>-2.4881399993319064E-2</c:v>
                </c:pt>
                <c:pt idx="17">
                  <c:v>-1.0797399998409674E-2</c:v>
                </c:pt>
                <c:pt idx="18">
                  <c:v>-8.9952999987872317E-3</c:v>
                </c:pt>
                <c:pt idx="19">
                  <c:v>-1.9984800004749559E-2</c:v>
                </c:pt>
                <c:pt idx="20">
                  <c:v>-1.1826999980257824E-3</c:v>
                </c:pt>
                <c:pt idx="21">
                  <c:v>-1.4098699997703079E-2</c:v>
                </c:pt>
                <c:pt idx="22">
                  <c:v>-1.5822499997739214E-2</c:v>
                </c:pt>
                <c:pt idx="23">
                  <c:v>-1.9020399995497428E-2</c:v>
                </c:pt>
                <c:pt idx="24">
                  <c:v>-2.2171500000695232E-2</c:v>
                </c:pt>
                <c:pt idx="25">
                  <c:v>-2.3681200000282843E-2</c:v>
                </c:pt>
                <c:pt idx="26">
                  <c:v>-2.1472799999173731E-2</c:v>
                </c:pt>
                <c:pt idx="27">
                  <c:v>-2.336779999313876E-2</c:v>
                </c:pt>
                <c:pt idx="28">
                  <c:v>-2.336779999313876E-2</c:v>
                </c:pt>
                <c:pt idx="29">
                  <c:v>-2.2716799998306669E-2</c:v>
                </c:pt>
                <c:pt idx="30">
                  <c:v>-2.2716799998306669E-2</c:v>
                </c:pt>
                <c:pt idx="31">
                  <c:v>-2.2508399997605011E-2</c:v>
                </c:pt>
                <c:pt idx="32">
                  <c:v>-2.2508399997605011E-2</c:v>
                </c:pt>
                <c:pt idx="33">
                  <c:v>-3.0632799993327353E-2</c:v>
                </c:pt>
                <c:pt idx="34">
                  <c:v>-3.0632799993327353E-2</c:v>
                </c:pt>
                <c:pt idx="35">
                  <c:v>-2.8007599998090882E-2</c:v>
                </c:pt>
                <c:pt idx="36">
                  <c:v>-2.8007599998090882E-2</c:v>
                </c:pt>
                <c:pt idx="37">
                  <c:v>-2.0007599996461067E-2</c:v>
                </c:pt>
                <c:pt idx="38">
                  <c:v>-2.0007599996461067E-2</c:v>
                </c:pt>
                <c:pt idx="39">
                  <c:v>-2.0131999997829553E-2</c:v>
                </c:pt>
                <c:pt idx="40">
                  <c:v>-2.7479399992444087E-2</c:v>
                </c:pt>
                <c:pt idx="41">
                  <c:v>-3.4684600002947263E-2</c:v>
                </c:pt>
                <c:pt idx="42">
                  <c:v>-3.8080400001490489E-2</c:v>
                </c:pt>
                <c:pt idx="47">
                  <c:v>-2.1636199999193195E-2</c:v>
                </c:pt>
                <c:pt idx="48">
                  <c:v>-3.8429999985964969E-3</c:v>
                </c:pt>
                <c:pt idx="49">
                  <c:v>-2.3758999996061902E-2</c:v>
                </c:pt>
                <c:pt idx="50">
                  <c:v>-2.2691199992550537E-2</c:v>
                </c:pt>
                <c:pt idx="51">
                  <c:v>-2.1086999993713107E-2</c:v>
                </c:pt>
                <c:pt idx="52">
                  <c:v>-1.6284899997117463E-2</c:v>
                </c:pt>
                <c:pt idx="53">
                  <c:v>-1.4200899997376837E-2</c:v>
                </c:pt>
                <c:pt idx="54">
                  <c:v>-2.7596699990681373E-2</c:v>
                </c:pt>
                <c:pt idx="55">
                  <c:v>-2.3596699997142423E-2</c:v>
                </c:pt>
                <c:pt idx="57">
                  <c:v>-1.3877400000637863E-2</c:v>
                </c:pt>
                <c:pt idx="58">
                  <c:v>-8.1973999986075796E-3</c:v>
                </c:pt>
                <c:pt idx="59">
                  <c:v>-1.1395300003641751E-2</c:v>
                </c:pt>
                <c:pt idx="60">
                  <c:v>-1.3144199998350814E-2</c:v>
                </c:pt>
                <c:pt idx="61">
                  <c:v>6.4244000022881664E-3</c:v>
                </c:pt>
                <c:pt idx="62">
                  <c:v>-9.5949999958975241E-3</c:v>
                </c:pt>
                <c:pt idx="63">
                  <c:v>-4.3947999947704375E-3</c:v>
                </c:pt>
                <c:pt idx="64">
                  <c:v>-7.1185999986482784E-3</c:v>
                </c:pt>
                <c:pt idx="65">
                  <c:v>1.1035499999707099E-2</c:v>
                </c:pt>
                <c:pt idx="66">
                  <c:v>1.4837599999736995E-2</c:v>
                </c:pt>
                <c:pt idx="67">
                  <c:v>1.5153300002566539E-2</c:v>
                </c:pt>
                <c:pt idx="69">
                  <c:v>1.2922100002469961E-2</c:v>
                </c:pt>
                <c:pt idx="70">
                  <c:v>2.9886500000429805E-2</c:v>
                </c:pt>
                <c:pt idx="71">
                  <c:v>5.194199999095872E-3</c:v>
                </c:pt>
                <c:pt idx="72">
                  <c:v>1.4125000088824891E-3</c:v>
                </c:pt>
                <c:pt idx="73">
                  <c:v>9.2380000569391996E-4</c:v>
                </c:pt>
                <c:pt idx="75">
                  <c:v>2.902100000937935E-3</c:v>
                </c:pt>
                <c:pt idx="76">
                  <c:v>2.3232000021380372E-3</c:v>
                </c:pt>
                <c:pt idx="77">
                  <c:v>-2.9402000000118278E-3</c:v>
                </c:pt>
                <c:pt idx="83">
                  <c:v>3.2606000022497028E-3</c:v>
                </c:pt>
                <c:pt idx="84">
                  <c:v>4.0605999965919182E-3</c:v>
                </c:pt>
                <c:pt idx="88">
                  <c:v>1.7778749999706633E-2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0A-463E-A859-4392CD4604C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2'!$J$21:$J$989</c:f>
              <c:numCache>
                <c:formatCode>General</c:formatCode>
                <c:ptCount val="969"/>
                <c:pt idx="43">
                  <c:v>-2.1683799997845199E-2</c:v>
                </c:pt>
                <c:pt idx="44">
                  <c:v>-2.1383799998147879E-2</c:v>
                </c:pt>
                <c:pt idx="45">
                  <c:v>-2.0983799993700814E-2</c:v>
                </c:pt>
                <c:pt idx="56">
                  <c:v>-1.2939299995196052E-2</c:v>
                </c:pt>
                <c:pt idx="68">
                  <c:v>7.9889000044204295E-3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0A-463E-A859-4392CD4604C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2'!$K$21:$K$989</c:f>
              <c:numCache>
                <c:formatCode>General</c:formatCode>
                <c:ptCount val="969"/>
                <c:pt idx="74">
                  <c:v>1.9343000021763146E-3</c:v>
                </c:pt>
                <c:pt idx="78">
                  <c:v>0</c:v>
                </c:pt>
                <c:pt idx="79">
                  <c:v>9.000000063679181E-4</c:v>
                </c:pt>
                <c:pt idx="80">
                  <c:v>1.1449000085121952E-3</c:v>
                </c:pt>
                <c:pt idx="81">
                  <c:v>1.8751000025076792E-3</c:v>
                </c:pt>
                <c:pt idx="82">
                  <c:v>1.9392999965930358E-3</c:v>
                </c:pt>
                <c:pt idx="85">
                  <c:v>4.1878999982145615E-3</c:v>
                </c:pt>
                <c:pt idx="86">
                  <c:v>2.9446000044117682E-3</c:v>
                </c:pt>
                <c:pt idx="87">
                  <c:v>-5.0440999984857626E-3</c:v>
                </c:pt>
                <c:pt idx="89">
                  <c:v>-5.2888499631080776E-3</c:v>
                </c:pt>
                <c:pt idx="90">
                  <c:v>-5.2752549905562773E-2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0A-463E-A859-4392CD4604C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0A-463E-A859-4392CD4604C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0A-463E-A859-4392CD4604C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0A-463E-A859-4392CD4604C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2'!$F$21:$F$989</c:f>
              <c:numCache>
                <c:formatCode>General</c:formatCode>
                <c:ptCount val="969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2'!$O$21:$O$989</c:f>
              <c:numCache>
                <c:formatCode>General</c:formatCode>
                <c:ptCount val="969"/>
                <c:pt idx="0">
                  <c:v>0.14982829965184727</c:v>
                </c:pt>
                <c:pt idx="1">
                  <c:v>0.14656154671143978</c:v>
                </c:pt>
                <c:pt idx="2">
                  <c:v>0.14653584448531543</c:v>
                </c:pt>
                <c:pt idx="3">
                  <c:v>0.14634050756677019</c:v>
                </c:pt>
                <c:pt idx="4">
                  <c:v>0.14633536712154532</c:v>
                </c:pt>
                <c:pt idx="5">
                  <c:v>0.14632508623109558</c:v>
                </c:pt>
                <c:pt idx="6">
                  <c:v>0.14613488975777525</c:v>
                </c:pt>
                <c:pt idx="7">
                  <c:v>0.14445910461446629</c:v>
                </c:pt>
                <c:pt idx="8">
                  <c:v>0.14234638162704302</c:v>
                </c:pt>
                <c:pt idx="9">
                  <c:v>0.14215104470849782</c:v>
                </c:pt>
                <c:pt idx="10">
                  <c:v>0.14214076381804808</c:v>
                </c:pt>
                <c:pt idx="11">
                  <c:v>0.14076312449778181</c:v>
                </c:pt>
                <c:pt idx="12">
                  <c:v>0.14057292802446147</c:v>
                </c:pt>
                <c:pt idx="13">
                  <c:v>0.14055750668878683</c:v>
                </c:pt>
                <c:pt idx="14">
                  <c:v>9.017857326240826E-2</c:v>
                </c:pt>
                <c:pt idx="15">
                  <c:v>7.5312405672072369E-2</c:v>
                </c:pt>
                <c:pt idx="16">
                  <c:v>7.5096506972627652E-2</c:v>
                </c:pt>
                <c:pt idx="17">
                  <c:v>7.4890889163632693E-2</c:v>
                </c:pt>
                <c:pt idx="18">
                  <c:v>7.4885748718407821E-2</c:v>
                </c:pt>
                <c:pt idx="19">
                  <c:v>7.486004649228345E-2</c:v>
                </c:pt>
                <c:pt idx="20">
                  <c:v>7.4854906047058578E-2</c:v>
                </c:pt>
                <c:pt idx="21">
                  <c:v>7.4649288238063619E-2</c:v>
                </c:pt>
                <c:pt idx="22">
                  <c:v>7.2994064875654158E-2</c:v>
                </c:pt>
                <c:pt idx="23">
                  <c:v>7.2988924430429272E-2</c:v>
                </c:pt>
                <c:pt idx="24">
                  <c:v>7.1400526855943183E-2</c:v>
                </c:pt>
                <c:pt idx="25">
                  <c:v>7.1179487711273595E-2</c:v>
                </c:pt>
                <c:pt idx="26">
                  <c:v>7.1158925930374095E-2</c:v>
                </c:pt>
                <c:pt idx="27">
                  <c:v>7.0901903669130392E-2</c:v>
                </c:pt>
                <c:pt idx="28">
                  <c:v>7.0901903669130392E-2</c:v>
                </c:pt>
                <c:pt idx="29">
                  <c:v>6.9308365649419418E-2</c:v>
                </c:pt>
                <c:pt idx="30">
                  <c:v>6.9308365649419418E-2</c:v>
                </c:pt>
                <c:pt idx="31">
                  <c:v>6.9287803868519932E-2</c:v>
                </c:pt>
                <c:pt idx="32">
                  <c:v>6.9287803868519932E-2</c:v>
                </c:pt>
                <c:pt idx="33">
                  <c:v>6.9102747840424458E-2</c:v>
                </c:pt>
                <c:pt idx="34">
                  <c:v>6.9102747840424458E-2</c:v>
                </c:pt>
                <c:pt idx="35">
                  <c:v>6.9041062497725972E-2</c:v>
                </c:pt>
                <c:pt idx="36">
                  <c:v>6.9041062497725972E-2</c:v>
                </c:pt>
                <c:pt idx="37">
                  <c:v>6.9041062497725972E-2</c:v>
                </c:pt>
                <c:pt idx="38">
                  <c:v>6.9041062497725972E-2</c:v>
                </c:pt>
                <c:pt idx="39">
                  <c:v>6.8856006469630499E-2</c:v>
                </c:pt>
                <c:pt idx="40">
                  <c:v>6.6768985708331619E-2</c:v>
                </c:pt>
                <c:pt idx="41">
                  <c:v>6.5802582006055294E-2</c:v>
                </c:pt>
                <c:pt idx="42">
                  <c:v>6.5792301115605537E-2</c:v>
                </c:pt>
                <c:pt idx="43">
                  <c:v>6.5555840635261334E-2</c:v>
                </c:pt>
                <c:pt idx="44">
                  <c:v>6.5555840635261334E-2</c:v>
                </c:pt>
                <c:pt idx="45">
                  <c:v>6.5555840635261334E-2</c:v>
                </c:pt>
                <c:pt idx="46">
                  <c:v>6.4095954191397089E-2</c:v>
                </c:pt>
                <c:pt idx="47">
                  <c:v>6.3725842135206157E-2</c:v>
                </c:pt>
                <c:pt idx="48">
                  <c:v>6.3252921174517737E-2</c:v>
                </c:pt>
                <c:pt idx="49">
                  <c:v>6.3047303365522764E-2</c:v>
                </c:pt>
                <c:pt idx="50">
                  <c:v>6.1412641784012803E-2</c:v>
                </c:pt>
                <c:pt idx="51">
                  <c:v>6.1402360893563053E-2</c:v>
                </c:pt>
                <c:pt idx="52">
                  <c:v>6.1397220448338181E-2</c:v>
                </c:pt>
                <c:pt idx="53">
                  <c:v>6.1191602639343215E-2</c:v>
                </c:pt>
                <c:pt idx="54">
                  <c:v>6.1181321748893472E-2</c:v>
                </c:pt>
                <c:pt idx="55">
                  <c:v>6.1181321748893472E-2</c:v>
                </c:pt>
                <c:pt idx="56">
                  <c:v>5.7613852762830847E-2</c:v>
                </c:pt>
                <c:pt idx="57">
                  <c:v>4.816057399428738E-2</c:v>
                </c:pt>
                <c:pt idx="58">
                  <c:v>4.4048217814388099E-2</c:v>
                </c:pt>
                <c:pt idx="59">
                  <c:v>4.4043077369163228E-2</c:v>
                </c:pt>
                <c:pt idx="60">
                  <c:v>4.0491029718775225E-2</c:v>
                </c:pt>
                <c:pt idx="61">
                  <c:v>3.8609626766471304E-2</c:v>
                </c:pt>
                <c:pt idx="62">
                  <c:v>3.8167548477132135E-2</c:v>
                </c:pt>
                <c:pt idx="63">
                  <c:v>3.4250529215778071E-2</c:v>
                </c:pt>
                <c:pt idx="64">
                  <c:v>3.259530585336861E-2</c:v>
                </c:pt>
                <c:pt idx="65">
                  <c:v>2.6832866756284747E-2</c:v>
                </c:pt>
                <c:pt idx="66">
                  <c:v>2.6827726311059872E-2</c:v>
                </c:pt>
                <c:pt idx="67">
                  <c:v>2.2627982562337733E-2</c:v>
                </c:pt>
                <c:pt idx="68">
                  <c:v>1.9358659399317808E-2</c:v>
                </c:pt>
                <c:pt idx="69">
                  <c:v>1.6829560348679752E-2</c:v>
                </c:pt>
                <c:pt idx="70">
                  <c:v>1.4958438286825582E-2</c:v>
                </c:pt>
                <c:pt idx="71">
                  <c:v>1.3226108246043011E-2</c:v>
                </c:pt>
                <c:pt idx="72">
                  <c:v>9.5095663484590382E-3</c:v>
                </c:pt>
                <c:pt idx="73">
                  <c:v>9.2371227515407103E-3</c:v>
                </c:pt>
                <c:pt idx="74">
                  <c:v>9.2114205254163403E-3</c:v>
                </c:pt>
                <c:pt idx="75">
                  <c:v>7.5767589439063778E-3</c:v>
                </c:pt>
                <c:pt idx="76">
                  <c:v>5.566844860980605E-3</c:v>
                </c:pt>
                <c:pt idx="77">
                  <c:v>3.2742062906867572E-3</c:v>
                </c:pt>
                <c:pt idx="78">
                  <c:v>2.4414541642571535E-3</c:v>
                </c:pt>
                <c:pt idx="79">
                  <c:v>2.4414541642571535E-3</c:v>
                </c:pt>
                <c:pt idx="80">
                  <c:v>2.0867634437408407E-3</c:v>
                </c:pt>
                <c:pt idx="81">
                  <c:v>1.7680558397986466E-3</c:v>
                </c:pt>
                <c:pt idx="82">
                  <c:v>-1.3264921855755604E-3</c:v>
                </c:pt>
                <c:pt idx="83">
                  <c:v>-2.1129803049812971E-3</c:v>
                </c:pt>
                <c:pt idx="84">
                  <c:v>-2.1129803049812971E-3</c:v>
                </c:pt>
                <c:pt idx="85">
                  <c:v>-2.1798060929046604E-3</c:v>
                </c:pt>
                <c:pt idx="86">
                  <c:v>-2.318598113976261E-3</c:v>
                </c:pt>
                <c:pt idx="87">
                  <c:v>-7.7314869357686857E-3</c:v>
                </c:pt>
                <c:pt idx="88">
                  <c:v>-8.0322029814238211E-3</c:v>
                </c:pt>
                <c:pt idx="89">
                  <c:v>-1.5455005886142016E-2</c:v>
                </c:pt>
                <c:pt idx="90">
                  <c:v>-2.7293451239027065E-2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0A-463E-A859-4392CD4604C1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-28672</c:v>
                </c:pt>
                <c:pt idx="1">
                  <c:v>-28036.5</c:v>
                </c:pt>
                <c:pt idx="2">
                  <c:v>-28031.5</c:v>
                </c:pt>
                <c:pt idx="3">
                  <c:v>-27993.5</c:v>
                </c:pt>
                <c:pt idx="4">
                  <c:v>-27992.5</c:v>
                </c:pt>
                <c:pt idx="5">
                  <c:v>-27990.5</c:v>
                </c:pt>
                <c:pt idx="6">
                  <c:v>-27953.5</c:v>
                </c:pt>
                <c:pt idx="7">
                  <c:v>-27627.5</c:v>
                </c:pt>
                <c:pt idx="8">
                  <c:v>-27216.5</c:v>
                </c:pt>
                <c:pt idx="9">
                  <c:v>-27178.5</c:v>
                </c:pt>
                <c:pt idx="10">
                  <c:v>-27176.5</c:v>
                </c:pt>
                <c:pt idx="11">
                  <c:v>-26908.5</c:v>
                </c:pt>
                <c:pt idx="12">
                  <c:v>-26871.5</c:v>
                </c:pt>
                <c:pt idx="13">
                  <c:v>-26868.5</c:v>
                </c:pt>
                <c:pt idx="14">
                  <c:v>-17068</c:v>
                </c:pt>
                <c:pt idx="15">
                  <c:v>-14176</c:v>
                </c:pt>
                <c:pt idx="16">
                  <c:v>-14134</c:v>
                </c:pt>
                <c:pt idx="17">
                  <c:v>-14094</c:v>
                </c:pt>
                <c:pt idx="18">
                  <c:v>-14093</c:v>
                </c:pt>
                <c:pt idx="19">
                  <c:v>-14088</c:v>
                </c:pt>
                <c:pt idx="20">
                  <c:v>-14087</c:v>
                </c:pt>
                <c:pt idx="21">
                  <c:v>-14047</c:v>
                </c:pt>
                <c:pt idx="22">
                  <c:v>-13725</c:v>
                </c:pt>
                <c:pt idx="23">
                  <c:v>-13724</c:v>
                </c:pt>
                <c:pt idx="24">
                  <c:v>-13415</c:v>
                </c:pt>
                <c:pt idx="25">
                  <c:v>-13372</c:v>
                </c:pt>
                <c:pt idx="26">
                  <c:v>-13368</c:v>
                </c:pt>
                <c:pt idx="27">
                  <c:v>-13318</c:v>
                </c:pt>
                <c:pt idx="28">
                  <c:v>-13318</c:v>
                </c:pt>
                <c:pt idx="29">
                  <c:v>-13008</c:v>
                </c:pt>
                <c:pt idx="30">
                  <c:v>-13008</c:v>
                </c:pt>
                <c:pt idx="31">
                  <c:v>-13004</c:v>
                </c:pt>
                <c:pt idx="32">
                  <c:v>-13004</c:v>
                </c:pt>
                <c:pt idx="33">
                  <c:v>-12968</c:v>
                </c:pt>
                <c:pt idx="34">
                  <c:v>-12968</c:v>
                </c:pt>
                <c:pt idx="35">
                  <c:v>-12956</c:v>
                </c:pt>
                <c:pt idx="36">
                  <c:v>-12956</c:v>
                </c:pt>
                <c:pt idx="37">
                  <c:v>-12956</c:v>
                </c:pt>
                <c:pt idx="38">
                  <c:v>-12956</c:v>
                </c:pt>
                <c:pt idx="39">
                  <c:v>-12920</c:v>
                </c:pt>
                <c:pt idx="40">
                  <c:v>-12514</c:v>
                </c:pt>
                <c:pt idx="41">
                  <c:v>-12326</c:v>
                </c:pt>
                <c:pt idx="42">
                  <c:v>-12324</c:v>
                </c:pt>
                <c:pt idx="43">
                  <c:v>-12278</c:v>
                </c:pt>
                <c:pt idx="44">
                  <c:v>-12278</c:v>
                </c:pt>
                <c:pt idx="45">
                  <c:v>-12278</c:v>
                </c:pt>
                <c:pt idx="46">
                  <c:v>-11994</c:v>
                </c:pt>
                <c:pt idx="47">
                  <c:v>-11922</c:v>
                </c:pt>
                <c:pt idx="48">
                  <c:v>-11830</c:v>
                </c:pt>
                <c:pt idx="49">
                  <c:v>-11790</c:v>
                </c:pt>
                <c:pt idx="50">
                  <c:v>-11472</c:v>
                </c:pt>
                <c:pt idx="51">
                  <c:v>-11470</c:v>
                </c:pt>
                <c:pt idx="52">
                  <c:v>-11469</c:v>
                </c:pt>
                <c:pt idx="53">
                  <c:v>-11429</c:v>
                </c:pt>
                <c:pt idx="54">
                  <c:v>-11427</c:v>
                </c:pt>
                <c:pt idx="55">
                  <c:v>-11427</c:v>
                </c:pt>
                <c:pt idx="56">
                  <c:v>-10733</c:v>
                </c:pt>
                <c:pt idx="57">
                  <c:v>-8894</c:v>
                </c:pt>
                <c:pt idx="58">
                  <c:v>-8094</c:v>
                </c:pt>
                <c:pt idx="59">
                  <c:v>-8093</c:v>
                </c:pt>
                <c:pt idx="60">
                  <c:v>-7402</c:v>
                </c:pt>
                <c:pt idx="61">
                  <c:v>-7036</c:v>
                </c:pt>
                <c:pt idx="62">
                  <c:v>-6950</c:v>
                </c:pt>
                <c:pt idx="63">
                  <c:v>-6188</c:v>
                </c:pt>
                <c:pt idx="64">
                  <c:v>-5866</c:v>
                </c:pt>
                <c:pt idx="65">
                  <c:v>-4745</c:v>
                </c:pt>
                <c:pt idx="66">
                  <c:v>-4744</c:v>
                </c:pt>
                <c:pt idx="67">
                  <c:v>-3927</c:v>
                </c:pt>
                <c:pt idx="68">
                  <c:v>-3291</c:v>
                </c:pt>
                <c:pt idx="69">
                  <c:v>-2799</c:v>
                </c:pt>
                <c:pt idx="70">
                  <c:v>-2435</c:v>
                </c:pt>
                <c:pt idx="71">
                  <c:v>-2098</c:v>
                </c:pt>
                <c:pt idx="72">
                  <c:v>-1375</c:v>
                </c:pt>
                <c:pt idx="73">
                  <c:v>-1322</c:v>
                </c:pt>
                <c:pt idx="74">
                  <c:v>-1317</c:v>
                </c:pt>
                <c:pt idx="75">
                  <c:v>-999</c:v>
                </c:pt>
                <c:pt idx="76">
                  <c:v>-608</c:v>
                </c:pt>
                <c:pt idx="77">
                  <c:v>-162</c:v>
                </c:pt>
                <c:pt idx="78">
                  <c:v>0</c:v>
                </c:pt>
                <c:pt idx="79">
                  <c:v>0</c:v>
                </c:pt>
                <c:pt idx="80">
                  <c:v>69</c:v>
                </c:pt>
                <c:pt idx="81">
                  <c:v>131</c:v>
                </c:pt>
                <c:pt idx="82">
                  <c:v>733</c:v>
                </c:pt>
                <c:pt idx="83">
                  <c:v>886</c:v>
                </c:pt>
                <c:pt idx="84">
                  <c:v>886</c:v>
                </c:pt>
                <c:pt idx="85">
                  <c:v>899</c:v>
                </c:pt>
                <c:pt idx="86">
                  <c:v>926</c:v>
                </c:pt>
                <c:pt idx="87">
                  <c:v>1979</c:v>
                </c:pt>
                <c:pt idx="88">
                  <c:v>2037.5</c:v>
                </c:pt>
                <c:pt idx="89">
                  <c:v>3481.5</c:v>
                </c:pt>
                <c:pt idx="90">
                  <c:v>5784.5</c:v>
                </c:pt>
              </c:numCache>
            </c:numRef>
          </c:xVal>
          <c:yVal>
            <c:numRef>
              <c:f>'Active 2'!$U$21:$U$995</c:f>
              <c:numCache>
                <c:formatCode>General</c:formatCode>
                <c:ptCount val="975"/>
                <c:pt idx="0">
                  <c:v>0.16718880000189529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0A-463E-A859-4392CD46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14760"/>
        <c:axId val="1"/>
      </c:scatterChart>
      <c:valAx>
        <c:axId val="88161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07938481374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61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5615876962748"/>
          <c:y val="0.92000129214617399"/>
          <c:w val="0.8438611226228299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28575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AA4A38-C641-F841-1413-04B383A91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28575</xdr:colOff>
      <xdr:row>18</xdr:row>
      <xdr:rowOff>28575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631317C-D635-44A1-92B4-680C870D7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vsolj.cetus-net.org/no45.pdf" TargetMode="External"/><Relationship Id="rId12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bav-astro.de/sfs/BAVM_link.php?BAVMnr=117" TargetMode="External"/><Relationship Id="rId1" Type="http://schemas.openxmlformats.org/officeDocument/2006/relationships/hyperlink" Target="http://www.konkoly.hu/cgi-bin/IBVS?937" TargetMode="External"/><Relationship Id="rId6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vsolj.cetus-net.org/no48.pdf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vsolj.cetus-net.org/no48.pdf" TargetMode="External"/><Relationship Id="rId14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4"/>
  <sheetViews>
    <sheetView tabSelected="1" workbookViewId="0">
      <pane xSplit="14" ySplit="22" topLeftCell="O107" activePane="bottomRight" state="frozen"/>
      <selection pane="topRight" activeCell="O1" sqref="O1"/>
      <selection pane="bottomLeft" activeCell="A23" sqref="A23"/>
      <selection pane="bottomRight" activeCell="H120" sqref="H12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71</v>
      </c>
    </row>
    <row r="2" spans="1:6" x14ac:dyDescent="0.2">
      <c r="A2" t="s">
        <v>24</v>
      </c>
      <c r="B2" t="s">
        <v>68</v>
      </c>
    </row>
    <row r="4" spans="1:6" ht="14.25" thickTop="1" thickBot="1" x14ac:dyDescent="0.25">
      <c r="A4" s="6" t="s">
        <v>0</v>
      </c>
      <c r="C4" s="3">
        <v>42229.388299999999</v>
      </c>
      <c r="D4" s="4">
        <v>0.97520090000000004</v>
      </c>
    </row>
    <row r="5" spans="1:6" ht="13.5" thickTop="1" x14ac:dyDescent="0.2">
      <c r="A5" s="11" t="s">
        <v>73</v>
      </c>
      <c r="B5" s="12"/>
      <c r="C5" s="13">
        <v>-9.5</v>
      </c>
      <c r="D5" s="12" t="s">
        <v>74</v>
      </c>
    </row>
    <row r="6" spans="1:6" x14ac:dyDescent="0.2">
      <c r="A6" s="6" t="s">
        <v>1</v>
      </c>
      <c r="E6" s="68" t="s">
        <v>390</v>
      </c>
    </row>
    <row r="7" spans="1:6" x14ac:dyDescent="0.2">
      <c r="A7" t="s">
        <v>2</v>
      </c>
      <c r="C7">
        <v>42229.388299999999</v>
      </c>
      <c r="D7" s="67" t="s">
        <v>389</v>
      </c>
      <c r="E7" s="69">
        <v>53925.932999999997</v>
      </c>
    </row>
    <row r="8" spans="1:6" x14ac:dyDescent="0.2">
      <c r="A8" t="s">
        <v>3</v>
      </c>
      <c r="C8">
        <v>0.97520090000000004</v>
      </c>
      <c r="D8" s="67" t="s">
        <v>389</v>
      </c>
      <c r="E8" s="70">
        <v>0.97519789999999995</v>
      </c>
    </row>
    <row r="9" spans="1:6" x14ac:dyDescent="0.2">
      <c r="A9" s="26" t="s">
        <v>77</v>
      </c>
      <c r="B9" s="27">
        <v>90</v>
      </c>
      <c r="C9" s="16" t="str">
        <f>"F"&amp;B9</f>
        <v>F90</v>
      </c>
      <c r="D9" s="17" t="str">
        <f>"G"&amp;B9</f>
        <v>G90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INTERCEPT(INDIRECT($D$9):G989,INDIRECT($C$9):F989)</f>
        <v>0.10097430822861869</v>
      </c>
      <c r="D11" s="15"/>
      <c r="E11" s="12"/>
    </row>
    <row r="12" spans="1:6" x14ac:dyDescent="0.2">
      <c r="A12" s="12" t="s">
        <v>17</v>
      </c>
      <c r="B12" s="12"/>
      <c r="C12" s="14">
        <f ca="1">SLOPE(INDIRECT($D$9):G989,INDIRECT($C$9):F989)</f>
        <v>-9.4994028900114868E-6</v>
      </c>
      <c r="D12" s="15"/>
      <c r="E12" s="66" t="s">
        <v>388</v>
      </c>
      <c r="F12" s="59" t="s">
        <v>387</v>
      </c>
    </row>
    <row r="13" spans="1:6" x14ac:dyDescent="0.2">
      <c r="A13" s="12" t="s">
        <v>19</v>
      </c>
      <c r="B13" s="12"/>
      <c r="C13" s="15" t="s">
        <v>14</v>
      </c>
      <c r="E13" s="60" t="s">
        <v>80</v>
      </c>
      <c r="F13" s="61">
        <v>1</v>
      </c>
    </row>
    <row r="14" spans="1:6" x14ac:dyDescent="0.2">
      <c r="A14" s="12"/>
      <c r="B14" s="12"/>
      <c r="C14" s="12"/>
      <c r="E14" s="60" t="s">
        <v>75</v>
      </c>
      <c r="F14" s="62">
        <f ca="1">NOW()+15018.5+$C$5/24</f>
        <v>60679.785561805555</v>
      </c>
    </row>
    <row r="15" spans="1:6" x14ac:dyDescent="0.2">
      <c r="A15" s="18" t="s">
        <v>18</v>
      </c>
      <c r="B15" s="12"/>
      <c r="C15" s="19">
        <f ca="1">(C7+C11)+(C8+C12)*INT(MAX(F21:F3530))</f>
        <v>60272.480568155966</v>
      </c>
      <c r="E15" s="60" t="s">
        <v>81</v>
      </c>
      <c r="F15" s="62">
        <f ca="1">ROUND(2*($F$14-$C$7)/$C$8,0)/2+$F$13</f>
        <v>18920.5</v>
      </c>
    </row>
    <row r="16" spans="1:6" x14ac:dyDescent="0.2">
      <c r="A16" s="21" t="s">
        <v>4</v>
      </c>
      <c r="B16" s="12"/>
      <c r="C16" s="22">
        <f ca="1">+C8+C12</f>
        <v>0.97519140059711007</v>
      </c>
      <c r="E16" s="60" t="s">
        <v>76</v>
      </c>
      <c r="F16" s="62">
        <f ca="1">ROUND(2*($F$14-$C$15)/$C$16,0)/2+$F$13</f>
        <v>418.5</v>
      </c>
    </row>
    <row r="17" spans="1:21" ht="13.5" thickBot="1" x14ac:dyDescent="0.25">
      <c r="A17" s="20" t="s">
        <v>72</v>
      </c>
      <c r="B17" s="12"/>
      <c r="C17" s="12">
        <f>COUNT(C21:C2188)</f>
        <v>92</v>
      </c>
      <c r="E17" s="60" t="s">
        <v>385</v>
      </c>
      <c r="F17" s="63">
        <f ca="1">+$C$15+$C$16*$F$16-15018.5-$C$5/24</f>
        <v>45662.494002639192</v>
      </c>
    </row>
    <row r="18" spans="1:21" ht="14.25" thickTop="1" thickBot="1" x14ac:dyDescent="0.25">
      <c r="A18" s="21" t="s">
        <v>5</v>
      </c>
      <c r="B18" s="12"/>
      <c r="C18" s="24">
        <f ca="1">+C15</f>
        <v>60272.480568155966</v>
      </c>
      <c r="D18" s="25">
        <f ca="1">+C16</f>
        <v>0.97519140059711007</v>
      </c>
      <c r="E18" s="65" t="s">
        <v>386</v>
      </c>
      <c r="F18" s="64">
        <f ca="1">+($C$15+$C$16*$F$16)-($C$16/2)-15018.5-$C$5/24</f>
        <v>45662.006406938897</v>
      </c>
    </row>
    <row r="19" spans="1:21" ht="13.5" thickTop="1" x14ac:dyDescent="0.2">
      <c r="E19" s="20"/>
      <c r="F19" s="23"/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90</v>
      </c>
      <c r="I20" s="8" t="s">
        <v>93</v>
      </c>
      <c r="J20" s="8" t="s">
        <v>87</v>
      </c>
      <c r="K20" s="8" t="s">
        <v>85</v>
      </c>
      <c r="L20" s="8" t="s">
        <v>25</v>
      </c>
      <c r="M20" s="8" t="s">
        <v>26</v>
      </c>
      <c r="N20" s="8" t="s">
        <v>67</v>
      </c>
      <c r="O20" s="8" t="s">
        <v>23</v>
      </c>
      <c r="P20" s="7" t="s">
        <v>22</v>
      </c>
      <c r="Q20" s="5" t="s">
        <v>15</v>
      </c>
      <c r="U20" s="50" t="s">
        <v>382</v>
      </c>
    </row>
    <row r="21" spans="1:21" x14ac:dyDescent="0.2">
      <c r="A21" s="46" t="s">
        <v>100</v>
      </c>
      <c r="B21" s="48" t="s">
        <v>79</v>
      </c>
      <c r="C21" s="47">
        <v>25965.225999999999</v>
      </c>
      <c r="D21" s="47" t="s">
        <v>93</v>
      </c>
      <c r="E21">
        <f t="shared" ref="E21:E52" si="0">+(C21-C$7)/C$8</f>
        <v>-16677.755629634878</v>
      </c>
      <c r="F21">
        <f>ROUND(2*E21,0)/2</f>
        <v>-16678</v>
      </c>
      <c r="O21">
        <f t="shared" ref="O21:O52" ca="1" si="1">+C$11+C$12*F21</f>
        <v>0.25940534962823025</v>
      </c>
      <c r="Q21" s="2">
        <f t="shared" ref="Q21:Q52" si="2">+C21-15018.5</f>
        <v>10946.725999999999</v>
      </c>
      <c r="U21">
        <f>+C21-(C$7+F21*C$8)</f>
        <v>0.23831019999852288</v>
      </c>
    </row>
    <row r="22" spans="1:21" x14ac:dyDescent="0.2">
      <c r="A22" s="46" t="s">
        <v>106</v>
      </c>
      <c r="B22" s="48" t="s">
        <v>79</v>
      </c>
      <c r="C22" s="47">
        <v>26585.503000000001</v>
      </c>
      <c r="D22" s="47" t="s">
        <v>93</v>
      </c>
      <c r="E22">
        <f t="shared" si="0"/>
        <v>-16041.705150190077</v>
      </c>
      <c r="F22" s="49">
        <f t="shared" ref="F22:F34" si="3">ROUND(2*E22,0)/2-0.5</f>
        <v>-16042</v>
      </c>
      <c r="G22">
        <f t="shared" ref="G22:G53" si="4">+C22-(C$7+F22*C$8)</f>
        <v>0.28753780000261031</v>
      </c>
      <c r="I22">
        <f t="shared" ref="I22:I63" si="5">G22</f>
        <v>0.28753780000261031</v>
      </c>
      <c r="O22">
        <f t="shared" ca="1" si="1"/>
        <v>0.25336372939018292</v>
      </c>
      <c r="Q22" s="2">
        <f t="shared" si="2"/>
        <v>11567.003000000001</v>
      </c>
    </row>
    <row r="23" spans="1:21" x14ac:dyDescent="0.2">
      <c r="A23" s="46" t="s">
        <v>110</v>
      </c>
      <c r="B23" s="48" t="s">
        <v>79</v>
      </c>
      <c r="C23" s="47">
        <v>26590.371999999999</v>
      </c>
      <c r="D23" s="47" t="s">
        <v>93</v>
      </c>
      <c r="E23">
        <f t="shared" si="0"/>
        <v>-16036.712332812653</v>
      </c>
      <c r="F23" s="49">
        <f t="shared" si="3"/>
        <v>-16037</v>
      </c>
      <c r="G23">
        <f t="shared" si="4"/>
        <v>0.28053330000329879</v>
      </c>
      <c r="I23">
        <f t="shared" si="5"/>
        <v>0.28053330000329879</v>
      </c>
      <c r="O23">
        <f t="shared" ca="1" si="1"/>
        <v>0.25331623237573292</v>
      </c>
      <c r="Q23" s="2">
        <f t="shared" si="2"/>
        <v>11571.871999999999</v>
      </c>
    </row>
    <row r="24" spans="1:21" x14ac:dyDescent="0.2">
      <c r="A24" s="46" t="s">
        <v>115</v>
      </c>
      <c r="B24" s="48" t="s">
        <v>79</v>
      </c>
      <c r="C24" s="47">
        <v>26627.434000000001</v>
      </c>
      <c r="D24" s="47" t="s">
        <v>93</v>
      </c>
      <c r="E24">
        <f t="shared" si="0"/>
        <v>-15998.707855991515</v>
      </c>
      <c r="F24" s="49">
        <f t="shared" si="3"/>
        <v>-15999</v>
      </c>
      <c r="G24">
        <f t="shared" si="4"/>
        <v>0.28489910000280361</v>
      </c>
      <c r="I24">
        <f t="shared" si="5"/>
        <v>0.28489910000280361</v>
      </c>
      <c r="O24">
        <f t="shared" ca="1" si="1"/>
        <v>0.25295525506591243</v>
      </c>
      <c r="Q24" s="2">
        <f t="shared" si="2"/>
        <v>11608.934000000001</v>
      </c>
    </row>
    <row r="25" spans="1:21" x14ac:dyDescent="0.2">
      <c r="A25" s="46" t="s">
        <v>115</v>
      </c>
      <c r="B25" s="48" t="s">
        <v>79</v>
      </c>
      <c r="C25" s="47">
        <v>26628.402999999998</v>
      </c>
      <c r="D25" s="47" t="s">
        <v>93</v>
      </c>
      <c r="E25">
        <f t="shared" si="0"/>
        <v>-15997.71421457876</v>
      </c>
      <c r="F25" s="49">
        <f t="shared" si="3"/>
        <v>-15998</v>
      </c>
      <c r="G25">
        <f t="shared" si="4"/>
        <v>0.27869819999978063</v>
      </c>
      <c r="I25">
        <f t="shared" si="5"/>
        <v>0.27869819999978063</v>
      </c>
      <c r="O25">
        <f t="shared" ca="1" si="1"/>
        <v>0.25294575566302246</v>
      </c>
      <c r="Q25" s="2">
        <f t="shared" si="2"/>
        <v>11609.902999999998</v>
      </c>
    </row>
    <row r="26" spans="1:21" x14ac:dyDescent="0.2">
      <c r="A26" s="46" t="s">
        <v>115</v>
      </c>
      <c r="B26" s="48" t="s">
        <v>79</v>
      </c>
      <c r="C26" s="47">
        <v>26630.357</v>
      </c>
      <c r="D26" s="47" t="s">
        <v>93</v>
      </c>
      <c r="E26">
        <f t="shared" si="0"/>
        <v>-15995.710524877488</v>
      </c>
      <c r="F26" s="49">
        <f t="shared" si="3"/>
        <v>-15996</v>
      </c>
      <c r="G26">
        <f t="shared" si="4"/>
        <v>0.28229640000427025</v>
      </c>
      <c r="I26">
        <f t="shared" si="5"/>
        <v>0.28229640000427025</v>
      </c>
      <c r="O26">
        <f t="shared" ca="1" si="1"/>
        <v>0.25292675685724242</v>
      </c>
      <c r="Q26" s="2">
        <f t="shared" si="2"/>
        <v>11611.857</v>
      </c>
    </row>
    <row r="27" spans="1:21" x14ac:dyDescent="0.2">
      <c r="A27" s="46" t="s">
        <v>115</v>
      </c>
      <c r="B27" s="48" t="s">
        <v>79</v>
      </c>
      <c r="C27" s="47">
        <v>26666.437999999998</v>
      </c>
      <c r="D27" s="47" t="s">
        <v>93</v>
      </c>
      <c r="E27">
        <f t="shared" si="0"/>
        <v>-15958.711994625928</v>
      </c>
      <c r="F27" s="49">
        <f t="shared" si="3"/>
        <v>-15959</v>
      </c>
      <c r="G27">
        <f t="shared" si="4"/>
        <v>0.28086310000071535</v>
      </c>
      <c r="I27">
        <f t="shared" si="5"/>
        <v>0.28086310000071535</v>
      </c>
      <c r="O27">
        <f t="shared" ca="1" si="1"/>
        <v>0.25257527895031201</v>
      </c>
      <c r="Q27" s="2">
        <f t="shared" si="2"/>
        <v>11647.937999999998</v>
      </c>
    </row>
    <row r="28" spans="1:21" x14ac:dyDescent="0.2">
      <c r="A28" s="46" t="s">
        <v>110</v>
      </c>
      <c r="B28" s="48" t="s">
        <v>79</v>
      </c>
      <c r="C28" s="47">
        <v>26984.345000000001</v>
      </c>
      <c r="D28" s="47" t="s">
        <v>93</v>
      </c>
      <c r="E28">
        <f t="shared" si="0"/>
        <v>-15632.720704010831</v>
      </c>
      <c r="F28" s="49">
        <f t="shared" si="3"/>
        <v>-15633</v>
      </c>
      <c r="G28">
        <f t="shared" si="4"/>
        <v>0.27236970000376459</v>
      </c>
      <c r="I28">
        <f t="shared" si="5"/>
        <v>0.27236970000376459</v>
      </c>
      <c r="O28">
        <f t="shared" ca="1" si="1"/>
        <v>0.24947847360816827</v>
      </c>
      <c r="Q28" s="2">
        <f t="shared" si="2"/>
        <v>11965.845000000001</v>
      </c>
    </row>
    <row r="29" spans="1:21" x14ac:dyDescent="0.2">
      <c r="A29" s="46" t="s">
        <v>110</v>
      </c>
      <c r="B29" s="48" t="s">
        <v>79</v>
      </c>
      <c r="C29" s="47">
        <v>27385.148000000001</v>
      </c>
      <c r="D29" s="47" t="s">
        <v>93</v>
      </c>
      <c r="E29">
        <f t="shared" si="0"/>
        <v>-15221.725390122176</v>
      </c>
      <c r="F29" s="49">
        <f t="shared" si="3"/>
        <v>-15222</v>
      </c>
      <c r="G29">
        <f t="shared" si="4"/>
        <v>0.26779980000355863</v>
      </c>
      <c r="I29">
        <f t="shared" si="5"/>
        <v>0.26779980000355863</v>
      </c>
      <c r="O29">
        <f t="shared" ca="1" si="1"/>
        <v>0.24557421902037355</v>
      </c>
      <c r="Q29" s="2">
        <f t="shared" si="2"/>
        <v>12366.648000000001</v>
      </c>
    </row>
    <row r="30" spans="1:21" x14ac:dyDescent="0.2">
      <c r="A30" s="46" t="s">
        <v>115</v>
      </c>
      <c r="B30" s="48" t="s">
        <v>79</v>
      </c>
      <c r="C30" s="47">
        <v>27422.192999999999</v>
      </c>
      <c r="D30" s="47" t="s">
        <v>93</v>
      </c>
      <c r="E30">
        <f t="shared" si="0"/>
        <v>-15183.738345606529</v>
      </c>
      <c r="F30" s="49">
        <f t="shared" si="3"/>
        <v>-15184</v>
      </c>
      <c r="G30">
        <f t="shared" si="4"/>
        <v>0.25516559999960009</v>
      </c>
      <c r="I30">
        <f t="shared" si="5"/>
        <v>0.25516559999960009</v>
      </c>
      <c r="O30">
        <f t="shared" ca="1" si="1"/>
        <v>0.24521324171055311</v>
      </c>
      <c r="Q30" s="2">
        <f t="shared" si="2"/>
        <v>12403.692999999999</v>
      </c>
    </row>
    <row r="31" spans="1:21" x14ac:dyDescent="0.2">
      <c r="A31" s="46" t="s">
        <v>110</v>
      </c>
      <c r="B31" s="48" t="s">
        <v>79</v>
      </c>
      <c r="C31" s="47">
        <v>27424.151000000002</v>
      </c>
      <c r="D31" s="47" t="s">
        <v>93</v>
      </c>
      <c r="E31">
        <f t="shared" si="0"/>
        <v>-15181.730554186319</v>
      </c>
      <c r="F31" s="49">
        <f t="shared" si="3"/>
        <v>-15182</v>
      </c>
      <c r="G31">
        <f t="shared" si="4"/>
        <v>0.26276380000126665</v>
      </c>
      <c r="I31">
        <f t="shared" si="5"/>
        <v>0.26276380000126665</v>
      </c>
      <c r="O31">
        <f t="shared" ca="1" si="1"/>
        <v>0.2451942429047731</v>
      </c>
      <c r="Q31" s="2">
        <f t="shared" si="2"/>
        <v>12405.651000000002</v>
      </c>
    </row>
    <row r="32" spans="1:21" x14ac:dyDescent="0.2">
      <c r="A32" s="46" t="s">
        <v>115</v>
      </c>
      <c r="B32" s="48" t="s">
        <v>79</v>
      </c>
      <c r="C32" s="47">
        <v>27685.49</v>
      </c>
      <c r="D32" s="47" t="s">
        <v>93</v>
      </c>
      <c r="E32">
        <f t="shared" si="0"/>
        <v>-14913.745772794095</v>
      </c>
      <c r="F32" s="49">
        <f t="shared" si="3"/>
        <v>-14914</v>
      </c>
      <c r="G32">
        <f t="shared" si="4"/>
        <v>0.24792260000322131</v>
      </c>
      <c r="I32">
        <f t="shared" si="5"/>
        <v>0.24792260000322131</v>
      </c>
      <c r="O32">
        <f t="shared" ca="1" si="1"/>
        <v>0.24264840293025</v>
      </c>
      <c r="Q32" s="2">
        <f t="shared" si="2"/>
        <v>12666.990000000002</v>
      </c>
    </row>
    <row r="33" spans="1:32" x14ac:dyDescent="0.2">
      <c r="A33" s="46" t="s">
        <v>115</v>
      </c>
      <c r="B33" s="48" t="s">
        <v>79</v>
      </c>
      <c r="C33" s="47">
        <v>27721.581999999999</v>
      </c>
      <c r="D33" s="47" t="s">
        <v>93</v>
      </c>
      <c r="E33">
        <f t="shared" si="0"/>
        <v>-14876.735962815457</v>
      </c>
      <c r="F33" s="49">
        <f t="shared" si="3"/>
        <v>-14877</v>
      </c>
      <c r="G33">
        <f t="shared" si="4"/>
        <v>0.2574893000019074</v>
      </c>
      <c r="I33">
        <f t="shared" si="5"/>
        <v>0.2574893000019074</v>
      </c>
      <c r="O33">
        <f t="shared" ca="1" si="1"/>
        <v>0.24229692502331959</v>
      </c>
      <c r="Q33" s="2">
        <f t="shared" si="2"/>
        <v>12703.081999999999</v>
      </c>
    </row>
    <row r="34" spans="1:32" x14ac:dyDescent="0.2">
      <c r="A34" s="46" t="s">
        <v>115</v>
      </c>
      <c r="B34" s="48" t="s">
        <v>79</v>
      </c>
      <c r="C34" s="47">
        <v>27724.51</v>
      </c>
      <c r="D34" s="47" t="s">
        <v>93</v>
      </c>
      <c r="E34">
        <f t="shared" si="0"/>
        <v>-14873.733504552754</v>
      </c>
      <c r="F34" s="49">
        <f t="shared" si="3"/>
        <v>-14874</v>
      </c>
      <c r="G34">
        <f t="shared" si="4"/>
        <v>0.2598866000007547</v>
      </c>
      <c r="I34">
        <f t="shared" si="5"/>
        <v>0.2598866000007547</v>
      </c>
      <c r="O34">
        <f t="shared" ca="1" si="1"/>
        <v>0.24226842681464955</v>
      </c>
      <c r="Q34" s="2">
        <f t="shared" si="2"/>
        <v>12706.009999999998</v>
      </c>
    </row>
    <row r="35" spans="1:32" x14ac:dyDescent="0.2">
      <c r="A35" s="46" t="s">
        <v>149</v>
      </c>
      <c r="B35" s="48" t="s">
        <v>79</v>
      </c>
      <c r="C35" s="47">
        <v>37281.296999999999</v>
      </c>
      <c r="D35" s="47" t="s">
        <v>93</v>
      </c>
      <c r="E35">
        <f t="shared" si="0"/>
        <v>-5073.9199481870864</v>
      </c>
      <c r="F35">
        <f t="shared" ref="F35:F66" si="6">ROUND(2*E35,0)/2</f>
        <v>-5074</v>
      </c>
      <c r="G35">
        <f t="shared" si="4"/>
        <v>7.8066599999147002E-2</v>
      </c>
      <c r="I35">
        <f t="shared" si="5"/>
        <v>7.8066599999147002E-2</v>
      </c>
      <c r="O35">
        <f t="shared" ca="1" si="1"/>
        <v>0.14917427849253698</v>
      </c>
      <c r="Q35" s="2">
        <f t="shared" si="2"/>
        <v>22262.796999999999</v>
      </c>
    </row>
    <row r="36" spans="1:32" x14ac:dyDescent="0.2">
      <c r="A36" t="s">
        <v>28</v>
      </c>
      <c r="C36" s="28">
        <v>40101.512999999999</v>
      </c>
      <c r="D36" s="28"/>
      <c r="E36">
        <f t="shared" si="0"/>
        <v>-2181.9866039910335</v>
      </c>
      <c r="F36">
        <f t="shared" si="6"/>
        <v>-2182</v>
      </c>
      <c r="G36">
        <f t="shared" si="4"/>
        <v>1.3063799997325987E-2</v>
      </c>
      <c r="I36">
        <f t="shared" si="5"/>
        <v>1.3063799997325987E-2</v>
      </c>
      <c r="O36">
        <f t="shared" ca="1" si="1"/>
        <v>0.12170200533462376</v>
      </c>
      <c r="Q36" s="2">
        <f t="shared" si="2"/>
        <v>25083.012999999999</v>
      </c>
      <c r="AB36">
        <v>8</v>
      </c>
      <c r="AD36" t="s">
        <v>27</v>
      </c>
      <c r="AF36" t="s">
        <v>29</v>
      </c>
    </row>
    <row r="37" spans="1:32" x14ac:dyDescent="0.2">
      <c r="A37" t="s">
        <v>30</v>
      </c>
      <c r="C37" s="28">
        <v>40142.461000000003</v>
      </c>
      <c r="D37" s="28"/>
      <c r="E37">
        <f t="shared" si="0"/>
        <v>-2139.9973072215125</v>
      </c>
      <c r="F37">
        <f t="shared" si="6"/>
        <v>-2140</v>
      </c>
      <c r="G37">
        <f t="shared" si="4"/>
        <v>2.626000001328066E-3</v>
      </c>
      <c r="I37">
        <f t="shared" si="5"/>
        <v>2.626000001328066E-3</v>
      </c>
      <c r="O37">
        <f t="shared" ca="1" si="1"/>
        <v>0.12130303041324328</v>
      </c>
      <c r="Q37" s="2">
        <f t="shared" si="2"/>
        <v>25123.961000000003</v>
      </c>
      <c r="AB37">
        <v>5</v>
      </c>
      <c r="AD37" t="s">
        <v>27</v>
      </c>
      <c r="AF37" t="s">
        <v>29</v>
      </c>
    </row>
    <row r="38" spans="1:32" x14ac:dyDescent="0.2">
      <c r="A38" t="s">
        <v>30</v>
      </c>
      <c r="C38" s="28">
        <v>40181.483</v>
      </c>
      <c r="D38" s="28"/>
      <c r="E38">
        <f t="shared" si="0"/>
        <v>-2099.9829881207024</v>
      </c>
      <c r="F38">
        <f t="shared" si="6"/>
        <v>-2100</v>
      </c>
      <c r="G38">
        <f t="shared" si="4"/>
        <v>1.6589999999268912E-2</v>
      </c>
      <c r="I38">
        <f t="shared" si="5"/>
        <v>1.6589999999268912E-2</v>
      </c>
      <c r="O38">
        <f t="shared" ca="1" si="1"/>
        <v>0.12092305429764282</v>
      </c>
      <c r="Q38" s="2">
        <f t="shared" si="2"/>
        <v>25162.983</v>
      </c>
      <c r="AB38">
        <v>8</v>
      </c>
      <c r="AD38" t="s">
        <v>27</v>
      </c>
      <c r="AF38" t="s">
        <v>29</v>
      </c>
    </row>
    <row r="39" spans="1:32" x14ac:dyDescent="0.2">
      <c r="A39" t="s">
        <v>30</v>
      </c>
      <c r="C39" s="28">
        <v>40182.46</v>
      </c>
      <c r="D39" s="28"/>
      <c r="E39">
        <f t="shared" si="0"/>
        <v>-2098.9811432700681</v>
      </c>
      <c r="F39">
        <f t="shared" si="6"/>
        <v>-2099</v>
      </c>
      <c r="G39">
        <f t="shared" si="4"/>
        <v>1.8389099997875746E-2</v>
      </c>
      <c r="I39">
        <f t="shared" si="5"/>
        <v>1.8389099997875746E-2</v>
      </c>
      <c r="O39">
        <f t="shared" ca="1" si="1"/>
        <v>0.12091355489475281</v>
      </c>
      <c r="Q39" s="2">
        <f t="shared" si="2"/>
        <v>25163.96</v>
      </c>
      <c r="AB39">
        <v>5</v>
      </c>
      <c r="AD39" t="s">
        <v>27</v>
      </c>
      <c r="AF39" t="s">
        <v>29</v>
      </c>
    </row>
    <row r="40" spans="1:32" x14ac:dyDescent="0.2">
      <c r="A40" t="s">
        <v>30</v>
      </c>
      <c r="C40" s="28">
        <v>40187.324999999997</v>
      </c>
      <c r="D40" s="28"/>
      <c r="E40">
        <f t="shared" si="0"/>
        <v>-2093.9924276115839</v>
      </c>
      <c r="F40">
        <f t="shared" si="6"/>
        <v>-2094</v>
      </c>
      <c r="G40">
        <f t="shared" si="4"/>
        <v>7.3846000013872981E-3</v>
      </c>
      <c r="I40">
        <f t="shared" si="5"/>
        <v>7.3846000013872981E-3</v>
      </c>
      <c r="O40">
        <f t="shared" ca="1" si="1"/>
        <v>0.12086605788030275</v>
      </c>
      <c r="Q40" s="2">
        <f t="shared" si="2"/>
        <v>25168.824999999997</v>
      </c>
      <c r="AB40">
        <v>5</v>
      </c>
      <c r="AD40" t="s">
        <v>27</v>
      </c>
      <c r="AF40" t="s">
        <v>29</v>
      </c>
    </row>
    <row r="41" spans="1:32" x14ac:dyDescent="0.2">
      <c r="A41" t="s">
        <v>30</v>
      </c>
      <c r="C41" s="28">
        <v>40188.319000000003</v>
      </c>
      <c r="D41" s="28"/>
      <c r="E41">
        <f t="shared" si="0"/>
        <v>-2092.9731504554552</v>
      </c>
      <c r="F41">
        <f t="shared" si="6"/>
        <v>-2093</v>
      </c>
      <c r="G41">
        <f t="shared" si="4"/>
        <v>2.6183700007095467E-2</v>
      </c>
      <c r="I41">
        <f t="shared" si="5"/>
        <v>2.6183700007095467E-2</v>
      </c>
      <c r="O41">
        <f t="shared" ca="1" si="1"/>
        <v>0.12085655847741274</v>
      </c>
      <c r="Q41" s="2">
        <f t="shared" si="2"/>
        <v>25169.819000000003</v>
      </c>
      <c r="AB41">
        <v>7</v>
      </c>
      <c r="AD41" t="s">
        <v>27</v>
      </c>
      <c r="AF41" t="s">
        <v>29</v>
      </c>
    </row>
    <row r="42" spans="1:32" x14ac:dyDescent="0.2">
      <c r="A42" t="s">
        <v>31</v>
      </c>
      <c r="C42" s="28">
        <v>40227.313999999998</v>
      </c>
      <c r="D42" s="28"/>
      <c r="E42">
        <f t="shared" si="0"/>
        <v>-2052.9865179574795</v>
      </c>
      <c r="F42">
        <f t="shared" si="6"/>
        <v>-2053</v>
      </c>
      <c r="G42">
        <f t="shared" si="4"/>
        <v>1.3147700003173668E-2</v>
      </c>
      <c r="I42">
        <f t="shared" si="5"/>
        <v>1.3147700003173668E-2</v>
      </c>
      <c r="O42">
        <f t="shared" ca="1" si="1"/>
        <v>0.12047658236181227</v>
      </c>
      <c r="Q42" s="2">
        <f t="shared" si="2"/>
        <v>25208.813999999998</v>
      </c>
      <c r="AB42">
        <v>10</v>
      </c>
      <c r="AD42" t="s">
        <v>27</v>
      </c>
      <c r="AF42" t="s">
        <v>29</v>
      </c>
    </row>
    <row r="43" spans="1:32" x14ac:dyDescent="0.2">
      <c r="A43" t="s">
        <v>32</v>
      </c>
      <c r="C43" s="28">
        <v>40541.326000000001</v>
      </c>
      <c r="D43" s="28"/>
      <c r="E43">
        <f t="shared" si="0"/>
        <v>-1730.9892761583769</v>
      </c>
      <c r="F43">
        <f t="shared" si="6"/>
        <v>-1731</v>
      </c>
      <c r="G43">
        <f t="shared" si="4"/>
        <v>1.0457900003530085E-2</v>
      </c>
      <c r="I43">
        <f t="shared" si="5"/>
        <v>1.0457900003530085E-2</v>
      </c>
      <c r="O43">
        <f t="shared" ca="1" si="1"/>
        <v>0.11741777463122857</v>
      </c>
      <c r="Q43" s="2">
        <f t="shared" si="2"/>
        <v>25522.826000000001</v>
      </c>
      <c r="AB43">
        <v>8</v>
      </c>
      <c r="AD43" t="s">
        <v>27</v>
      </c>
      <c r="AF43" t="s">
        <v>29</v>
      </c>
    </row>
    <row r="44" spans="1:32" x14ac:dyDescent="0.2">
      <c r="A44" t="s">
        <v>32</v>
      </c>
      <c r="C44" s="28">
        <v>40542.298000000003</v>
      </c>
      <c r="D44" s="28"/>
      <c r="E44">
        <f t="shared" si="0"/>
        <v>-1729.9925584564126</v>
      </c>
      <c r="F44">
        <f t="shared" si="6"/>
        <v>-1730</v>
      </c>
      <c r="G44">
        <f t="shared" si="4"/>
        <v>7.2570000047562644E-3</v>
      </c>
      <c r="I44">
        <f t="shared" si="5"/>
        <v>7.2570000047562644E-3</v>
      </c>
      <c r="O44">
        <f t="shared" ca="1" si="1"/>
        <v>0.11740827522833856</v>
      </c>
      <c r="Q44" s="2">
        <f t="shared" si="2"/>
        <v>25523.798000000003</v>
      </c>
      <c r="AB44">
        <v>18</v>
      </c>
      <c r="AD44" t="s">
        <v>27</v>
      </c>
      <c r="AF44" t="s">
        <v>29</v>
      </c>
    </row>
    <row r="45" spans="1:32" x14ac:dyDescent="0.2">
      <c r="A45" t="s">
        <v>33</v>
      </c>
      <c r="C45" s="28">
        <v>40843.631000000001</v>
      </c>
      <c r="D45" s="28"/>
      <c r="E45">
        <f t="shared" si="0"/>
        <v>-1420.9967402614143</v>
      </c>
      <c r="F45">
        <f t="shared" si="6"/>
        <v>-1421</v>
      </c>
      <c r="G45">
        <f t="shared" si="4"/>
        <v>3.1789000058779493E-3</v>
      </c>
      <c r="I45">
        <f t="shared" si="5"/>
        <v>3.1789000058779493E-3</v>
      </c>
      <c r="O45">
        <f t="shared" ca="1" si="1"/>
        <v>0.11447295973532501</v>
      </c>
      <c r="Q45" s="2">
        <f t="shared" si="2"/>
        <v>25825.131000000001</v>
      </c>
      <c r="AB45">
        <v>6</v>
      </c>
      <c r="AD45" t="s">
        <v>27</v>
      </c>
      <c r="AF45" t="s">
        <v>29</v>
      </c>
    </row>
    <row r="46" spans="1:32" x14ac:dyDescent="0.2">
      <c r="A46" t="s">
        <v>34</v>
      </c>
      <c r="C46" s="28">
        <v>40885.563000000002</v>
      </c>
      <c r="D46" s="28"/>
      <c r="E46">
        <f t="shared" si="0"/>
        <v>-1377.9984206331196</v>
      </c>
      <c r="F46">
        <f t="shared" si="6"/>
        <v>-1378</v>
      </c>
      <c r="G46">
        <f t="shared" si="4"/>
        <v>1.5402000062749721E-3</v>
      </c>
      <c r="I46">
        <f t="shared" si="5"/>
        <v>1.5402000062749721E-3</v>
      </c>
      <c r="O46">
        <f t="shared" ca="1" si="1"/>
        <v>0.11406448541105452</v>
      </c>
      <c r="Q46" s="2">
        <f t="shared" si="2"/>
        <v>25867.063000000002</v>
      </c>
      <c r="AB46">
        <v>6</v>
      </c>
      <c r="AD46" t="s">
        <v>27</v>
      </c>
      <c r="AF46" t="s">
        <v>29</v>
      </c>
    </row>
    <row r="47" spans="1:32" x14ac:dyDescent="0.2">
      <c r="A47" t="s">
        <v>34</v>
      </c>
      <c r="C47" s="28">
        <v>40889.466</v>
      </c>
      <c r="D47" s="28"/>
      <c r="E47">
        <f t="shared" si="0"/>
        <v>-1373.9961683792521</v>
      </c>
      <c r="F47">
        <f t="shared" si="6"/>
        <v>-1374</v>
      </c>
      <c r="G47">
        <f t="shared" si="4"/>
        <v>3.7366000033216551E-3</v>
      </c>
      <c r="I47">
        <f t="shared" si="5"/>
        <v>3.7366000033216551E-3</v>
      </c>
      <c r="O47">
        <f t="shared" ca="1" si="1"/>
        <v>0.11402648779949448</v>
      </c>
      <c r="Q47" s="2">
        <f t="shared" si="2"/>
        <v>25870.966</v>
      </c>
      <c r="AB47">
        <v>13</v>
      </c>
      <c r="AD47" t="s">
        <v>27</v>
      </c>
      <c r="AF47" t="s">
        <v>29</v>
      </c>
    </row>
    <row r="48" spans="1:32" x14ac:dyDescent="0.2">
      <c r="A48" t="s">
        <v>38</v>
      </c>
      <c r="C48" s="28">
        <v>40938.224000000002</v>
      </c>
      <c r="D48" s="28"/>
      <c r="E48">
        <f t="shared" si="0"/>
        <v>-1323.9982653830577</v>
      </c>
      <c r="F48">
        <f t="shared" si="6"/>
        <v>-1324</v>
      </c>
      <c r="G48">
        <f t="shared" si="4"/>
        <v>1.6916000022320077E-3</v>
      </c>
      <c r="I48">
        <f t="shared" si="5"/>
        <v>1.6916000022320077E-3</v>
      </c>
      <c r="O48">
        <f t="shared" ca="1" si="1"/>
        <v>0.1135515176549939</v>
      </c>
      <c r="Q48" s="2">
        <f t="shared" si="2"/>
        <v>25919.724000000002</v>
      </c>
      <c r="AB48">
        <v>10</v>
      </c>
      <c r="AD48" t="s">
        <v>27</v>
      </c>
      <c r="AF48" t="s">
        <v>29</v>
      </c>
    </row>
    <row r="49" spans="1:32" x14ac:dyDescent="0.2">
      <c r="A49" t="s">
        <v>36</v>
      </c>
      <c r="C49" s="28">
        <v>40938.224000000002</v>
      </c>
      <c r="D49" s="28"/>
      <c r="E49">
        <f t="shared" si="0"/>
        <v>-1323.9982653830577</v>
      </c>
      <c r="F49">
        <f t="shared" si="6"/>
        <v>-1324</v>
      </c>
      <c r="G49">
        <f t="shared" si="4"/>
        <v>1.6916000022320077E-3</v>
      </c>
      <c r="I49">
        <f t="shared" si="5"/>
        <v>1.6916000022320077E-3</v>
      </c>
      <c r="O49">
        <f t="shared" ca="1" si="1"/>
        <v>0.1135515176549939</v>
      </c>
      <c r="Q49" s="2">
        <f t="shared" si="2"/>
        <v>25919.724000000002</v>
      </c>
      <c r="AA49" t="s">
        <v>35</v>
      </c>
      <c r="AF49" t="s">
        <v>37</v>
      </c>
    </row>
    <row r="50" spans="1:32" x14ac:dyDescent="0.2">
      <c r="A50" t="s">
        <v>40</v>
      </c>
      <c r="C50" s="28">
        <v>41240.536</v>
      </c>
      <c r="D50" s="28"/>
      <c r="E50">
        <f t="shared" si="0"/>
        <v>-1013.9985514779556</v>
      </c>
      <c r="F50">
        <f t="shared" si="6"/>
        <v>-1014</v>
      </c>
      <c r="G50">
        <f t="shared" si="4"/>
        <v>1.4126000023679808E-3</v>
      </c>
      <c r="I50">
        <f t="shared" si="5"/>
        <v>1.4126000023679808E-3</v>
      </c>
      <c r="O50">
        <f t="shared" ca="1" si="1"/>
        <v>0.11060670275909035</v>
      </c>
      <c r="Q50" s="2">
        <f t="shared" si="2"/>
        <v>26222.036</v>
      </c>
      <c r="AB50">
        <v>10</v>
      </c>
      <c r="AD50" t="s">
        <v>27</v>
      </c>
      <c r="AF50" t="s">
        <v>29</v>
      </c>
    </row>
    <row r="51" spans="1:32" x14ac:dyDescent="0.2">
      <c r="A51" t="s">
        <v>39</v>
      </c>
      <c r="C51" s="28">
        <v>41240.536</v>
      </c>
      <c r="D51" s="28"/>
      <c r="E51">
        <f t="shared" si="0"/>
        <v>-1013.9985514779556</v>
      </c>
      <c r="F51">
        <f t="shared" si="6"/>
        <v>-1014</v>
      </c>
      <c r="G51">
        <f t="shared" si="4"/>
        <v>1.4126000023679808E-3</v>
      </c>
      <c r="I51">
        <f t="shared" si="5"/>
        <v>1.4126000023679808E-3</v>
      </c>
      <c r="O51">
        <f t="shared" ca="1" si="1"/>
        <v>0.11060670275909035</v>
      </c>
      <c r="Q51" s="2">
        <f t="shared" si="2"/>
        <v>26222.036</v>
      </c>
      <c r="AA51" t="s">
        <v>35</v>
      </c>
      <c r="AF51" t="s">
        <v>37</v>
      </c>
    </row>
    <row r="52" spans="1:32" x14ac:dyDescent="0.2">
      <c r="A52" t="s">
        <v>40</v>
      </c>
      <c r="C52" s="28">
        <v>41244.436999999998</v>
      </c>
      <c r="D52" s="28"/>
      <c r="E52">
        <f t="shared" si="0"/>
        <v>-1009.9983500835577</v>
      </c>
      <c r="F52">
        <f t="shared" si="6"/>
        <v>-1010</v>
      </c>
      <c r="G52">
        <f t="shared" si="4"/>
        <v>1.6089999990072101E-3</v>
      </c>
      <c r="I52">
        <f t="shared" si="5"/>
        <v>1.6089999990072101E-3</v>
      </c>
      <c r="O52">
        <f t="shared" ca="1" si="1"/>
        <v>0.1105687051475303</v>
      </c>
      <c r="Q52" s="2">
        <f t="shared" si="2"/>
        <v>26225.936999999998</v>
      </c>
      <c r="AB52">
        <v>6</v>
      </c>
      <c r="AD52" t="s">
        <v>27</v>
      </c>
      <c r="AF52" t="s">
        <v>29</v>
      </c>
    </row>
    <row r="53" spans="1:32" x14ac:dyDescent="0.2">
      <c r="A53" t="s">
        <v>39</v>
      </c>
      <c r="C53" s="28">
        <v>41244.436999999998</v>
      </c>
      <c r="D53" s="28"/>
      <c r="E53">
        <f t="shared" ref="E53:E84" si="7">+(C53-C$7)/C$8</f>
        <v>-1009.9983500835577</v>
      </c>
      <c r="F53">
        <f t="shared" si="6"/>
        <v>-1010</v>
      </c>
      <c r="G53">
        <f t="shared" si="4"/>
        <v>1.6089999990072101E-3</v>
      </c>
      <c r="I53">
        <f t="shared" si="5"/>
        <v>1.6089999990072101E-3</v>
      </c>
      <c r="O53">
        <f t="shared" ref="O53:O84" ca="1" si="8">+C$11+C$12*F53</f>
        <v>0.1105687051475303</v>
      </c>
      <c r="Q53" s="2">
        <f t="shared" ref="Q53:Q84" si="9">+C53-15018.5</f>
        <v>26225.936999999998</v>
      </c>
      <c r="AA53" t="s">
        <v>35</v>
      </c>
      <c r="AF53" t="s">
        <v>37</v>
      </c>
    </row>
    <row r="54" spans="1:32" x14ac:dyDescent="0.2">
      <c r="A54" t="s">
        <v>40</v>
      </c>
      <c r="C54" s="28">
        <v>41279.536</v>
      </c>
      <c r="D54" s="28"/>
      <c r="E54">
        <f t="shared" si="7"/>
        <v>-974.00679183130228</v>
      </c>
      <c r="F54">
        <f t="shared" si="6"/>
        <v>-974</v>
      </c>
      <c r="G54">
        <f t="shared" ref="G54:G85" si="10">+C54-(C$7+F54*C$8)</f>
        <v>-6.6233999968972057E-3</v>
      </c>
      <c r="I54">
        <f t="shared" si="5"/>
        <v>-6.6233999968972057E-3</v>
      </c>
      <c r="O54">
        <f t="shared" ca="1" si="8"/>
        <v>0.11022672664348988</v>
      </c>
      <c r="Q54" s="2">
        <f t="shared" si="9"/>
        <v>26261.036</v>
      </c>
      <c r="AB54">
        <v>5</v>
      </c>
      <c r="AD54" t="s">
        <v>27</v>
      </c>
      <c r="AF54" t="s">
        <v>29</v>
      </c>
    </row>
    <row r="55" spans="1:32" x14ac:dyDescent="0.2">
      <c r="A55" t="s">
        <v>39</v>
      </c>
      <c r="C55" s="28">
        <v>41279.536</v>
      </c>
      <c r="D55" s="28"/>
      <c r="E55">
        <f t="shared" si="7"/>
        <v>-974.00679183130228</v>
      </c>
      <c r="F55">
        <f t="shared" si="6"/>
        <v>-974</v>
      </c>
      <c r="G55">
        <f t="shared" si="10"/>
        <v>-6.6233999968972057E-3</v>
      </c>
      <c r="I55">
        <f t="shared" si="5"/>
        <v>-6.6233999968972057E-3</v>
      </c>
      <c r="O55">
        <f t="shared" ca="1" si="8"/>
        <v>0.11022672664348988</v>
      </c>
      <c r="Q55" s="2">
        <f t="shared" si="9"/>
        <v>26261.036</v>
      </c>
      <c r="AA55" t="s">
        <v>35</v>
      </c>
      <c r="AF55" t="s">
        <v>37</v>
      </c>
    </row>
    <row r="56" spans="1:32" x14ac:dyDescent="0.2">
      <c r="A56" t="s">
        <v>40</v>
      </c>
      <c r="C56" s="28">
        <v>41291.241000000002</v>
      </c>
      <c r="D56" s="28"/>
      <c r="E56">
        <f t="shared" si="7"/>
        <v>-962.00413678863185</v>
      </c>
      <c r="F56">
        <f t="shared" si="6"/>
        <v>-962</v>
      </c>
      <c r="G56">
        <f t="shared" si="10"/>
        <v>-4.0341999992961064E-3</v>
      </c>
      <c r="I56">
        <f t="shared" si="5"/>
        <v>-4.0341999992961064E-3</v>
      </c>
      <c r="O56">
        <f t="shared" ca="1" si="8"/>
        <v>0.11011273380880975</v>
      </c>
      <c r="Q56" s="2">
        <f t="shared" si="9"/>
        <v>26272.741000000002</v>
      </c>
      <c r="AB56">
        <v>8</v>
      </c>
      <c r="AD56" t="s">
        <v>41</v>
      </c>
      <c r="AF56" t="s">
        <v>29</v>
      </c>
    </row>
    <row r="57" spans="1:32" x14ac:dyDescent="0.2">
      <c r="A57" t="s">
        <v>39</v>
      </c>
      <c r="C57" s="28">
        <v>41291.241000000002</v>
      </c>
      <c r="D57" s="28"/>
      <c r="E57">
        <f t="shared" si="7"/>
        <v>-962.00413678863185</v>
      </c>
      <c r="F57">
        <f t="shared" si="6"/>
        <v>-962</v>
      </c>
      <c r="G57">
        <f t="shared" si="10"/>
        <v>-4.0341999992961064E-3</v>
      </c>
      <c r="I57">
        <f t="shared" si="5"/>
        <v>-4.0341999992961064E-3</v>
      </c>
      <c r="O57">
        <f t="shared" ca="1" si="8"/>
        <v>0.11011273380880975</v>
      </c>
      <c r="Q57" s="2">
        <f t="shared" si="9"/>
        <v>26272.741000000002</v>
      </c>
      <c r="AA57" t="s">
        <v>35</v>
      </c>
      <c r="AF57" t="s">
        <v>37</v>
      </c>
    </row>
    <row r="58" spans="1:32" x14ac:dyDescent="0.2">
      <c r="A58" t="s">
        <v>40</v>
      </c>
      <c r="C58" s="28">
        <v>41291.249000000003</v>
      </c>
      <c r="D58" s="28"/>
      <c r="E58">
        <f t="shared" si="7"/>
        <v>-961.99593335075394</v>
      </c>
      <c r="F58">
        <f t="shared" si="6"/>
        <v>-962</v>
      </c>
      <c r="G58">
        <f t="shared" si="10"/>
        <v>3.9658000023337081E-3</v>
      </c>
      <c r="I58">
        <f t="shared" si="5"/>
        <v>3.9658000023337081E-3</v>
      </c>
      <c r="O58">
        <f t="shared" ca="1" si="8"/>
        <v>0.11011273380880975</v>
      </c>
      <c r="Q58" s="2">
        <f t="shared" si="9"/>
        <v>26272.749000000003</v>
      </c>
      <c r="AB58">
        <v>10</v>
      </c>
      <c r="AD58" t="s">
        <v>27</v>
      </c>
      <c r="AF58" t="s">
        <v>29</v>
      </c>
    </row>
    <row r="59" spans="1:32" x14ac:dyDescent="0.2">
      <c r="A59" t="s">
        <v>39</v>
      </c>
      <c r="C59" s="28">
        <v>41291.249000000003</v>
      </c>
      <c r="D59" s="28"/>
      <c r="E59">
        <f t="shared" si="7"/>
        <v>-961.99593335075394</v>
      </c>
      <c r="F59">
        <f t="shared" si="6"/>
        <v>-962</v>
      </c>
      <c r="G59">
        <f t="shared" si="10"/>
        <v>3.9658000023337081E-3</v>
      </c>
      <c r="I59">
        <f t="shared" si="5"/>
        <v>3.9658000023337081E-3</v>
      </c>
      <c r="O59">
        <f t="shared" ca="1" si="8"/>
        <v>0.11011273380880975</v>
      </c>
      <c r="Q59" s="2">
        <f t="shared" si="9"/>
        <v>26272.749000000003</v>
      </c>
      <c r="AA59" t="s">
        <v>35</v>
      </c>
      <c r="AF59" t="s">
        <v>37</v>
      </c>
    </row>
    <row r="60" spans="1:32" x14ac:dyDescent="0.2">
      <c r="A60" t="s">
        <v>42</v>
      </c>
      <c r="C60" s="28">
        <v>41326.356</v>
      </c>
      <c r="D60" s="28"/>
      <c r="E60">
        <f t="shared" si="7"/>
        <v>-925.99617166062797</v>
      </c>
      <c r="F60">
        <f t="shared" si="6"/>
        <v>-926</v>
      </c>
      <c r="G60">
        <f t="shared" si="10"/>
        <v>3.7334000007831492E-3</v>
      </c>
      <c r="I60">
        <f t="shared" si="5"/>
        <v>3.7334000007831492E-3</v>
      </c>
      <c r="O60">
        <f t="shared" ca="1" si="8"/>
        <v>0.10977075530476933</v>
      </c>
      <c r="Q60" s="2">
        <f t="shared" si="9"/>
        <v>26307.856</v>
      </c>
      <c r="AA60" t="s">
        <v>35</v>
      </c>
      <c r="AB60">
        <v>6</v>
      </c>
      <c r="AD60" t="s">
        <v>27</v>
      </c>
      <c r="AF60" t="s">
        <v>29</v>
      </c>
    </row>
    <row r="61" spans="1:32" x14ac:dyDescent="0.2">
      <c r="A61" t="s">
        <v>43</v>
      </c>
      <c r="C61" s="28">
        <v>41722.279000000002</v>
      </c>
      <c r="D61" s="28"/>
      <c r="E61">
        <f t="shared" si="7"/>
        <v>-520.00495487647356</v>
      </c>
      <c r="F61">
        <f t="shared" si="6"/>
        <v>-520</v>
      </c>
      <c r="G61">
        <f t="shared" si="10"/>
        <v>-4.8319999987143092E-3</v>
      </c>
      <c r="I61">
        <f t="shared" si="5"/>
        <v>-4.8319999987143092E-3</v>
      </c>
      <c r="O61">
        <f t="shared" ca="1" si="8"/>
        <v>0.10591399773142467</v>
      </c>
      <c r="Q61" s="2">
        <f t="shared" si="9"/>
        <v>26703.779000000002</v>
      </c>
      <c r="AA61" t="s">
        <v>35</v>
      </c>
      <c r="AB61">
        <v>6</v>
      </c>
      <c r="AD61" t="s">
        <v>27</v>
      </c>
      <c r="AF61" t="s">
        <v>29</v>
      </c>
    </row>
    <row r="62" spans="1:32" x14ac:dyDescent="0.2">
      <c r="A62" t="s">
        <v>44</v>
      </c>
      <c r="C62" s="28">
        <v>41905.608999999997</v>
      </c>
      <c r="D62" s="28"/>
      <c r="E62">
        <f t="shared" si="7"/>
        <v>-332.01292164517275</v>
      </c>
      <c r="F62">
        <f t="shared" si="6"/>
        <v>-332</v>
      </c>
      <c r="G62">
        <f t="shared" si="10"/>
        <v>-1.2601200003700797E-2</v>
      </c>
      <c r="I62">
        <f t="shared" si="5"/>
        <v>-1.2601200003700797E-2</v>
      </c>
      <c r="O62">
        <f t="shared" ca="1" si="8"/>
        <v>0.1041281099881025</v>
      </c>
      <c r="Q62" s="2">
        <f t="shared" si="9"/>
        <v>26887.108999999997</v>
      </c>
      <c r="AA62" t="s">
        <v>35</v>
      </c>
      <c r="AB62">
        <v>10</v>
      </c>
      <c r="AD62" t="s">
        <v>27</v>
      </c>
      <c r="AF62" t="s">
        <v>29</v>
      </c>
    </row>
    <row r="63" spans="1:32" x14ac:dyDescent="0.2">
      <c r="A63" t="s">
        <v>44</v>
      </c>
      <c r="C63" s="28">
        <v>41907.555999999997</v>
      </c>
      <c r="D63" s="28"/>
      <c r="E63">
        <f t="shared" si="7"/>
        <v>-330.01640995204355</v>
      </c>
      <c r="F63">
        <f t="shared" si="6"/>
        <v>-330</v>
      </c>
      <c r="G63">
        <f t="shared" si="10"/>
        <v>-1.6003000004275236E-2</v>
      </c>
      <c r="I63">
        <f t="shared" si="5"/>
        <v>-1.6003000004275236E-2</v>
      </c>
      <c r="O63">
        <f t="shared" ca="1" si="8"/>
        <v>0.10410911118232248</v>
      </c>
      <c r="Q63" s="2">
        <f t="shared" si="9"/>
        <v>26889.055999999997</v>
      </c>
      <c r="AA63" t="s">
        <v>35</v>
      </c>
      <c r="AB63">
        <v>8</v>
      </c>
      <c r="AD63" t="s">
        <v>27</v>
      </c>
      <c r="AF63" t="s">
        <v>29</v>
      </c>
    </row>
    <row r="64" spans="1:32" x14ac:dyDescent="0.2">
      <c r="A64" s="9" t="s">
        <v>70</v>
      </c>
      <c r="B64" s="10"/>
      <c r="C64" s="9">
        <v>41952.431499999999</v>
      </c>
      <c r="D64" s="28"/>
      <c r="E64">
        <f t="shared" si="7"/>
        <v>-283.99973790015974</v>
      </c>
      <c r="F64">
        <f t="shared" si="6"/>
        <v>-284</v>
      </c>
      <c r="G64">
        <f t="shared" si="10"/>
        <v>2.556000035838224E-4</v>
      </c>
      <c r="J64">
        <f>G64</f>
        <v>2.556000035838224E-4</v>
      </c>
      <c r="O64">
        <f t="shared" ca="1" si="8"/>
        <v>0.10367213864938195</v>
      </c>
      <c r="Q64" s="2">
        <f t="shared" si="9"/>
        <v>26933.931499999999</v>
      </c>
    </row>
    <row r="65" spans="1:32" x14ac:dyDescent="0.2">
      <c r="A65" s="46" t="s">
        <v>381</v>
      </c>
      <c r="B65" s="48" t="s">
        <v>79</v>
      </c>
      <c r="C65" s="47">
        <v>41952.431799999998</v>
      </c>
      <c r="D65" s="47" t="s">
        <v>93</v>
      </c>
      <c r="E65">
        <f t="shared" si="7"/>
        <v>-283.9994302712397</v>
      </c>
      <c r="F65">
        <f t="shared" si="6"/>
        <v>-284</v>
      </c>
      <c r="G65">
        <f t="shared" si="10"/>
        <v>5.5560000328114256E-4</v>
      </c>
      <c r="J65">
        <f>G65</f>
        <v>5.5560000328114256E-4</v>
      </c>
      <c r="O65">
        <f t="shared" ca="1" si="8"/>
        <v>0.10367213864938195</v>
      </c>
      <c r="Q65" s="2">
        <f t="shared" si="9"/>
        <v>26933.931799999998</v>
      </c>
    </row>
    <row r="66" spans="1:32" x14ac:dyDescent="0.2">
      <c r="A66" s="9" t="s">
        <v>70</v>
      </c>
      <c r="B66" s="10"/>
      <c r="C66" s="9">
        <v>41952.432200000003</v>
      </c>
      <c r="D66" s="28"/>
      <c r="E66">
        <f t="shared" si="7"/>
        <v>-283.99902009934135</v>
      </c>
      <c r="F66">
        <f t="shared" si="6"/>
        <v>-284</v>
      </c>
      <c r="G66">
        <f t="shared" si="10"/>
        <v>9.5560000772820786E-4</v>
      </c>
      <c r="J66">
        <f>G66</f>
        <v>9.5560000772820786E-4</v>
      </c>
      <c r="O66">
        <f t="shared" ca="1" si="8"/>
        <v>0.10367213864938195</v>
      </c>
      <c r="Q66" s="2">
        <f t="shared" si="9"/>
        <v>26933.932200000003</v>
      </c>
    </row>
    <row r="67" spans="1:32" x14ac:dyDescent="0.2">
      <c r="A67" t="s">
        <v>12</v>
      </c>
      <c r="C67" s="28">
        <v>42229.388299999999</v>
      </c>
      <c r="D67" s="28" t="s">
        <v>14</v>
      </c>
      <c r="E67">
        <f t="shared" si="7"/>
        <v>0</v>
      </c>
      <c r="F67">
        <f t="shared" ref="F67:F98" si="11">ROUND(2*E67,0)/2</f>
        <v>0</v>
      </c>
      <c r="G67">
        <f t="shared" si="10"/>
        <v>0</v>
      </c>
      <c r="H67">
        <f>+G67</f>
        <v>0</v>
      </c>
      <c r="O67">
        <f t="shared" ca="1" si="8"/>
        <v>0.10097430822861869</v>
      </c>
      <c r="Q67" s="2">
        <f t="shared" si="9"/>
        <v>27210.888299999999</v>
      </c>
    </row>
    <row r="68" spans="1:32" x14ac:dyDescent="0.2">
      <c r="A68" t="s">
        <v>45</v>
      </c>
      <c r="C68" s="28">
        <v>42299.601999999999</v>
      </c>
      <c r="D68" s="28"/>
      <c r="E68">
        <f t="shared" si="7"/>
        <v>71.999215751339278</v>
      </c>
      <c r="F68">
        <f t="shared" si="11"/>
        <v>72</v>
      </c>
      <c r="G68">
        <f t="shared" si="10"/>
        <v>-7.6480000279843807E-4</v>
      </c>
      <c r="I68">
        <f t="shared" ref="I68:I76" si="12">G68</f>
        <v>-7.6480000279843807E-4</v>
      </c>
      <c r="O68">
        <f t="shared" ca="1" si="8"/>
        <v>0.10029035122053787</v>
      </c>
      <c r="Q68" s="2">
        <f t="shared" si="9"/>
        <v>27281.101999999999</v>
      </c>
      <c r="AA68" t="s">
        <v>35</v>
      </c>
      <c r="AB68">
        <v>9</v>
      </c>
      <c r="AD68" t="s">
        <v>27</v>
      </c>
      <c r="AF68" t="s">
        <v>29</v>
      </c>
    </row>
    <row r="69" spans="1:32" x14ac:dyDescent="0.2">
      <c r="A69" t="s">
        <v>46</v>
      </c>
      <c r="C69" s="28">
        <v>42389.338000000003</v>
      </c>
      <c r="D69" s="28"/>
      <c r="E69">
        <f t="shared" si="7"/>
        <v>164.01717840908952</v>
      </c>
      <c r="F69">
        <f t="shared" si="11"/>
        <v>164</v>
      </c>
      <c r="G69">
        <f t="shared" si="10"/>
        <v>1.6752400006225798E-2</v>
      </c>
      <c r="I69">
        <f t="shared" si="12"/>
        <v>1.6752400006225798E-2</v>
      </c>
      <c r="O69">
        <f t="shared" ca="1" si="8"/>
        <v>9.9416406154656814E-2</v>
      </c>
      <c r="Q69" s="2">
        <f t="shared" si="9"/>
        <v>27370.838000000003</v>
      </c>
      <c r="AA69" t="s">
        <v>35</v>
      </c>
      <c r="AB69">
        <v>14</v>
      </c>
      <c r="AD69" t="s">
        <v>27</v>
      </c>
      <c r="AF69" t="s">
        <v>29</v>
      </c>
    </row>
    <row r="70" spans="1:32" x14ac:dyDescent="0.2">
      <c r="A70" t="s">
        <v>47</v>
      </c>
      <c r="C70" s="28">
        <v>42428.326000000001</v>
      </c>
      <c r="D70" s="28"/>
      <c r="E70">
        <f t="shared" si="7"/>
        <v>203.99663289892598</v>
      </c>
      <c r="F70">
        <f t="shared" si="11"/>
        <v>204</v>
      </c>
      <c r="G70">
        <f t="shared" si="10"/>
        <v>-3.28359999548411E-3</v>
      </c>
      <c r="I70">
        <f t="shared" si="12"/>
        <v>-3.28359999548411E-3</v>
      </c>
      <c r="O70">
        <f t="shared" ca="1" si="8"/>
        <v>9.903643003905635E-2</v>
      </c>
      <c r="Q70" s="2">
        <f t="shared" si="9"/>
        <v>27409.826000000001</v>
      </c>
      <c r="AA70" t="s">
        <v>35</v>
      </c>
      <c r="AB70">
        <v>5</v>
      </c>
      <c r="AD70" t="s">
        <v>27</v>
      </c>
      <c r="AF70" t="s">
        <v>29</v>
      </c>
    </row>
    <row r="71" spans="1:32" x14ac:dyDescent="0.2">
      <c r="A71" t="s">
        <v>49</v>
      </c>
      <c r="C71" s="28">
        <v>42738.44</v>
      </c>
      <c r="D71" s="28"/>
      <c r="E71">
        <f t="shared" si="7"/>
        <v>521.99674959283118</v>
      </c>
      <c r="F71">
        <f t="shared" si="11"/>
        <v>522</v>
      </c>
      <c r="G71">
        <f t="shared" si="10"/>
        <v>-3.1697999947937205E-3</v>
      </c>
      <c r="I71">
        <f t="shared" si="12"/>
        <v>-3.1697999947937205E-3</v>
      </c>
      <c r="O71">
        <f t="shared" ca="1" si="8"/>
        <v>9.6015619920032699E-2</v>
      </c>
      <c r="Q71" s="2">
        <f t="shared" si="9"/>
        <v>27719.940000000002</v>
      </c>
      <c r="AA71" t="s">
        <v>35</v>
      </c>
      <c r="AB71">
        <v>11</v>
      </c>
      <c r="AD71" t="s">
        <v>48</v>
      </c>
      <c r="AF71" t="s">
        <v>29</v>
      </c>
    </row>
    <row r="72" spans="1:32" x14ac:dyDescent="0.2">
      <c r="A72" t="s">
        <v>49</v>
      </c>
      <c r="C72" s="28">
        <v>42740.392</v>
      </c>
      <c r="D72" s="28"/>
      <c r="E72">
        <f t="shared" si="7"/>
        <v>523.99838843463033</v>
      </c>
      <c r="F72">
        <f t="shared" si="11"/>
        <v>524</v>
      </c>
      <c r="G72">
        <f t="shared" si="10"/>
        <v>-1.571599997987505E-3</v>
      </c>
      <c r="I72">
        <f t="shared" si="12"/>
        <v>-1.571599997987505E-3</v>
      </c>
      <c r="O72">
        <f t="shared" ca="1" si="8"/>
        <v>9.5996621114252667E-2</v>
      </c>
      <c r="Q72" s="2">
        <f t="shared" si="9"/>
        <v>27721.892</v>
      </c>
      <c r="AA72" t="s">
        <v>35</v>
      </c>
      <c r="AB72">
        <v>7</v>
      </c>
      <c r="AD72" t="s">
        <v>27</v>
      </c>
      <c r="AF72" t="s">
        <v>29</v>
      </c>
    </row>
    <row r="73" spans="1:32" x14ac:dyDescent="0.2">
      <c r="A73" t="s">
        <v>49</v>
      </c>
      <c r="C73" s="28">
        <v>42741.372000000003</v>
      </c>
      <c r="D73" s="28"/>
      <c r="E73">
        <f t="shared" si="7"/>
        <v>525.00330957447261</v>
      </c>
      <c r="F73">
        <f t="shared" si="11"/>
        <v>525</v>
      </c>
      <c r="G73">
        <f t="shared" si="10"/>
        <v>3.2275000048684888E-3</v>
      </c>
      <c r="I73">
        <f t="shared" si="12"/>
        <v>3.2275000048684888E-3</v>
      </c>
      <c r="O73">
        <f t="shared" ca="1" si="8"/>
        <v>9.5987121711362658E-2</v>
      </c>
      <c r="Q73" s="2">
        <f t="shared" si="9"/>
        <v>27722.872000000003</v>
      </c>
      <c r="AA73" t="s">
        <v>35</v>
      </c>
      <c r="AB73">
        <v>6</v>
      </c>
      <c r="AD73" t="s">
        <v>27</v>
      </c>
      <c r="AF73" t="s">
        <v>29</v>
      </c>
    </row>
    <row r="74" spans="1:32" x14ac:dyDescent="0.2">
      <c r="A74" t="s">
        <v>50</v>
      </c>
      <c r="C74" s="28">
        <v>42780.381999999998</v>
      </c>
      <c r="D74" s="28"/>
      <c r="E74">
        <f t="shared" si="7"/>
        <v>565.00532351846584</v>
      </c>
      <c r="F74">
        <f t="shared" si="11"/>
        <v>565</v>
      </c>
      <c r="G74">
        <f t="shared" si="10"/>
        <v>5.1915000003646128E-3</v>
      </c>
      <c r="I74">
        <f t="shared" si="12"/>
        <v>5.1915000003646128E-3</v>
      </c>
      <c r="O74">
        <f t="shared" ca="1" si="8"/>
        <v>9.5607145595762208E-2</v>
      </c>
      <c r="Q74" s="2">
        <f t="shared" si="9"/>
        <v>27761.881999999998</v>
      </c>
      <c r="AA74" t="s">
        <v>35</v>
      </c>
      <c r="AB74">
        <v>9</v>
      </c>
      <c r="AD74" t="s">
        <v>27</v>
      </c>
      <c r="AF74" t="s">
        <v>29</v>
      </c>
    </row>
    <row r="75" spans="1:32" x14ac:dyDescent="0.2">
      <c r="A75" t="s">
        <v>50</v>
      </c>
      <c r="C75" s="28">
        <v>42782.319000000003</v>
      </c>
      <c r="D75" s="28"/>
      <c r="E75">
        <f t="shared" si="7"/>
        <v>566.99158091425511</v>
      </c>
      <c r="F75">
        <f t="shared" si="11"/>
        <v>567</v>
      </c>
      <c r="G75">
        <f t="shared" si="10"/>
        <v>-8.2102999949711375E-3</v>
      </c>
      <c r="I75">
        <f t="shared" si="12"/>
        <v>-8.2102999949711375E-3</v>
      </c>
      <c r="O75">
        <f t="shared" ca="1" si="8"/>
        <v>9.5588146789982176E-2</v>
      </c>
      <c r="Q75" s="2">
        <f t="shared" si="9"/>
        <v>27763.819000000003</v>
      </c>
      <c r="AA75" t="s">
        <v>35</v>
      </c>
      <c r="AB75">
        <v>6</v>
      </c>
      <c r="AD75" t="s">
        <v>27</v>
      </c>
      <c r="AF75" t="s">
        <v>29</v>
      </c>
    </row>
    <row r="76" spans="1:32" x14ac:dyDescent="0.2">
      <c r="A76" t="s">
        <v>50</v>
      </c>
      <c r="C76" s="28">
        <v>42782.322999999997</v>
      </c>
      <c r="D76" s="28"/>
      <c r="E76">
        <f t="shared" si="7"/>
        <v>566.99568263318656</v>
      </c>
      <c r="F76">
        <f t="shared" si="11"/>
        <v>567</v>
      </c>
      <c r="G76">
        <f t="shared" si="10"/>
        <v>-4.2103000014321879E-3</v>
      </c>
      <c r="I76">
        <f t="shared" si="12"/>
        <v>-4.2103000014321879E-3</v>
      </c>
      <c r="O76">
        <f t="shared" ca="1" si="8"/>
        <v>9.5588146789982176E-2</v>
      </c>
      <c r="Q76" s="2">
        <f t="shared" si="9"/>
        <v>27763.822999999997</v>
      </c>
      <c r="AA76" t="s">
        <v>35</v>
      </c>
      <c r="AB76">
        <v>10</v>
      </c>
      <c r="AD76" t="s">
        <v>48</v>
      </c>
      <c r="AF76" t="s">
        <v>29</v>
      </c>
    </row>
    <row r="77" spans="1:32" x14ac:dyDescent="0.2">
      <c r="A77" t="s">
        <v>51</v>
      </c>
      <c r="C77" s="28">
        <v>43459.120999999999</v>
      </c>
      <c r="D77" s="28"/>
      <c r="E77">
        <f t="shared" si="7"/>
        <v>1261.0044761033346</v>
      </c>
      <c r="F77">
        <f t="shared" si="11"/>
        <v>1261</v>
      </c>
      <c r="G77">
        <f t="shared" si="10"/>
        <v>4.365100001450628E-3</v>
      </c>
      <c r="J77">
        <f>G77</f>
        <v>4.365100001450628E-3</v>
      </c>
      <c r="O77">
        <f t="shared" ca="1" si="8"/>
        <v>8.8995561184314204E-2</v>
      </c>
      <c r="Q77" s="2">
        <f t="shared" si="9"/>
        <v>28440.620999999999</v>
      </c>
      <c r="AA77" t="s">
        <v>35</v>
      </c>
      <c r="AF77" t="s">
        <v>37</v>
      </c>
    </row>
    <row r="78" spans="1:32" x14ac:dyDescent="0.2">
      <c r="A78" t="s">
        <v>52</v>
      </c>
      <c r="C78" s="28">
        <v>45252.508999999998</v>
      </c>
      <c r="D78" s="28"/>
      <c r="E78">
        <f t="shared" si="7"/>
        <v>3099.9978568518541</v>
      </c>
      <c r="F78">
        <f t="shared" si="11"/>
        <v>3100</v>
      </c>
      <c r="G78">
        <f t="shared" si="10"/>
        <v>-2.0900000017718412E-3</v>
      </c>
      <c r="I78">
        <f t="shared" ref="I78:I88" si="13">G78</f>
        <v>-2.0900000017718412E-3</v>
      </c>
      <c r="O78">
        <f t="shared" ca="1" si="8"/>
        <v>7.1526159269583084E-2</v>
      </c>
      <c r="Q78" s="2">
        <f t="shared" si="9"/>
        <v>30234.008999999998</v>
      </c>
      <c r="AA78" t="s">
        <v>35</v>
      </c>
      <c r="AB78">
        <v>10</v>
      </c>
      <c r="AD78" t="s">
        <v>27</v>
      </c>
      <c r="AF78" t="s">
        <v>29</v>
      </c>
    </row>
    <row r="79" spans="1:32" x14ac:dyDescent="0.2">
      <c r="A79" s="46" t="s">
        <v>263</v>
      </c>
      <c r="B79" s="48" t="s">
        <v>79</v>
      </c>
      <c r="C79" s="47">
        <v>46032.673000000003</v>
      </c>
      <c r="D79" s="47" t="s">
        <v>93</v>
      </c>
      <c r="E79">
        <f t="shared" si="7"/>
        <v>3900.001220261388</v>
      </c>
      <c r="F79">
        <f t="shared" si="11"/>
        <v>3900</v>
      </c>
      <c r="G79">
        <f t="shared" si="10"/>
        <v>1.1900000026798807E-3</v>
      </c>
      <c r="I79">
        <f t="shared" si="13"/>
        <v>1.1900000026798807E-3</v>
      </c>
      <c r="O79">
        <f t="shared" ca="1" si="8"/>
        <v>6.392663695757389E-2</v>
      </c>
      <c r="Q79" s="2">
        <f t="shared" si="9"/>
        <v>31014.173000000003</v>
      </c>
    </row>
    <row r="80" spans="1:32" x14ac:dyDescent="0.2">
      <c r="A80" s="46" t="s">
        <v>263</v>
      </c>
      <c r="B80" s="48" t="s">
        <v>79</v>
      </c>
      <c r="C80" s="47">
        <v>46033.644999999997</v>
      </c>
      <c r="D80" s="47" t="s">
        <v>93</v>
      </c>
      <c r="E80">
        <f t="shared" si="7"/>
        <v>3900.9979379633446</v>
      </c>
      <c r="F80">
        <f t="shared" si="11"/>
        <v>3901</v>
      </c>
      <c r="G80">
        <f t="shared" si="10"/>
        <v>-2.0109000033698976E-3</v>
      </c>
      <c r="I80">
        <f t="shared" si="13"/>
        <v>-2.0109000033698976E-3</v>
      </c>
      <c r="O80">
        <f t="shared" ca="1" si="8"/>
        <v>6.3917137554683881E-2</v>
      </c>
      <c r="Q80" s="2">
        <f t="shared" si="9"/>
        <v>31015.144999999997</v>
      </c>
    </row>
    <row r="81" spans="1:32" x14ac:dyDescent="0.2">
      <c r="A81" t="s">
        <v>54</v>
      </c>
      <c r="C81" s="28">
        <v>46707.504999999997</v>
      </c>
      <c r="D81" s="28"/>
      <c r="E81">
        <f t="shared" si="7"/>
        <v>4591.9940188734427</v>
      </c>
      <c r="F81">
        <f t="shared" si="11"/>
        <v>4592</v>
      </c>
      <c r="G81">
        <f t="shared" si="10"/>
        <v>-5.8328000013716519E-3</v>
      </c>
      <c r="I81">
        <f t="shared" si="13"/>
        <v>-5.8328000013716519E-3</v>
      </c>
      <c r="O81">
        <f t="shared" ca="1" si="8"/>
        <v>5.7353050157685943E-2</v>
      </c>
      <c r="Q81" s="2">
        <f t="shared" si="9"/>
        <v>31689.004999999997</v>
      </c>
      <c r="AA81" t="s">
        <v>35</v>
      </c>
      <c r="AB81">
        <v>16</v>
      </c>
      <c r="AD81" t="s">
        <v>53</v>
      </c>
      <c r="AF81" t="s">
        <v>29</v>
      </c>
    </row>
    <row r="82" spans="1:32" x14ac:dyDescent="0.2">
      <c r="A82" t="s">
        <v>56</v>
      </c>
      <c r="C82" s="28">
        <v>47064.447</v>
      </c>
      <c r="D82" s="28"/>
      <c r="E82">
        <f t="shared" si="7"/>
        <v>4958.0129591759005</v>
      </c>
      <c r="F82">
        <f t="shared" si="11"/>
        <v>4958</v>
      </c>
      <c r="G82">
        <f t="shared" si="10"/>
        <v>1.2637799998628907E-2</v>
      </c>
      <c r="I82">
        <f t="shared" si="13"/>
        <v>1.2637799998628907E-2</v>
      </c>
      <c r="O82">
        <f t="shared" ca="1" si="8"/>
        <v>5.3876268699941741E-2</v>
      </c>
      <c r="Q82" s="2">
        <f t="shared" si="9"/>
        <v>32045.947</v>
      </c>
      <c r="AA82" t="s">
        <v>35</v>
      </c>
      <c r="AB82">
        <v>6</v>
      </c>
      <c r="AD82" t="s">
        <v>55</v>
      </c>
      <c r="AF82" t="s">
        <v>29</v>
      </c>
    </row>
    <row r="83" spans="1:32" x14ac:dyDescent="0.2">
      <c r="A83" t="s">
        <v>57</v>
      </c>
      <c r="C83" s="28">
        <v>47148.298000000003</v>
      </c>
      <c r="D83" s="28"/>
      <c r="E83">
        <f t="shared" si="7"/>
        <v>5043.9962678459415</v>
      </c>
      <c r="F83">
        <f t="shared" si="11"/>
        <v>5044</v>
      </c>
      <c r="G83">
        <f t="shared" si="10"/>
        <v>-3.6395999995875172E-3</v>
      </c>
      <c r="I83">
        <f t="shared" si="13"/>
        <v>-3.6395999995875172E-3</v>
      </c>
      <c r="O83">
        <f t="shared" ca="1" si="8"/>
        <v>5.3059320051400752E-2</v>
      </c>
      <c r="Q83" s="2">
        <f t="shared" si="9"/>
        <v>32129.798000000003</v>
      </c>
      <c r="AA83" t="s">
        <v>35</v>
      </c>
      <c r="AB83">
        <v>7</v>
      </c>
      <c r="AD83" t="s">
        <v>55</v>
      </c>
      <c r="AF83" t="s">
        <v>29</v>
      </c>
    </row>
    <row r="84" spans="1:32" x14ac:dyDescent="0.2">
      <c r="A84" t="s">
        <v>59</v>
      </c>
      <c r="C84" s="28">
        <v>47891.404000000002</v>
      </c>
      <c r="D84" s="28"/>
      <c r="E84">
        <f t="shared" si="7"/>
        <v>5805.9992561532736</v>
      </c>
      <c r="F84">
        <f t="shared" si="11"/>
        <v>5806</v>
      </c>
      <c r="G84">
        <f t="shared" si="10"/>
        <v>-7.2539999382570386E-4</v>
      </c>
      <c r="I84">
        <f t="shared" si="13"/>
        <v>-7.2539999382570386E-4</v>
      </c>
      <c r="O84">
        <f t="shared" ca="1" si="8"/>
        <v>4.5820775049211997E-2</v>
      </c>
      <c r="Q84" s="2">
        <f t="shared" si="9"/>
        <v>32872.904000000002</v>
      </c>
      <c r="AA84" t="s">
        <v>35</v>
      </c>
      <c r="AB84">
        <v>8</v>
      </c>
      <c r="AD84" t="s">
        <v>58</v>
      </c>
      <c r="AF84" t="s">
        <v>29</v>
      </c>
    </row>
    <row r="85" spans="1:32" x14ac:dyDescent="0.2">
      <c r="A85" t="s">
        <v>60</v>
      </c>
      <c r="C85" s="28">
        <v>48205.415000000001</v>
      </c>
      <c r="D85" s="28">
        <v>7.0000000000000001E-3</v>
      </c>
      <c r="E85">
        <f t="shared" ref="E85:E111" si="14">+(C85-C$7)/C$8</f>
        <v>6127.995472522638</v>
      </c>
      <c r="F85">
        <f t="shared" si="11"/>
        <v>6128</v>
      </c>
      <c r="G85">
        <f t="shared" si="10"/>
        <v>-4.4151999973109923E-3</v>
      </c>
      <c r="I85">
        <f t="shared" si="13"/>
        <v>-4.4151999973109923E-3</v>
      </c>
      <c r="O85">
        <f t="shared" ref="O85:O111" ca="1" si="15">+C$11+C$12*F85</f>
        <v>4.2761967318628302E-2</v>
      </c>
      <c r="Q85" s="2">
        <f t="shared" ref="Q85:Q111" si="16">+C85-15018.5</f>
        <v>33186.915000000001</v>
      </c>
      <c r="AA85" t="s">
        <v>35</v>
      </c>
      <c r="AB85">
        <v>42</v>
      </c>
      <c r="AD85" t="s">
        <v>53</v>
      </c>
      <c r="AF85" t="s">
        <v>29</v>
      </c>
    </row>
    <row r="86" spans="1:32" x14ac:dyDescent="0.2">
      <c r="A86" s="46" t="s">
        <v>263</v>
      </c>
      <c r="B86" s="48" t="s">
        <v>79</v>
      </c>
      <c r="C86" s="47">
        <v>49298.63</v>
      </c>
      <c r="D86" s="47" t="s">
        <v>93</v>
      </c>
      <c r="E86">
        <f t="shared" si="14"/>
        <v>7249.0106397563804</v>
      </c>
      <c r="F86">
        <f t="shared" si="11"/>
        <v>7249</v>
      </c>
      <c r="G86">
        <f t="shared" ref="G86:G117" si="17">+C86-(C$7+F86*C$8)</f>
        <v>1.0375899997598026E-2</v>
      </c>
      <c r="I86">
        <f t="shared" si="13"/>
        <v>1.0375899997598026E-2</v>
      </c>
      <c r="O86">
        <f t="shared" ca="1" si="15"/>
        <v>3.211313667892543E-2</v>
      </c>
      <c r="Q86" s="2">
        <f t="shared" si="16"/>
        <v>34280.129999999997</v>
      </c>
    </row>
    <row r="87" spans="1:32" x14ac:dyDescent="0.2">
      <c r="A87" s="46" t="s">
        <v>263</v>
      </c>
      <c r="B87" s="48" t="s">
        <v>79</v>
      </c>
      <c r="C87" s="47">
        <v>49299.608999999997</v>
      </c>
      <c r="D87" s="47" t="s">
        <v>93</v>
      </c>
      <c r="E87">
        <f t="shared" si="14"/>
        <v>7250.0145354664846</v>
      </c>
      <c r="F87">
        <f t="shared" si="11"/>
        <v>7250</v>
      </c>
      <c r="G87">
        <f t="shared" si="17"/>
        <v>1.4174999996612314E-2</v>
      </c>
      <c r="I87">
        <f t="shared" si="13"/>
        <v>1.4174999996612314E-2</v>
      </c>
      <c r="O87">
        <f t="shared" ca="1" si="15"/>
        <v>3.2103637276035407E-2</v>
      </c>
      <c r="Q87" s="2">
        <f t="shared" si="16"/>
        <v>34281.108999999997</v>
      </c>
    </row>
    <row r="88" spans="1:32" x14ac:dyDescent="0.2">
      <c r="A88" t="s">
        <v>61</v>
      </c>
      <c r="C88" s="28">
        <v>50096.345999999998</v>
      </c>
      <c r="D88" s="28">
        <v>8.0000000000000002E-3</v>
      </c>
      <c r="E88">
        <f t="shared" si="14"/>
        <v>8067.0123458663738</v>
      </c>
      <c r="F88">
        <f t="shared" si="11"/>
        <v>8067</v>
      </c>
      <c r="G88">
        <f t="shared" si="17"/>
        <v>1.2039699999149889E-2</v>
      </c>
      <c r="I88">
        <f t="shared" si="13"/>
        <v>1.2039699999149889E-2</v>
      </c>
      <c r="O88">
        <f t="shared" ca="1" si="15"/>
        <v>2.434262511489603E-2</v>
      </c>
      <c r="Q88" s="2">
        <f t="shared" si="16"/>
        <v>35077.845999999998</v>
      </c>
      <c r="AA88" t="s">
        <v>35</v>
      </c>
      <c r="AB88">
        <v>8</v>
      </c>
      <c r="AD88" t="s">
        <v>58</v>
      </c>
      <c r="AF88" t="s">
        <v>29</v>
      </c>
    </row>
    <row r="89" spans="1:32" x14ac:dyDescent="0.2">
      <c r="A89" t="s">
        <v>64</v>
      </c>
      <c r="C89" s="28">
        <v>50716.564700000003</v>
      </c>
      <c r="D89" s="28">
        <v>2.9999999999999997E-4</v>
      </c>
      <c r="E89">
        <f t="shared" si="14"/>
        <v>8703.0030427576548</v>
      </c>
      <c r="F89">
        <f t="shared" si="11"/>
        <v>8703</v>
      </c>
      <c r="G89">
        <f t="shared" si="17"/>
        <v>2.9673000026377849E-3</v>
      </c>
      <c r="J89">
        <f>G89</f>
        <v>2.9673000026377849E-3</v>
      </c>
      <c r="O89">
        <f t="shared" ca="1" si="15"/>
        <v>1.8301004876848728E-2</v>
      </c>
      <c r="Q89" s="2">
        <f t="shared" si="16"/>
        <v>35698.064700000003</v>
      </c>
      <c r="AA89" t="s">
        <v>62</v>
      </c>
      <c r="AD89" t="s">
        <v>63</v>
      </c>
      <c r="AF89" t="s">
        <v>37</v>
      </c>
    </row>
    <row r="90" spans="1:32" x14ac:dyDescent="0.2">
      <c r="A90" t="s">
        <v>66</v>
      </c>
      <c r="C90" s="28">
        <v>51196.366999999998</v>
      </c>
      <c r="D90" s="28">
        <v>4.0000000000000001E-3</v>
      </c>
      <c r="E90">
        <f t="shared" si="14"/>
        <v>9195.0065878733294</v>
      </c>
      <c r="F90">
        <f t="shared" si="11"/>
        <v>9195</v>
      </c>
      <c r="G90">
        <f t="shared" si="17"/>
        <v>6.4244999957736582E-3</v>
      </c>
      <c r="I90">
        <f>G90</f>
        <v>6.4244999957736582E-3</v>
      </c>
      <c r="O90">
        <f t="shared" ca="1" si="15"/>
        <v>1.3627298654963066E-2</v>
      </c>
      <c r="Q90" s="2">
        <f t="shared" si="16"/>
        <v>36177.866999999998</v>
      </c>
      <c r="AA90" t="s">
        <v>35</v>
      </c>
      <c r="AB90">
        <v>9</v>
      </c>
      <c r="AD90" t="s">
        <v>65</v>
      </c>
    </row>
    <row r="91" spans="1:32" x14ac:dyDescent="0.2">
      <c r="A91" s="46" t="s">
        <v>307</v>
      </c>
      <c r="B91" s="48" t="s">
        <v>79</v>
      </c>
      <c r="C91" s="47">
        <v>51551.356</v>
      </c>
      <c r="D91" s="47" t="s">
        <v>93</v>
      </c>
      <c r="E91">
        <f t="shared" si="14"/>
        <v>9559.0228639042489</v>
      </c>
      <c r="F91">
        <f t="shared" si="11"/>
        <v>9559</v>
      </c>
      <c r="G91">
        <f t="shared" si="17"/>
        <v>2.2296900002402253E-2</v>
      </c>
      <c r="I91">
        <f>G91</f>
        <v>2.2296900002402253E-2</v>
      </c>
      <c r="O91">
        <f t="shared" ca="1" si="15"/>
        <v>1.0169516002998896E-2</v>
      </c>
      <c r="Q91" s="2">
        <f t="shared" si="16"/>
        <v>36532.856</v>
      </c>
    </row>
    <row r="92" spans="1:32" x14ac:dyDescent="0.2">
      <c r="A92" s="46" t="s">
        <v>312</v>
      </c>
      <c r="B92" s="48" t="s">
        <v>79</v>
      </c>
      <c r="C92" s="47">
        <v>51879.972999999998</v>
      </c>
      <c r="D92" s="47" t="s">
        <v>93</v>
      </c>
      <c r="E92">
        <f t="shared" si="14"/>
        <v>9895.9965069761511</v>
      </c>
      <c r="F92">
        <f t="shared" si="11"/>
        <v>9896</v>
      </c>
      <c r="G92">
        <f t="shared" si="17"/>
        <v>-3.4063999992213212E-3</v>
      </c>
      <c r="I92">
        <f>G92</f>
        <v>-3.4063999992213212E-3</v>
      </c>
      <c r="O92">
        <f t="shared" ca="1" si="15"/>
        <v>6.9682172290650157E-3</v>
      </c>
      <c r="Q92" s="2">
        <f t="shared" si="16"/>
        <v>36861.472999999998</v>
      </c>
    </row>
    <row r="93" spans="1:32" x14ac:dyDescent="0.2">
      <c r="A93" s="46" t="s">
        <v>316</v>
      </c>
      <c r="B93" s="48" t="s">
        <v>79</v>
      </c>
      <c r="C93" s="47">
        <v>52585.037300000004</v>
      </c>
      <c r="D93" s="47" t="s">
        <v>93</v>
      </c>
      <c r="E93">
        <f t="shared" si="14"/>
        <v>10618.990404951435</v>
      </c>
      <c r="F93">
        <f t="shared" si="11"/>
        <v>10619</v>
      </c>
      <c r="G93">
        <f t="shared" si="17"/>
        <v>-9.3570999961229973E-3</v>
      </c>
      <c r="I93">
        <f>G93</f>
        <v>-9.3570999961229973E-3</v>
      </c>
      <c r="O93">
        <f t="shared" ca="1" si="15"/>
        <v>1.0014893958670834E-4</v>
      </c>
      <c r="Q93" s="2">
        <f t="shared" si="16"/>
        <v>37566.537300000004</v>
      </c>
    </row>
    <row r="94" spans="1:32" x14ac:dyDescent="0.2">
      <c r="A94" s="46" t="s">
        <v>263</v>
      </c>
      <c r="B94" s="48" t="s">
        <v>79</v>
      </c>
      <c r="C94" s="47">
        <v>52636.722300000001</v>
      </c>
      <c r="D94" s="47" t="s">
        <v>93</v>
      </c>
      <c r="E94">
        <f t="shared" si="14"/>
        <v>10671.989740780595</v>
      </c>
      <c r="F94">
        <f t="shared" si="11"/>
        <v>10672</v>
      </c>
      <c r="G94">
        <f t="shared" si="17"/>
        <v>-1.0004799994931091E-2</v>
      </c>
      <c r="I94">
        <f>G94</f>
        <v>-1.0004799994931091E-2</v>
      </c>
      <c r="O94">
        <f t="shared" ca="1" si="15"/>
        <v>-4.0331941358388856E-4</v>
      </c>
      <c r="Q94" s="2">
        <f t="shared" si="16"/>
        <v>37618.222300000001</v>
      </c>
    </row>
    <row r="95" spans="1:32" x14ac:dyDescent="0.2">
      <c r="A95" s="6" t="s">
        <v>69</v>
      </c>
      <c r="C95" s="28">
        <v>52641.599300000002</v>
      </c>
      <c r="D95" s="28">
        <v>2.9999999999999997E-4</v>
      </c>
      <c r="E95">
        <f t="shared" si="14"/>
        <v>10676.990761595895</v>
      </c>
      <c r="F95">
        <f t="shared" si="11"/>
        <v>10677</v>
      </c>
      <c r="G95">
        <f t="shared" si="17"/>
        <v>-9.0092999962507747E-3</v>
      </c>
      <c r="K95">
        <f>G95</f>
        <v>-9.0092999962507747E-3</v>
      </c>
      <c r="O95">
        <f t="shared" ca="1" si="15"/>
        <v>-4.5081642803394828E-4</v>
      </c>
      <c r="Q95" s="2">
        <f t="shared" si="16"/>
        <v>37623.099300000002</v>
      </c>
    </row>
    <row r="96" spans="1:32" x14ac:dyDescent="0.2">
      <c r="A96" s="46" t="s">
        <v>263</v>
      </c>
      <c r="B96" s="48" t="s">
        <v>79</v>
      </c>
      <c r="C96" s="47">
        <v>52951.713199999998</v>
      </c>
      <c r="D96" s="47" t="s">
        <v>93</v>
      </c>
      <c r="E96">
        <f t="shared" si="14"/>
        <v>10994.990775746823</v>
      </c>
      <c r="F96">
        <f t="shared" si="11"/>
        <v>10995</v>
      </c>
      <c r="G96">
        <f t="shared" si="17"/>
        <v>-8.9955000003101304E-3</v>
      </c>
      <c r="I96">
        <f>G96</f>
        <v>-8.9955000003101304E-3</v>
      </c>
      <c r="O96">
        <f t="shared" ca="1" si="15"/>
        <v>-3.4716265470575991E-3</v>
      </c>
      <c r="Q96" s="2">
        <f t="shared" si="16"/>
        <v>37933.213199999998</v>
      </c>
    </row>
    <row r="97" spans="1:17" x14ac:dyDescent="0.2">
      <c r="A97" s="46" t="s">
        <v>336</v>
      </c>
      <c r="B97" s="48" t="s">
        <v>79</v>
      </c>
      <c r="C97" s="47">
        <v>53333.014999999999</v>
      </c>
      <c r="D97" s="47" t="s">
        <v>93</v>
      </c>
      <c r="E97">
        <f t="shared" si="14"/>
        <v>11385.988979296471</v>
      </c>
      <c r="F97">
        <f t="shared" si="11"/>
        <v>11386</v>
      </c>
      <c r="G97">
        <f t="shared" si="17"/>
        <v>-1.0747399996034801E-2</v>
      </c>
      <c r="I97">
        <f>G97</f>
        <v>-1.0747399996034801E-2</v>
      </c>
      <c r="O97">
        <f t="shared" ca="1" si="15"/>
        <v>-7.1858930770520996E-3</v>
      </c>
      <c r="Q97" s="2">
        <f t="shared" si="16"/>
        <v>38314.514999999999</v>
      </c>
    </row>
    <row r="98" spans="1:17" x14ac:dyDescent="0.2">
      <c r="A98" s="46" t="s">
        <v>341</v>
      </c>
      <c r="B98" s="48" t="s">
        <v>79</v>
      </c>
      <c r="C98" s="47">
        <v>53767.947999999997</v>
      </c>
      <c r="D98" s="47" t="s">
        <v>93</v>
      </c>
      <c r="E98">
        <f t="shared" si="14"/>
        <v>11831.982210024618</v>
      </c>
      <c r="F98">
        <f t="shared" si="11"/>
        <v>11832</v>
      </c>
      <c r="G98">
        <f t="shared" si="17"/>
        <v>-1.7348800000036135E-2</v>
      </c>
      <c r="I98">
        <f>G98</f>
        <v>-1.7348800000036135E-2</v>
      </c>
      <c r="O98">
        <f t="shared" ca="1" si="15"/>
        <v>-1.1422626765997215E-2</v>
      </c>
      <c r="Q98" s="2">
        <f t="shared" si="16"/>
        <v>38749.447999999997</v>
      </c>
    </row>
    <row r="99" spans="1:17" x14ac:dyDescent="0.2">
      <c r="A99" s="67" t="s">
        <v>391</v>
      </c>
      <c r="B99" s="15"/>
      <c r="C99" s="28">
        <v>53925.932999999997</v>
      </c>
      <c r="D99" s="28"/>
      <c r="E99">
        <f t="shared" si="14"/>
        <v>11993.984726634275</v>
      </c>
      <c r="F99">
        <f t="shared" ref="F99:F130" si="18">ROUND(2*E99,0)/2</f>
        <v>11994</v>
      </c>
      <c r="G99">
        <f t="shared" si="17"/>
        <v>-1.4894600004481617E-2</v>
      </c>
      <c r="K99">
        <f>G99</f>
        <v>-1.4894600004481617E-2</v>
      </c>
      <c r="O99">
        <f t="shared" ca="1" si="15"/>
        <v>-1.2961530034179075E-2</v>
      </c>
      <c r="Q99" s="2">
        <f t="shared" si="16"/>
        <v>38907.432999999997</v>
      </c>
    </row>
    <row r="100" spans="1:17" x14ac:dyDescent="0.2">
      <c r="A100" s="46" t="s">
        <v>346</v>
      </c>
      <c r="B100" s="48" t="s">
        <v>79</v>
      </c>
      <c r="C100" s="47">
        <v>53925.933900000004</v>
      </c>
      <c r="D100" s="47" t="s">
        <v>85</v>
      </c>
      <c r="E100">
        <f t="shared" si="14"/>
        <v>11993.985649521042</v>
      </c>
      <c r="F100">
        <f t="shared" si="18"/>
        <v>11994</v>
      </c>
      <c r="G100">
        <f t="shared" si="17"/>
        <v>-1.3994599998113699E-2</v>
      </c>
      <c r="K100">
        <f>G100</f>
        <v>-1.3994599998113699E-2</v>
      </c>
      <c r="O100">
        <f t="shared" ca="1" si="15"/>
        <v>-1.2961530034179075E-2</v>
      </c>
      <c r="Q100" s="2">
        <f t="shared" si="16"/>
        <v>38907.433900000004</v>
      </c>
    </row>
    <row r="101" spans="1:17" x14ac:dyDescent="0.2">
      <c r="A101" s="46" t="s">
        <v>341</v>
      </c>
      <c r="B101" s="48" t="s">
        <v>79</v>
      </c>
      <c r="C101" s="47">
        <v>53993.222800000003</v>
      </c>
      <c r="D101" s="47" t="s">
        <v>87</v>
      </c>
      <c r="E101">
        <f t="shared" si="14"/>
        <v>12062.985688384828</v>
      </c>
      <c r="F101">
        <f t="shared" si="18"/>
        <v>12063</v>
      </c>
      <c r="G101">
        <f t="shared" si="17"/>
        <v>-1.3956699993286747E-2</v>
      </c>
      <c r="K101">
        <f>G101</f>
        <v>-1.3956699993286747E-2</v>
      </c>
      <c r="O101">
        <f t="shared" ca="1" si="15"/>
        <v>-1.3616988833589874E-2</v>
      </c>
      <c r="Q101" s="2">
        <f t="shared" si="16"/>
        <v>38974.722800000003</v>
      </c>
    </row>
    <row r="102" spans="1:17" x14ac:dyDescent="0.2">
      <c r="A102" s="46" t="s">
        <v>263</v>
      </c>
      <c r="B102" s="48" t="s">
        <v>79</v>
      </c>
      <c r="C102" s="47">
        <v>54053.685799999999</v>
      </c>
      <c r="D102" s="47" t="s">
        <v>85</v>
      </c>
      <c r="E102">
        <f t="shared" si="14"/>
        <v>12124.986246423685</v>
      </c>
      <c r="F102">
        <f t="shared" si="18"/>
        <v>12125</v>
      </c>
      <c r="G102">
        <f t="shared" si="17"/>
        <v>-1.3412499996775296E-2</v>
      </c>
      <c r="K102">
        <f>G102</f>
        <v>-1.3412499996775296E-2</v>
      </c>
      <c r="O102">
        <f t="shared" ca="1" si="15"/>
        <v>-1.4205951812770581E-2</v>
      </c>
      <c r="Q102" s="2">
        <f t="shared" si="16"/>
        <v>39035.185799999999</v>
      </c>
    </row>
    <row r="103" spans="1:17" x14ac:dyDescent="0.2">
      <c r="A103" s="46" t="s">
        <v>346</v>
      </c>
      <c r="B103" s="48" t="s">
        <v>79</v>
      </c>
      <c r="C103" s="47">
        <v>54640.754999999997</v>
      </c>
      <c r="D103" s="47" t="s">
        <v>85</v>
      </c>
      <c r="E103">
        <f t="shared" si="14"/>
        <v>12726.984460330172</v>
      </c>
      <c r="F103">
        <f t="shared" si="18"/>
        <v>12727</v>
      </c>
      <c r="G103">
        <f t="shared" si="17"/>
        <v>-1.5154300002905075E-2</v>
      </c>
      <c r="K103">
        <f>G103</f>
        <v>-1.5154300002905075E-2</v>
      </c>
      <c r="O103">
        <f t="shared" ca="1" si="15"/>
        <v>-1.9924592352557502E-2</v>
      </c>
      <c r="Q103" s="2">
        <f t="shared" si="16"/>
        <v>39622.254999999997</v>
      </c>
    </row>
    <row r="104" spans="1:17" x14ac:dyDescent="0.2">
      <c r="A104" s="46" t="s">
        <v>360</v>
      </c>
      <c r="B104" s="48" t="s">
        <v>79</v>
      </c>
      <c r="C104" s="47">
        <v>54789.961600000002</v>
      </c>
      <c r="D104" s="47" t="s">
        <v>93</v>
      </c>
      <c r="E104">
        <f t="shared" si="14"/>
        <v>12879.985344558238</v>
      </c>
      <c r="F104">
        <f t="shared" si="18"/>
        <v>12880</v>
      </c>
      <c r="G104">
        <f t="shared" si="17"/>
        <v>-1.429199999984121E-2</v>
      </c>
      <c r="I104">
        <f>G104</f>
        <v>-1.429199999984121E-2</v>
      </c>
      <c r="O104">
        <f t="shared" ca="1" si="15"/>
        <v>-2.1378000994729252E-2</v>
      </c>
      <c r="Q104" s="2">
        <f t="shared" si="16"/>
        <v>39771.461600000002</v>
      </c>
    </row>
    <row r="105" spans="1:17" x14ac:dyDescent="0.2">
      <c r="A105" s="46" t="s">
        <v>360</v>
      </c>
      <c r="B105" s="48" t="s">
        <v>79</v>
      </c>
      <c r="C105" s="47">
        <v>54789.962399999997</v>
      </c>
      <c r="D105" s="47" t="s">
        <v>93</v>
      </c>
      <c r="E105">
        <f t="shared" si="14"/>
        <v>12879.986164902019</v>
      </c>
      <c r="F105">
        <f t="shared" si="18"/>
        <v>12880</v>
      </c>
      <c r="G105">
        <f t="shared" si="17"/>
        <v>-1.3492000005498994E-2</v>
      </c>
      <c r="I105">
        <f>G105</f>
        <v>-1.3492000005498994E-2</v>
      </c>
      <c r="O105">
        <f t="shared" ca="1" si="15"/>
        <v>-2.1378000994729252E-2</v>
      </c>
      <c r="Q105" s="2">
        <f t="shared" si="16"/>
        <v>39771.462399999997</v>
      </c>
    </row>
    <row r="106" spans="1:17" x14ac:dyDescent="0.2">
      <c r="A106" s="29" t="s">
        <v>78</v>
      </c>
      <c r="B106" s="30" t="s">
        <v>79</v>
      </c>
      <c r="C106" s="29">
        <v>54802.640099999997</v>
      </c>
      <c r="D106" s="29">
        <v>6.9999999999999999E-4</v>
      </c>
      <c r="E106">
        <f t="shared" si="14"/>
        <v>12892.986255447466</v>
      </c>
      <c r="F106">
        <f t="shared" si="18"/>
        <v>12893</v>
      </c>
      <c r="G106">
        <f t="shared" si="17"/>
        <v>-1.340370000252733E-2</v>
      </c>
      <c r="K106">
        <f>G106</f>
        <v>-1.340370000252733E-2</v>
      </c>
      <c r="O106">
        <f t="shared" ca="1" si="15"/>
        <v>-2.1501493232299412E-2</v>
      </c>
      <c r="Q106" s="2">
        <f t="shared" si="16"/>
        <v>39784.140099999997</v>
      </c>
    </row>
    <row r="107" spans="1:17" x14ac:dyDescent="0.2">
      <c r="A107" s="46" t="s">
        <v>360</v>
      </c>
      <c r="B107" s="48" t="s">
        <v>79</v>
      </c>
      <c r="C107" s="47">
        <v>54828.9692</v>
      </c>
      <c r="D107" s="47" t="s">
        <v>93</v>
      </c>
      <c r="E107">
        <f t="shared" si="14"/>
        <v>12919.984897470869</v>
      </c>
      <c r="F107">
        <f t="shared" si="18"/>
        <v>12920</v>
      </c>
      <c r="G107">
        <f t="shared" si="17"/>
        <v>-1.4728000001923647E-2</v>
      </c>
      <c r="K107">
        <f>G107</f>
        <v>-1.4728000001923647E-2</v>
      </c>
      <c r="O107">
        <f t="shared" ca="1" si="15"/>
        <v>-2.1757977110329715E-2</v>
      </c>
      <c r="Q107" s="2">
        <f t="shared" si="16"/>
        <v>39810.4692</v>
      </c>
    </row>
    <row r="108" spans="1:17" x14ac:dyDescent="0.2">
      <c r="A108" s="31" t="s">
        <v>82</v>
      </c>
      <c r="B108" s="32" t="s">
        <v>79</v>
      </c>
      <c r="C108" s="31">
        <v>55855.844599999997</v>
      </c>
      <c r="D108" s="31">
        <v>5.9999999999999995E-4</v>
      </c>
      <c r="E108">
        <f t="shared" si="14"/>
        <v>13972.973466287816</v>
      </c>
      <c r="F108">
        <f t="shared" si="18"/>
        <v>13973</v>
      </c>
      <c r="G108">
        <f t="shared" si="17"/>
        <v>-2.5875700004689861E-2</v>
      </c>
      <c r="K108">
        <f>G108</f>
        <v>-2.5875700004689861E-2</v>
      </c>
      <c r="O108">
        <f t="shared" ca="1" si="15"/>
        <v>-3.1760848353511811E-2</v>
      </c>
      <c r="Q108" s="2">
        <f t="shared" si="16"/>
        <v>40837.344599999997</v>
      </c>
    </row>
    <row r="109" spans="1:17" x14ac:dyDescent="0.2">
      <c r="A109" s="46" t="s">
        <v>379</v>
      </c>
      <c r="B109" s="48" t="s">
        <v>380</v>
      </c>
      <c r="C109" s="47">
        <v>55912.916499999999</v>
      </c>
      <c r="D109" s="47" t="s">
        <v>93</v>
      </c>
      <c r="E109">
        <f t="shared" si="14"/>
        <v>14031.496689553916</v>
      </c>
      <c r="F109">
        <f t="shared" si="18"/>
        <v>14031.5</v>
      </c>
      <c r="G109">
        <f t="shared" si="17"/>
        <v>-3.2283499967888929E-3</v>
      </c>
      <c r="I109">
        <f>G109</f>
        <v>-3.2283499967888929E-3</v>
      </c>
      <c r="O109">
        <f t="shared" ca="1" si="15"/>
        <v>-3.2316563422577493E-2</v>
      </c>
      <c r="Q109" s="2">
        <f t="shared" si="16"/>
        <v>40894.416499999999</v>
      </c>
    </row>
    <row r="110" spans="1:17" x14ac:dyDescent="0.2">
      <c r="A110" s="51" t="s">
        <v>383</v>
      </c>
      <c r="B110" s="52" t="s">
        <v>380</v>
      </c>
      <c r="C110" s="53">
        <v>57321.079200000037</v>
      </c>
      <c r="D110" s="54"/>
      <c r="E110">
        <f t="shared" si="14"/>
        <v>15475.4685931894</v>
      </c>
      <c r="F110">
        <f t="shared" si="18"/>
        <v>15475.5</v>
      </c>
      <c r="G110">
        <f t="shared" si="17"/>
        <v>-3.0627949963673018E-2</v>
      </c>
      <c r="K110">
        <f>G110</f>
        <v>-3.0627949963673018E-2</v>
      </c>
      <c r="O110">
        <f t="shared" ca="1" si="15"/>
        <v>-4.6033701195754062E-2</v>
      </c>
      <c r="Q110" s="2">
        <f t="shared" si="16"/>
        <v>42302.579200000037</v>
      </c>
    </row>
    <row r="111" spans="1:17" x14ac:dyDescent="0.2">
      <c r="A111" s="55" t="s">
        <v>384</v>
      </c>
      <c r="B111" s="56" t="s">
        <v>79</v>
      </c>
      <c r="C111" s="57">
        <v>59566.912500000093</v>
      </c>
      <c r="D111" s="58" t="s">
        <v>359</v>
      </c>
      <c r="E111">
        <f t="shared" si="14"/>
        <v>17778.412837806132</v>
      </c>
      <c r="F111">
        <f t="shared" si="18"/>
        <v>17778.5</v>
      </c>
      <c r="G111">
        <f t="shared" si="17"/>
        <v>-8.5000649909488857E-2</v>
      </c>
      <c r="K111">
        <f>G111</f>
        <v>-8.5000649909488857E-2</v>
      </c>
      <c r="O111">
        <f t="shared" ca="1" si="15"/>
        <v>-6.7910826051450518E-2</v>
      </c>
      <c r="Q111" s="2">
        <f t="shared" si="16"/>
        <v>44548.412500000093</v>
      </c>
    </row>
    <row r="112" spans="1:17" x14ac:dyDescent="0.2">
      <c r="A112" s="73" t="s">
        <v>392</v>
      </c>
      <c r="B112" s="74" t="s">
        <v>79</v>
      </c>
      <c r="C112" s="75">
        <v>60272.462999999989</v>
      </c>
      <c r="D112" s="73">
        <v>3.0000000000000001E-3</v>
      </c>
      <c r="E112">
        <f t="shared" ref="E112" si="19">+(C112-C$7)/C$8</f>
        <v>18501.905299718233</v>
      </c>
      <c r="F112">
        <f t="shared" si="18"/>
        <v>18502</v>
      </c>
      <c r="G112">
        <f t="shared" ref="G112" si="20">+C112-(C$7+F112*C$8)</f>
        <v>-9.2351800005417317E-2</v>
      </c>
      <c r="K112">
        <f>G112</f>
        <v>-9.2351800005417317E-2</v>
      </c>
      <c r="O112">
        <f t="shared" ref="O112" ca="1" si="21">+C$11+C$12*F112</f>
        <v>-7.4783644042373837E-2</v>
      </c>
      <c r="Q112" s="2">
        <f t="shared" ref="Q112" si="22">+C112-15018.5</f>
        <v>45253.962999999989</v>
      </c>
    </row>
    <row r="113" spans="2:17" x14ac:dyDescent="0.2">
      <c r="B113" s="15"/>
      <c r="C113" s="28"/>
      <c r="D113" s="28"/>
      <c r="Q113" s="2"/>
    </row>
    <row r="114" spans="2:17" x14ac:dyDescent="0.2">
      <c r="B114" s="15"/>
      <c r="C114" s="28"/>
      <c r="D114" s="28"/>
      <c r="Q114" s="2"/>
    </row>
    <row r="115" spans="2:17" x14ac:dyDescent="0.2">
      <c r="B115" s="15"/>
      <c r="C115" s="28"/>
      <c r="D115" s="28"/>
      <c r="Q115" s="2"/>
    </row>
    <row r="116" spans="2:17" x14ac:dyDescent="0.2">
      <c r="B116" s="15"/>
      <c r="C116" s="28"/>
      <c r="D116" s="28"/>
      <c r="Q116" s="2"/>
    </row>
    <row r="117" spans="2:17" x14ac:dyDescent="0.2">
      <c r="B117" s="15"/>
      <c r="C117" s="28"/>
      <c r="D117" s="28"/>
      <c r="Q117" s="2"/>
    </row>
    <row r="118" spans="2:17" x14ac:dyDescent="0.2">
      <c r="B118" s="15"/>
      <c r="C118" s="28"/>
      <c r="D118" s="28"/>
      <c r="Q118" s="2"/>
    </row>
    <row r="119" spans="2:17" x14ac:dyDescent="0.2">
      <c r="B119" s="15"/>
      <c r="C119" s="28"/>
      <c r="D119" s="28"/>
      <c r="Q119" s="2"/>
    </row>
    <row r="120" spans="2:17" x14ac:dyDescent="0.2">
      <c r="B120" s="15"/>
      <c r="C120" s="28"/>
      <c r="D120" s="28"/>
      <c r="Q120" s="2"/>
    </row>
    <row r="121" spans="2:17" x14ac:dyDescent="0.2">
      <c r="B121" s="15"/>
      <c r="C121" s="28"/>
      <c r="D121" s="28"/>
      <c r="Q121" s="2"/>
    </row>
    <row r="122" spans="2:17" x14ac:dyDescent="0.2">
      <c r="B122" s="15"/>
      <c r="C122" s="28"/>
      <c r="D122" s="28"/>
      <c r="Q122" s="2"/>
    </row>
    <row r="123" spans="2:17" x14ac:dyDescent="0.2">
      <c r="B123" s="15"/>
      <c r="C123" s="28"/>
      <c r="D123" s="28"/>
      <c r="Q123" s="2"/>
    </row>
    <row r="124" spans="2:17" x14ac:dyDescent="0.2">
      <c r="B124" s="15"/>
      <c r="C124" s="28"/>
      <c r="D124" s="28"/>
      <c r="Q124" s="2"/>
    </row>
    <row r="125" spans="2:17" x14ac:dyDescent="0.2">
      <c r="B125" s="15"/>
      <c r="C125" s="28"/>
      <c r="D125" s="28"/>
      <c r="Q125" s="2"/>
    </row>
    <row r="126" spans="2:17" x14ac:dyDescent="0.2">
      <c r="B126" s="15"/>
      <c r="C126" s="28"/>
      <c r="D126" s="28"/>
      <c r="Q126" s="2"/>
    </row>
    <row r="127" spans="2:17" x14ac:dyDescent="0.2">
      <c r="B127" s="15"/>
      <c r="C127" s="28"/>
      <c r="D127" s="28"/>
      <c r="Q127" s="2"/>
    </row>
    <row r="128" spans="2:17" x14ac:dyDescent="0.2">
      <c r="B128" s="15"/>
      <c r="C128" s="28"/>
      <c r="D128" s="28"/>
      <c r="Q128" s="2"/>
    </row>
    <row r="129" spans="2:17" x14ac:dyDescent="0.2">
      <c r="B129" s="15"/>
      <c r="C129" s="28"/>
      <c r="D129" s="28"/>
      <c r="Q129" s="2"/>
    </row>
    <row r="130" spans="2:17" x14ac:dyDescent="0.2">
      <c r="B130" s="15"/>
      <c r="C130" s="28"/>
      <c r="D130" s="28"/>
      <c r="Q130" s="2"/>
    </row>
    <row r="131" spans="2:17" x14ac:dyDescent="0.2">
      <c r="B131" s="15"/>
      <c r="C131" s="28"/>
      <c r="D131" s="28"/>
      <c r="Q131" s="2"/>
    </row>
    <row r="132" spans="2:17" x14ac:dyDescent="0.2">
      <c r="B132" s="15"/>
      <c r="C132" s="28"/>
      <c r="D132" s="28"/>
      <c r="Q132" s="2"/>
    </row>
    <row r="133" spans="2:17" x14ac:dyDescent="0.2">
      <c r="B133" s="15"/>
      <c r="C133" s="28"/>
      <c r="D133" s="28"/>
      <c r="Q133" s="2"/>
    </row>
    <row r="134" spans="2:17" x14ac:dyDescent="0.2">
      <c r="B134" s="15"/>
      <c r="C134" s="28"/>
      <c r="D134" s="28"/>
      <c r="Q134" s="2"/>
    </row>
    <row r="135" spans="2:17" x14ac:dyDescent="0.2">
      <c r="B135" s="15"/>
      <c r="C135" s="28"/>
      <c r="D135" s="28"/>
      <c r="Q135" s="2"/>
    </row>
    <row r="136" spans="2:17" x14ac:dyDescent="0.2">
      <c r="B136" s="15"/>
      <c r="C136" s="28"/>
      <c r="D136" s="28"/>
      <c r="Q136" s="2"/>
    </row>
    <row r="137" spans="2:17" x14ac:dyDescent="0.2">
      <c r="B137" s="15"/>
      <c r="C137" s="28"/>
      <c r="D137" s="28"/>
      <c r="Q137" s="2"/>
    </row>
    <row r="138" spans="2:17" x14ac:dyDescent="0.2">
      <c r="B138" s="15"/>
      <c r="C138" s="28"/>
      <c r="D138" s="28"/>
      <c r="Q138" s="2"/>
    </row>
    <row r="139" spans="2:17" x14ac:dyDescent="0.2">
      <c r="B139" s="15"/>
      <c r="C139" s="28"/>
      <c r="D139" s="28"/>
      <c r="Q139" s="2"/>
    </row>
    <row r="140" spans="2:17" x14ac:dyDescent="0.2">
      <c r="B140" s="15"/>
      <c r="C140" s="28"/>
      <c r="D140" s="28"/>
      <c r="Q140" s="2"/>
    </row>
    <row r="141" spans="2:17" x14ac:dyDescent="0.2">
      <c r="B141" s="15"/>
      <c r="C141" s="28"/>
      <c r="D141" s="28"/>
      <c r="Q141" s="2"/>
    </row>
    <row r="142" spans="2:17" x14ac:dyDescent="0.2">
      <c r="B142" s="15"/>
      <c r="C142" s="28"/>
      <c r="D142" s="28"/>
      <c r="Q142" s="2"/>
    </row>
    <row r="143" spans="2:17" x14ac:dyDescent="0.2">
      <c r="B143" s="15"/>
      <c r="C143" s="28"/>
      <c r="D143" s="28"/>
      <c r="Q143" s="2"/>
    </row>
    <row r="144" spans="2:17" x14ac:dyDescent="0.2">
      <c r="B144" s="15"/>
      <c r="C144" s="28"/>
      <c r="D144" s="28"/>
      <c r="Q144" s="2"/>
    </row>
    <row r="145" spans="2:17" x14ac:dyDescent="0.2">
      <c r="B145" s="15"/>
      <c r="C145" s="28"/>
      <c r="D145" s="28"/>
      <c r="Q145" s="2"/>
    </row>
    <row r="146" spans="2:17" x14ac:dyDescent="0.2">
      <c r="B146" s="15"/>
      <c r="C146" s="28"/>
      <c r="D146" s="28"/>
      <c r="Q146" s="2"/>
    </row>
    <row r="147" spans="2:17" x14ac:dyDescent="0.2">
      <c r="B147" s="15"/>
      <c r="C147" s="28"/>
      <c r="D147" s="28"/>
      <c r="Q147" s="2"/>
    </row>
    <row r="148" spans="2:17" x14ac:dyDescent="0.2">
      <c r="B148" s="15"/>
      <c r="C148" s="28"/>
      <c r="D148" s="28"/>
      <c r="Q148" s="2"/>
    </row>
    <row r="149" spans="2:17" x14ac:dyDescent="0.2">
      <c r="B149" s="15"/>
      <c r="C149" s="28"/>
      <c r="D149" s="28"/>
      <c r="Q149" s="2"/>
    </row>
    <row r="150" spans="2:17" x14ac:dyDescent="0.2">
      <c r="B150" s="15"/>
      <c r="C150" s="28"/>
      <c r="D150" s="28"/>
      <c r="Q150" s="2"/>
    </row>
    <row r="151" spans="2:17" x14ac:dyDescent="0.2">
      <c r="B151" s="15"/>
      <c r="C151" s="28"/>
      <c r="D151" s="28"/>
      <c r="Q151" s="2"/>
    </row>
    <row r="152" spans="2:17" x14ac:dyDescent="0.2">
      <c r="B152" s="15"/>
      <c r="C152" s="28"/>
      <c r="D152" s="28"/>
      <c r="Q152" s="2"/>
    </row>
    <row r="153" spans="2:17" x14ac:dyDescent="0.2">
      <c r="B153" s="15"/>
      <c r="C153" s="28"/>
      <c r="D153" s="28"/>
      <c r="Q153" s="2"/>
    </row>
    <row r="154" spans="2:17" x14ac:dyDescent="0.2">
      <c r="C154" s="28"/>
      <c r="D154" s="28"/>
      <c r="Q154" s="2"/>
    </row>
    <row r="155" spans="2:17" x14ac:dyDescent="0.2">
      <c r="C155" s="28"/>
      <c r="D155" s="28"/>
      <c r="Q155" s="2"/>
    </row>
    <row r="156" spans="2:17" x14ac:dyDescent="0.2">
      <c r="C156" s="28"/>
      <c r="D156" s="28"/>
      <c r="Q156" s="2"/>
    </row>
    <row r="157" spans="2:17" x14ac:dyDescent="0.2">
      <c r="C157" s="28"/>
      <c r="D157" s="28"/>
      <c r="Q157" s="2"/>
    </row>
    <row r="158" spans="2:17" x14ac:dyDescent="0.2">
      <c r="C158" s="28"/>
      <c r="D158" s="28"/>
      <c r="Q158" s="2"/>
    </row>
    <row r="159" spans="2:17" x14ac:dyDescent="0.2">
      <c r="C159" s="28"/>
      <c r="D159" s="28"/>
      <c r="Q159" s="2"/>
    </row>
    <row r="160" spans="2:17" x14ac:dyDescent="0.2">
      <c r="C160" s="28"/>
      <c r="D160" s="28"/>
      <c r="Q160" s="2"/>
    </row>
    <row r="161" spans="3:17" x14ac:dyDescent="0.2">
      <c r="C161" s="28"/>
      <c r="D161" s="28"/>
      <c r="Q161" s="2"/>
    </row>
    <row r="162" spans="3:17" x14ac:dyDescent="0.2">
      <c r="C162" s="28"/>
      <c r="D162" s="28"/>
      <c r="Q162" s="2"/>
    </row>
    <row r="163" spans="3:17" x14ac:dyDescent="0.2">
      <c r="C163" s="28"/>
      <c r="D163" s="28"/>
      <c r="Q163" s="2"/>
    </row>
    <row r="164" spans="3:17" x14ac:dyDescent="0.2">
      <c r="C164" s="28"/>
      <c r="D164" s="28"/>
      <c r="Q164" s="2"/>
    </row>
    <row r="165" spans="3:17" x14ac:dyDescent="0.2">
      <c r="C165" s="28"/>
      <c r="D165" s="28"/>
      <c r="Q165" s="2"/>
    </row>
    <row r="166" spans="3:17" x14ac:dyDescent="0.2">
      <c r="C166" s="28"/>
      <c r="D166" s="28"/>
      <c r="Q166" s="2"/>
    </row>
    <row r="167" spans="3:17" x14ac:dyDescent="0.2">
      <c r="C167" s="28"/>
      <c r="D167" s="28"/>
      <c r="Q167" s="2"/>
    </row>
    <row r="168" spans="3:17" x14ac:dyDescent="0.2">
      <c r="C168" s="28"/>
      <c r="D168" s="28"/>
      <c r="Q168" s="2"/>
    </row>
    <row r="169" spans="3:17" x14ac:dyDescent="0.2">
      <c r="C169" s="28"/>
      <c r="D169" s="28"/>
      <c r="Q169" s="2"/>
    </row>
    <row r="170" spans="3:17" x14ac:dyDescent="0.2">
      <c r="C170" s="28"/>
      <c r="D170" s="28"/>
      <c r="Q170" s="2"/>
    </row>
    <row r="171" spans="3:17" x14ac:dyDescent="0.2">
      <c r="C171" s="28"/>
      <c r="D171" s="28"/>
      <c r="Q171" s="2"/>
    </row>
    <row r="172" spans="3:17" x14ac:dyDescent="0.2">
      <c r="C172" s="28"/>
      <c r="D172" s="28"/>
      <c r="Q172" s="2"/>
    </row>
    <row r="173" spans="3:17" x14ac:dyDescent="0.2">
      <c r="C173" s="28"/>
      <c r="D173" s="28"/>
      <c r="Q173" s="2"/>
    </row>
    <row r="174" spans="3:17" x14ac:dyDescent="0.2">
      <c r="C174" s="28"/>
      <c r="D174" s="28"/>
      <c r="Q174" s="2"/>
    </row>
    <row r="175" spans="3:17" x14ac:dyDescent="0.2">
      <c r="C175" s="28"/>
      <c r="D175" s="28"/>
      <c r="Q175" s="2"/>
    </row>
    <row r="176" spans="3:17" x14ac:dyDescent="0.2">
      <c r="C176" s="28"/>
      <c r="D176" s="28"/>
      <c r="Q176" s="2"/>
    </row>
    <row r="177" spans="3:17" x14ac:dyDescent="0.2">
      <c r="C177" s="28"/>
      <c r="D177" s="28"/>
      <c r="Q177" s="2"/>
    </row>
    <row r="178" spans="3:17" x14ac:dyDescent="0.2">
      <c r="C178" s="28"/>
      <c r="D178" s="28"/>
    </row>
    <row r="179" spans="3:17" x14ac:dyDescent="0.2">
      <c r="C179" s="28"/>
      <c r="D179" s="28"/>
    </row>
    <row r="180" spans="3:17" x14ac:dyDescent="0.2">
      <c r="C180" s="28"/>
      <c r="D180" s="28"/>
    </row>
    <row r="181" spans="3:17" x14ac:dyDescent="0.2">
      <c r="C181" s="28"/>
      <c r="D181" s="28"/>
    </row>
    <row r="182" spans="3:17" x14ac:dyDescent="0.2">
      <c r="C182" s="28"/>
      <c r="D182" s="28"/>
    </row>
    <row r="183" spans="3:17" x14ac:dyDescent="0.2">
      <c r="C183" s="28"/>
      <c r="D183" s="28"/>
    </row>
    <row r="184" spans="3:17" x14ac:dyDescent="0.2">
      <c r="C184" s="28"/>
      <c r="D184" s="28"/>
    </row>
    <row r="185" spans="3:17" x14ac:dyDescent="0.2">
      <c r="C185" s="28"/>
      <c r="D185" s="28"/>
    </row>
    <row r="186" spans="3:17" x14ac:dyDescent="0.2">
      <c r="C186" s="28"/>
      <c r="D186" s="28"/>
    </row>
    <row r="187" spans="3:17" x14ac:dyDescent="0.2">
      <c r="C187" s="28"/>
      <c r="D187" s="28"/>
    </row>
    <row r="188" spans="3:17" x14ac:dyDescent="0.2">
      <c r="C188" s="28"/>
      <c r="D188" s="28"/>
    </row>
    <row r="189" spans="3:17" x14ac:dyDescent="0.2">
      <c r="C189" s="28"/>
      <c r="D189" s="28"/>
    </row>
    <row r="190" spans="3:17" x14ac:dyDescent="0.2">
      <c r="C190" s="28"/>
      <c r="D190" s="28"/>
    </row>
    <row r="191" spans="3:17" x14ac:dyDescent="0.2">
      <c r="C191" s="28"/>
      <c r="D191" s="28"/>
    </row>
    <row r="192" spans="3:17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</sheetData>
  <sortState xmlns:xlrd2="http://schemas.microsoft.com/office/spreadsheetml/2017/richdata2" ref="A21:Z112">
    <sortCondition ref="C21:C112"/>
  </sortState>
  <phoneticPr fontId="0" type="noConversion"/>
  <hyperlinks>
    <hyperlink ref="H183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6454-A121-4297-930D-86BE4CB7D3D4}">
  <dimension ref="A1:AF194"/>
  <sheetViews>
    <sheetView workbookViewId="0">
      <pane xSplit="15" ySplit="22" topLeftCell="P86" activePane="bottomRight" state="frozen"/>
      <selection pane="topRight" activeCell="P1" sqref="P1"/>
      <selection pane="bottomLeft" activeCell="A23" sqref="A23"/>
      <selection pane="bottomRight" activeCell="E8" sqref="E8"/>
    </sheetView>
  </sheetViews>
  <sheetFormatPr defaultRowHeight="12.75" x14ac:dyDescent="0.2"/>
  <cols>
    <col min="1" max="1" width="16.7109375" customWidth="1"/>
    <col min="2" max="2" width="5.42578125" customWidth="1"/>
    <col min="3" max="3" width="13.140625" customWidth="1"/>
    <col min="4" max="4" width="11" customWidth="1"/>
    <col min="5" max="5" width="10.7109375" customWidth="1"/>
    <col min="6" max="6" width="15.5703125" customWidth="1"/>
    <col min="17" max="17" width="12.42578125" customWidth="1"/>
  </cols>
  <sheetData>
    <row r="1" spans="1:6" ht="20.25" x14ac:dyDescent="0.3">
      <c r="A1" s="1" t="s">
        <v>71</v>
      </c>
    </row>
    <row r="2" spans="1:6" ht="12.95" customHeight="1" x14ac:dyDescent="0.2">
      <c r="A2" t="s">
        <v>24</v>
      </c>
      <c r="B2" t="s">
        <v>68</v>
      </c>
    </row>
    <row r="3" spans="1:6" ht="12.95" customHeight="1" thickBot="1" x14ac:dyDescent="0.25"/>
    <row r="4" spans="1:6" ht="12.95" customHeight="1" thickTop="1" thickBot="1" x14ac:dyDescent="0.25">
      <c r="A4" s="6" t="s">
        <v>0</v>
      </c>
      <c r="C4" s="3">
        <v>42229.388299999999</v>
      </c>
      <c r="D4" s="4">
        <v>0.97520090000000004</v>
      </c>
    </row>
    <row r="5" spans="1:6" ht="12.95" customHeight="1" thickTop="1" x14ac:dyDescent="0.2">
      <c r="A5" s="11" t="s">
        <v>73</v>
      </c>
      <c r="B5" s="12"/>
      <c r="C5" s="13">
        <v>-9.5</v>
      </c>
      <c r="D5" s="12" t="s">
        <v>74</v>
      </c>
    </row>
    <row r="6" spans="1:6" ht="12.95" customHeight="1" x14ac:dyDescent="0.2">
      <c r="A6" s="6" t="s">
        <v>1</v>
      </c>
      <c r="E6" s="71"/>
    </row>
    <row r="7" spans="1:6" ht="12.95" customHeight="1" x14ac:dyDescent="0.2">
      <c r="A7" t="s">
        <v>2</v>
      </c>
      <c r="C7">
        <v>53925.932999999997</v>
      </c>
      <c r="D7" s="67" t="s">
        <v>391</v>
      </c>
      <c r="E7" s="72"/>
    </row>
    <row r="8" spans="1:6" ht="12.95" customHeight="1" x14ac:dyDescent="0.2">
      <c r="A8" t="s">
        <v>3</v>
      </c>
      <c r="C8">
        <v>0.97519789999999995</v>
      </c>
      <c r="D8" s="67" t="s">
        <v>391</v>
      </c>
      <c r="E8" s="72"/>
    </row>
    <row r="9" spans="1:6" ht="12.95" customHeight="1" x14ac:dyDescent="0.2">
      <c r="A9" s="26" t="s">
        <v>77</v>
      </c>
      <c r="B9" s="27">
        <v>90</v>
      </c>
      <c r="C9" s="16" t="str">
        <f>"F"&amp;B9</f>
        <v>F90</v>
      </c>
      <c r="D9" s="17" t="str">
        <f>"G"&amp;B9</f>
        <v>G90</v>
      </c>
    </row>
    <row r="10" spans="1:6" ht="12.95" customHeight="1" thickBot="1" x14ac:dyDescent="0.25">
      <c r="A10" s="12"/>
      <c r="B10" s="12"/>
      <c r="C10" s="5" t="s">
        <v>20</v>
      </c>
      <c r="D10" s="5" t="s">
        <v>21</v>
      </c>
      <c r="E10" s="12"/>
    </row>
    <row r="11" spans="1:6" ht="12.95" customHeight="1" x14ac:dyDescent="0.2">
      <c r="A11" s="12" t="s">
        <v>16</v>
      </c>
      <c r="B11" s="12"/>
      <c r="C11" s="14">
        <f ca="1">INTERCEPT(INDIRECT($D$9):G989,INDIRECT($C$9):F989)</f>
        <v>2.4414541642571535E-3</v>
      </c>
      <c r="D11" s="15"/>
      <c r="E11" s="12"/>
    </row>
    <row r="12" spans="1:6" ht="12.95" customHeight="1" x14ac:dyDescent="0.2">
      <c r="A12" s="12" t="s">
        <v>17</v>
      </c>
      <c r="B12" s="12"/>
      <c r="C12" s="14">
        <f ca="1">SLOPE(INDIRECT($D$9):G989,INDIRECT($C$9):F989)</f>
        <v>-5.1404452248740979E-6</v>
      </c>
      <c r="D12" s="15"/>
      <c r="E12" s="66" t="s">
        <v>388</v>
      </c>
      <c r="F12" s="59" t="s">
        <v>387</v>
      </c>
    </row>
    <row r="13" spans="1:6" ht="12.95" customHeight="1" x14ac:dyDescent="0.2">
      <c r="A13" s="12" t="s">
        <v>19</v>
      </c>
      <c r="B13" s="12"/>
      <c r="C13" s="15" t="s">
        <v>14</v>
      </c>
      <c r="E13" s="60" t="s">
        <v>80</v>
      </c>
      <c r="F13" s="61">
        <v>1</v>
      </c>
    </row>
    <row r="14" spans="1:6" ht="12.95" customHeight="1" x14ac:dyDescent="0.2">
      <c r="A14" s="12"/>
      <c r="B14" s="12"/>
      <c r="C14" s="12"/>
      <c r="E14" s="60" t="s">
        <v>75</v>
      </c>
      <c r="F14" s="62">
        <f ca="1">NOW()+15018.5+$C$5/24</f>
        <v>60679.785561805555</v>
      </c>
    </row>
    <row r="15" spans="1:6" ht="12.95" customHeight="1" x14ac:dyDescent="0.2">
      <c r="A15" s="18" t="s">
        <v>18</v>
      </c>
      <c r="B15" s="12"/>
      <c r="C15" s="19">
        <f ca="1">(C7+C11)+(C8+C12)*INT(MAX(F21:F3530))</f>
        <v>59566.450362718977</v>
      </c>
      <c r="E15" s="60" t="s">
        <v>81</v>
      </c>
      <c r="F15" s="62">
        <f ca="1">ROUND(2*($F$14-$C$7)/$C$8,0)/2+$F$13</f>
        <v>6926.5</v>
      </c>
    </row>
    <row r="16" spans="1:6" ht="12.95" customHeight="1" x14ac:dyDescent="0.2">
      <c r="A16" s="21" t="s">
        <v>4</v>
      </c>
      <c r="B16" s="12"/>
      <c r="C16" s="22">
        <f ca="1">+C8+C12</f>
        <v>0.97519275955477502</v>
      </c>
      <c r="E16" s="60" t="s">
        <v>76</v>
      </c>
      <c r="F16" s="62">
        <f ca="1">ROUND(2*($F$14-$C$15)/$C$16,0)/2+$F$13</f>
        <v>1142.5</v>
      </c>
    </row>
    <row r="17" spans="1:21" ht="12.95" customHeight="1" thickBot="1" x14ac:dyDescent="0.25">
      <c r="A17" s="20" t="s">
        <v>72</v>
      </c>
      <c r="B17" s="12"/>
      <c r="C17" s="12">
        <f>COUNT(C21:C2188)</f>
        <v>91</v>
      </c>
      <c r="E17" s="60" t="s">
        <v>385</v>
      </c>
      <c r="F17" s="63">
        <f ca="1">+$C$15+$C$16*$F$16-15018.5-$C$5/24</f>
        <v>45662.503923843644</v>
      </c>
    </row>
    <row r="18" spans="1:21" ht="12.95" customHeight="1" thickTop="1" thickBot="1" x14ac:dyDescent="0.25">
      <c r="A18" s="21" t="s">
        <v>5</v>
      </c>
      <c r="B18" s="12"/>
      <c r="C18" s="24">
        <f ca="1">+C15</f>
        <v>59566.450362718977</v>
      </c>
      <c r="D18" s="25">
        <f ca="1">+C16</f>
        <v>0.97519275955477502</v>
      </c>
      <c r="E18" s="65" t="s">
        <v>386</v>
      </c>
      <c r="F18" s="64">
        <f ca="1">+($C$15+$C$16*$F$16)-($C$16/2)-15018.5-$C$5/24</f>
        <v>45662.016327463869</v>
      </c>
    </row>
    <row r="19" spans="1:21" ht="12.95" customHeight="1" thickTop="1" x14ac:dyDescent="0.2">
      <c r="E19" s="20"/>
      <c r="F19" s="23"/>
    </row>
    <row r="20" spans="1:21" ht="12.95" customHeight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90</v>
      </c>
      <c r="I20" s="8" t="s">
        <v>93</v>
      </c>
      <c r="J20" s="8" t="s">
        <v>87</v>
      </c>
      <c r="K20" s="8" t="s">
        <v>85</v>
      </c>
      <c r="L20" s="8" t="s">
        <v>25</v>
      </c>
      <c r="M20" s="8" t="s">
        <v>26</v>
      </c>
      <c r="N20" s="8" t="s">
        <v>67</v>
      </c>
      <c r="O20" s="8" t="s">
        <v>23</v>
      </c>
      <c r="P20" s="7" t="s">
        <v>22</v>
      </c>
      <c r="Q20" s="5" t="s">
        <v>15</v>
      </c>
      <c r="U20" s="50" t="s">
        <v>382</v>
      </c>
    </row>
    <row r="21" spans="1:21" ht="12.95" customHeight="1" x14ac:dyDescent="0.2">
      <c r="A21" s="46" t="s">
        <v>100</v>
      </c>
      <c r="B21" s="48" t="s">
        <v>79</v>
      </c>
      <c r="C21" s="47">
        <v>25965.225999999999</v>
      </c>
      <c r="D21" s="47" t="s">
        <v>93</v>
      </c>
      <c r="E21">
        <f t="shared" ref="E21:E52" si="0">+(C21-C$7)/C$8</f>
        <v>-28671.828559105797</v>
      </c>
      <c r="F21">
        <f>ROUND(2*E21,0)/2</f>
        <v>-28672</v>
      </c>
      <c r="O21">
        <f t="shared" ref="O21:O52" ca="1" si="1">+C$11+C$12*F21</f>
        <v>0.14982829965184727</v>
      </c>
      <c r="Q21" s="2">
        <f t="shared" ref="Q21:Q52" si="2">+C21-15018.5</f>
        <v>10946.725999999999</v>
      </c>
      <c r="U21">
        <f>+C21-(C$7+F21*C$8)</f>
        <v>0.16718880000189529</v>
      </c>
    </row>
    <row r="22" spans="1:21" ht="12.95" customHeight="1" x14ac:dyDescent="0.2">
      <c r="A22" s="46" t="s">
        <v>106</v>
      </c>
      <c r="B22" s="48" t="s">
        <v>79</v>
      </c>
      <c r="C22" s="47">
        <v>26585.503000000001</v>
      </c>
      <c r="D22" s="47" t="s">
        <v>93</v>
      </c>
      <c r="E22">
        <f t="shared" si="0"/>
        <v>-28035.776122979754</v>
      </c>
      <c r="F22" s="49">
        <f t="shared" ref="F22:F34" si="3">ROUND(2*E22,0)/2-0.5</f>
        <v>-28036.5</v>
      </c>
      <c r="G22">
        <f t="shared" ref="G22:G53" si="4">+C22-(C$7+F22*C$8)</f>
        <v>0.70592335000037565</v>
      </c>
      <c r="I22">
        <f t="shared" ref="I22:I63" si="5">G22</f>
        <v>0.70592335000037565</v>
      </c>
      <c r="O22">
        <f t="shared" ca="1" si="1"/>
        <v>0.14656154671143978</v>
      </c>
      <c r="Q22" s="2">
        <f t="shared" si="2"/>
        <v>11567.003000000001</v>
      </c>
    </row>
    <row r="23" spans="1:21" ht="12.95" customHeight="1" x14ac:dyDescent="0.2">
      <c r="A23" s="46" t="s">
        <v>110</v>
      </c>
      <c r="B23" s="48" t="s">
        <v>79</v>
      </c>
      <c r="C23" s="47">
        <v>26590.371999999999</v>
      </c>
      <c r="D23" s="47" t="s">
        <v>93</v>
      </c>
      <c r="E23">
        <f t="shared" si="0"/>
        <v>-28030.783290242933</v>
      </c>
      <c r="F23" s="49">
        <f t="shared" si="3"/>
        <v>-28031.5</v>
      </c>
      <c r="G23">
        <f t="shared" si="4"/>
        <v>0.69893385000250419</v>
      </c>
      <c r="I23">
        <f t="shared" si="5"/>
        <v>0.69893385000250419</v>
      </c>
      <c r="O23">
        <f t="shared" ca="1" si="1"/>
        <v>0.14653584448531543</v>
      </c>
      <c r="Q23" s="2">
        <f t="shared" si="2"/>
        <v>11571.871999999999</v>
      </c>
    </row>
    <row r="24" spans="1:21" ht="12.95" customHeight="1" x14ac:dyDescent="0.2">
      <c r="A24" s="46" t="s">
        <v>115</v>
      </c>
      <c r="B24" s="48" t="s">
        <v>79</v>
      </c>
      <c r="C24" s="47">
        <v>26627.434000000001</v>
      </c>
      <c r="D24" s="47" t="s">
        <v>93</v>
      </c>
      <c r="E24">
        <f t="shared" si="0"/>
        <v>-27992.778696508674</v>
      </c>
      <c r="F24" s="49">
        <f t="shared" si="3"/>
        <v>-27993.5</v>
      </c>
      <c r="G24">
        <f t="shared" si="4"/>
        <v>0.70341365000422229</v>
      </c>
      <c r="I24">
        <f t="shared" si="5"/>
        <v>0.70341365000422229</v>
      </c>
      <c r="O24">
        <f t="shared" ca="1" si="1"/>
        <v>0.14634050756677019</v>
      </c>
      <c r="Q24" s="2">
        <f t="shared" si="2"/>
        <v>11608.934000000001</v>
      </c>
    </row>
    <row r="25" spans="1:21" ht="12.95" customHeight="1" x14ac:dyDescent="0.2">
      <c r="A25" s="46" t="s">
        <v>115</v>
      </c>
      <c r="B25" s="48" t="s">
        <v>79</v>
      </c>
      <c r="C25" s="47">
        <v>26628.402999999998</v>
      </c>
      <c r="D25" s="47" t="s">
        <v>93</v>
      </c>
      <c r="E25">
        <f t="shared" si="0"/>
        <v>-27991.78505203918</v>
      </c>
      <c r="F25" s="49">
        <f t="shared" si="3"/>
        <v>-27992.5</v>
      </c>
      <c r="G25">
        <f t="shared" si="4"/>
        <v>0.69721574999857694</v>
      </c>
      <c r="I25">
        <f t="shared" si="5"/>
        <v>0.69721574999857694</v>
      </c>
      <c r="O25">
        <f t="shared" ca="1" si="1"/>
        <v>0.14633536712154532</v>
      </c>
      <c r="Q25" s="2">
        <f t="shared" si="2"/>
        <v>11609.902999999998</v>
      </c>
    </row>
    <row r="26" spans="1:21" ht="12.95" customHeight="1" x14ac:dyDescent="0.2">
      <c r="A26" s="46" t="s">
        <v>115</v>
      </c>
      <c r="B26" s="48" t="s">
        <v>79</v>
      </c>
      <c r="C26" s="47">
        <v>26630.357</v>
      </c>
      <c r="D26" s="47" t="s">
        <v>93</v>
      </c>
      <c r="E26">
        <f t="shared" si="0"/>
        <v>-27989.78135617396</v>
      </c>
      <c r="F26" s="49">
        <f t="shared" si="3"/>
        <v>-27990.5</v>
      </c>
      <c r="G26">
        <f t="shared" si="4"/>
        <v>0.7008199500014598</v>
      </c>
      <c r="I26">
        <f t="shared" si="5"/>
        <v>0.7008199500014598</v>
      </c>
      <c r="O26">
        <f t="shared" ca="1" si="1"/>
        <v>0.14632508623109558</v>
      </c>
      <c r="Q26" s="2">
        <f t="shared" si="2"/>
        <v>11611.857</v>
      </c>
    </row>
    <row r="27" spans="1:21" ht="12.95" customHeight="1" x14ac:dyDescent="0.2">
      <c r="A27" s="46" t="s">
        <v>115</v>
      </c>
      <c r="B27" s="48" t="s">
        <v>79</v>
      </c>
      <c r="C27" s="47">
        <v>26666.437999999998</v>
      </c>
      <c r="D27" s="47" t="s">
        <v>93</v>
      </c>
      <c r="E27">
        <f t="shared" si="0"/>
        <v>-27952.782712103872</v>
      </c>
      <c r="F27" s="49">
        <f t="shared" si="3"/>
        <v>-27953.5</v>
      </c>
      <c r="G27">
        <f t="shared" si="4"/>
        <v>0.69949764999910258</v>
      </c>
      <c r="I27">
        <f t="shared" si="5"/>
        <v>0.69949764999910258</v>
      </c>
      <c r="O27">
        <f t="shared" ca="1" si="1"/>
        <v>0.14613488975777525</v>
      </c>
      <c r="Q27" s="2">
        <f t="shared" si="2"/>
        <v>11647.937999999998</v>
      </c>
    </row>
    <row r="28" spans="1:21" ht="12.95" customHeight="1" x14ac:dyDescent="0.2">
      <c r="A28" s="46" t="s">
        <v>110</v>
      </c>
      <c r="B28" s="48" t="s">
        <v>79</v>
      </c>
      <c r="C28" s="47">
        <v>26984.345000000001</v>
      </c>
      <c r="D28" s="47" t="s">
        <v>93</v>
      </c>
      <c r="E28">
        <f t="shared" si="0"/>
        <v>-27626.790418642202</v>
      </c>
      <c r="F28" s="49">
        <f t="shared" si="3"/>
        <v>-27627.5</v>
      </c>
      <c r="G28">
        <f t="shared" si="4"/>
        <v>0.69198225000218372</v>
      </c>
      <c r="I28">
        <f t="shared" si="5"/>
        <v>0.69198225000218372</v>
      </c>
      <c r="O28">
        <f t="shared" ca="1" si="1"/>
        <v>0.14445910461446629</v>
      </c>
      <c r="Q28" s="2">
        <f t="shared" si="2"/>
        <v>11965.845000000001</v>
      </c>
    </row>
    <row r="29" spans="1:21" ht="12.95" customHeight="1" x14ac:dyDescent="0.2">
      <c r="A29" s="46" t="s">
        <v>110</v>
      </c>
      <c r="B29" s="48" t="s">
        <v>79</v>
      </c>
      <c r="C29" s="47">
        <v>27385.148000000001</v>
      </c>
      <c r="D29" s="47" t="s">
        <v>93</v>
      </c>
      <c r="E29">
        <f t="shared" si="0"/>
        <v>-27215.793840409209</v>
      </c>
      <c r="F29" s="49">
        <f t="shared" si="3"/>
        <v>-27216.5</v>
      </c>
      <c r="G29">
        <f t="shared" si="4"/>
        <v>0.68864535000102478</v>
      </c>
      <c r="I29">
        <f t="shared" si="5"/>
        <v>0.68864535000102478</v>
      </c>
      <c r="O29">
        <f t="shared" ca="1" si="1"/>
        <v>0.14234638162704302</v>
      </c>
      <c r="Q29" s="2">
        <f t="shared" si="2"/>
        <v>12366.648000000001</v>
      </c>
    </row>
    <row r="30" spans="1:21" ht="12.95" customHeight="1" x14ac:dyDescent="0.2">
      <c r="A30" s="46" t="s">
        <v>115</v>
      </c>
      <c r="B30" s="48" t="s">
        <v>79</v>
      </c>
      <c r="C30" s="47">
        <v>27422.192999999999</v>
      </c>
      <c r="D30" s="47" t="s">
        <v>93</v>
      </c>
      <c r="E30">
        <f t="shared" si="0"/>
        <v>-27177.806679034071</v>
      </c>
      <c r="F30" s="49">
        <f t="shared" si="3"/>
        <v>-27178.5</v>
      </c>
      <c r="G30">
        <f t="shared" si="4"/>
        <v>0.67612514999927953</v>
      </c>
      <c r="I30">
        <f t="shared" si="5"/>
        <v>0.67612514999927953</v>
      </c>
      <c r="O30">
        <f t="shared" ca="1" si="1"/>
        <v>0.14215104470849782</v>
      </c>
      <c r="Q30" s="2">
        <f t="shared" si="2"/>
        <v>12403.692999999999</v>
      </c>
    </row>
    <row r="31" spans="1:21" ht="12.95" customHeight="1" x14ac:dyDescent="0.2">
      <c r="A31" s="46" t="s">
        <v>110</v>
      </c>
      <c r="B31" s="48" t="s">
        <v>79</v>
      </c>
      <c r="C31" s="47">
        <v>27424.151000000002</v>
      </c>
      <c r="D31" s="47" t="s">
        <v>93</v>
      </c>
      <c r="E31">
        <f t="shared" si="0"/>
        <v>-27175.798881437291</v>
      </c>
      <c r="F31" s="49">
        <f t="shared" si="3"/>
        <v>-27176.5</v>
      </c>
      <c r="G31">
        <f t="shared" si="4"/>
        <v>0.6837293500029773</v>
      </c>
      <c r="I31">
        <f t="shared" si="5"/>
        <v>0.6837293500029773</v>
      </c>
      <c r="O31">
        <f t="shared" ca="1" si="1"/>
        <v>0.14214076381804808</v>
      </c>
      <c r="Q31" s="2">
        <f t="shared" si="2"/>
        <v>12405.651000000002</v>
      </c>
    </row>
    <row r="32" spans="1:21" ht="12.95" customHeight="1" x14ac:dyDescent="0.2">
      <c r="A32" s="46" t="s">
        <v>115</v>
      </c>
      <c r="B32" s="48" t="s">
        <v>79</v>
      </c>
      <c r="C32" s="47">
        <v>27685.49</v>
      </c>
      <c r="D32" s="47" t="s">
        <v>93</v>
      </c>
      <c r="E32">
        <f t="shared" si="0"/>
        <v>-26907.813275643843</v>
      </c>
      <c r="F32" s="49">
        <f t="shared" si="3"/>
        <v>-26908.5</v>
      </c>
      <c r="G32">
        <f t="shared" si="4"/>
        <v>0.6696921500042663</v>
      </c>
      <c r="I32">
        <f t="shared" si="5"/>
        <v>0.6696921500042663</v>
      </c>
      <c r="O32">
        <f t="shared" ca="1" si="1"/>
        <v>0.14076312449778181</v>
      </c>
      <c r="Q32" s="2">
        <f t="shared" si="2"/>
        <v>12666.990000000002</v>
      </c>
    </row>
    <row r="33" spans="1:32" ht="12.95" customHeight="1" x14ac:dyDescent="0.2">
      <c r="A33" s="46" t="s">
        <v>115</v>
      </c>
      <c r="B33" s="48" t="s">
        <v>79</v>
      </c>
      <c r="C33" s="47">
        <v>27721.581999999999</v>
      </c>
      <c r="D33" s="47" t="s">
        <v>93</v>
      </c>
      <c r="E33">
        <f t="shared" si="0"/>
        <v>-26870.803351811977</v>
      </c>
      <c r="F33" s="49">
        <f t="shared" si="3"/>
        <v>-26871.5</v>
      </c>
      <c r="G33">
        <f t="shared" si="4"/>
        <v>0.67936985000051209</v>
      </c>
      <c r="I33">
        <f t="shared" si="5"/>
        <v>0.67936985000051209</v>
      </c>
      <c r="O33">
        <f t="shared" ca="1" si="1"/>
        <v>0.14057292802446147</v>
      </c>
      <c r="Q33" s="2">
        <f t="shared" si="2"/>
        <v>12703.081999999999</v>
      </c>
    </row>
    <row r="34" spans="1:32" ht="12.95" customHeight="1" x14ac:dyDescent="0.2">
      <c r="A34" s="46" t="s">
        <v>115</v>
      </c>
      <c r="B34" s="48" t="s">
        <v>79</v>
      </c>
      <c r="C34" s="47">
        <v>27724.51</v>
      </c>
      <c r="D34" s="47" t="s">
        <v>93</v>
      </c>
      <c r="E34">
        <f t="shared" si="0"/>
        <v>-26867.800884312815</v>
      </c>
      <c r="F34" s="49">
        <f t="shared" si="3"/>
        <v>-26868.5</v>
      </c>
      <c r="G34">
        <f t="shared" si="4"/>
        <v>0.68177614999876823</v>
      </c>
      <c r="I34">
        <f t="shared" si="5"/>
        <v>0.68177614999876823</v>
      </c>
      <c r="O34">
        <f t="shared" ca="1" si="1"/>
        <v>0.14055750668878683</v>
      </c>
      <c r="Q34" s="2">
        <f t="shared" si="2"/>
        <v>12706.009999999998</v>
      </c>
    </row>
    <row r="35" spans="1:32" ht="12.95" customHeight="1" x14ac:dyDescent="0.2">
      <c r="A35" s="46" t="s">
        <v>149</v>
      </c>
      <c r="B35" s="48" t="s">
        <v>79</v>
      </c>
      <c r="C35" s="47">
        <v>37281.296999999999</v>
      </c>
      <c r="D35" s="47" t="s">
        <v>93</v>
      </c>
      <c r="E35">
        <f t="shared" si="0"/>
        <v>-17067.957180793765</v>
      </c>
      <c r="F35">
        <f t="shared" ref="F35:F66" si="6">ROUND(2*E35,0)/2</f>
        <v>-17068</v>
      </c>
      <c r="G35">
        <f t="shared" si="4"/>
        <v>4.1757200000574812E-2</v>
      </c>
      <c r="I35">
        <f t="shared" si="5"/>
        <v>4.1757200000574812E-2</v>
      </c>
      <c r="O35">
        <f t="shared" ca="1" si="1"/>
        <v>9.017857326240826E-2</v>
      </c>
      <c r="Q35" s="2">
        <f t="shared" si="2"/>
        <v>22262.796999999999</v>
      </c>
    </row>
    <row r="36" spans="1:32" ht="12.95" customHeight="1" x14ac:dyDescent="0.2">
      <c r="A36" t="s">
        <v>28</v>
      </c>
      <c r="C36" s="28">
        <v>40101.512999999999</v>
      </c>
      <c r="D36" s="28"/>
      <c r="E36">
        <f t="shared" si="0"/>
        <v>-14176.014940147019</v>
      </c>
      <c r="F36">
        <f t="shared" si="6"/>
        <v>-14176</v>
      </c>
      <c r="G36">
        <f t="shared" si="4"/>
        <v>-1.4569599996320903E-2</v>
      </c>
      <c r="I36">
        <f t="shared" si="5"/>
        <v>-1.4569599996320903E-2</v>
      </c>
      <c r="O36">
        <f t="shared" ca="1" si="1"/>
        <v>7.5312405672072369E-2</v>
      </c>
      <c r="Q36" s="2">
        <f t="shared" si="2"/>
        <v>25083.012999999999</v>
      </c>
      <c r="AB36">
        <v>8</v>
      </c>
      <c r="AD36" t="s">
        <v>27</v>
      </c>
      <c r="AF36" t="s">
        <v>29</v>
      </c>
    </row>
    <row r="37" spans="1:32" ht="12.95" customHeight="1" x14ac:dyDescent="0.2">
      <c r="A37" t="s">
        <v>30</v>
      </c>
      <c r="C37" s="28">
        <v>40142.461000000003</v>
      </c>
      <c r="D37" s="28"/>
      <c r="E37">
        <f t="shared" si="0"/>
        <v>-14134.025514205881</v>
      </c>
      <c r="F37">
        <f t="shared" si="6"/>
        <v>-14134</v>
      </c>
      <c r="G37">
        <f t="shared" si="4"/>
        <v>-2.4881399993319064E-2</v>
      </c>
      <c r="I37">
        <f t="shared" si="5"/>
        <v>-2.4881399993319064E-2</v>
      </c>
      <c r="O37">
        <f t="shared" ca="1" si="1"/>
        <v>7.5096506972627652E-2</v>
      </c>
      <c r="Q37" s="2">
        <f t="shared" si="2"/>
        <v>25123.961000000003</v>
      </c>
      <c r="AB37">
        <v>5</v>
      </c>
      <c r="AD37" t="s">
        <v>27</v>
      </c>
      <c r="AF37" t="s">
        <v>29</v>
      </c>
    </row>
    <row r="38" spans="1:32" ht="12.95" customHeight="1" x14ac:dyDescent="0.2">
      <c r="A38" t="s">
        <v>30</v>
      </c>
      <c r="C38" s="28">
        <v>40181.483</v>
      </c>
      <c r="D38" s="28"/>
      <c r="E38">
        <f t="shared" si="0"/>
        <v>-14094.011072009074</v>
      </c>
      <c r="F38">
        <f t="shared" si="6"/>
        <v>-14094</v>
      </c>
      <c r="G38">
        <f t="shared" si="4"/>
        <v>-1.0797399998409674E-2</v>
      </c>
      <c r="I38">
        <f t="shared" si="5"/>
        <v>-1.0797399998409674E-2</v>
      </c>
      <c r="O38">
        <f t="shared" ca="1" si="1"/>
        <v>7.4890889163632693E-2</v>
      </c>
      <c r="Q38" s="2">
        <f t="shared" si="2"/>
        <v>25162.983</v>
      </c>
      <c r="AB38">
        <v>8</v>
      </c>
      <c r="AD38" t="s">
        <v>27</v>
      </c>
      <c r="AF38" t="s">
        <v>29</v>
      </c>
    </row>
    <row r="39" spans="1:32" ht="12.95" customHeight="1" x14ac:dyDescent="0.2">
      <c r="A39" t="s">
        <v>30</v>
      </c>
      <c r="C39" s="28">
        <v>40182.46</v>
      </c>
      <c r="D39" s="28"/>
      <c r="E39">
        <f t="shared" si="0"/>
        <v>-14093.009224076466</v>
      </c>
      <c r="F39">
        <f t="shared" si="6"/>
        <v>-14093</v>
      </c>
      <c r="G39">
        <f t="shared" si="4"/>
        <v>-8.9952999987872317E-3</v>
      </c>
      <c r="I39">
        <f t="shared" si="5"/>
        <v>-8.9952999987872317E-3</v>
      </c>
      <c r="O39">
        <f t="shared" ca="1" si="1"/>
        <v>7.4885748718407821E-2</v>
      </c>
      <c r="Q39" s="2">
        <f t="shared" si="2"/>
        <v>25163.96</v>
      </c>
      <c r="AB39">
        <v>5</v>
      </c>
      <c r="AD39" t="s">
        <v>27</v>
      </c>
      <c r="AF39" t="s">
        <v>29</v>
      </c>
    </row>
    <row r="40" spans="1:32" ht="12.95" customHeight="1" x14ac:dyDescent="0.2">
      <c r="A40" t="s">
        <v>30</v>
      </c>
      <c r="C40" s="28">
        <v>40187.324999999997</v>
      </c>
      <c r="D40" s="28"/>
      <c r="E40">
        <f t="shared" si="0"/>
        <v>-14088.020493071203</v>
      </c>
      <c r="F40">
        <f t="shared" si="6"/>
        <v>-14088</v>
      </c>
      <c r="G40">
        <f t="shared" si="4"/>
        <v>-1.9984800004749559E-2</v>
      </c>
      <c r="I40">
        <f t="shared" si="5"/>
        <v>-1.9984800004749559E-2</v>
      </c>
      <c r="O40">
        <f t="shared" ca="1" si="1"/>
        <v>7.486004649228345E-2</v>
      </c>
      <c r="Q40" s="2">
        <f t="shared" si="2"/>
        <v>25168.824999999997</v>
      </c>
      <c r="AB40">
        <v>5</v>
      </c>
      <c r="AD40" t="s">
        <v>27</v>
      </c>
      <c r="AF40" t="s">
        <v>29</v>
      </c>
    </row>
    <row r="41" spans="1:32" ht="12.95" customHeight="1" x14ac:dyDescent="0.2">
      <c r="A41" t="s">
        <v>30</v>
      </c>
      <c r="C41" s="28">
        <v>40188.319000000003</v>
      </c>
      <c r="D41" s="28"/>
      <c r="E41">
        <f t="shared" si="0"/>
        <v>-14087.001212779473</v>
      </c>
      <c r="F41">
        <f t="shared" si="6"/>
        <v>-14087</v>
      </c>
      <c r="G41">
        <f t="shared" si="4"/>
        <v>-1.1826999980257824E-3</v>
      </c>
      <c r="I41">
        <f t="shared" si="5"/>
        <v>-1.1826999980257824E-3</v>
      </c>
      <c r="O41">
        <f t="shared" ca="1" si="1"/>
        <v>7.4854906047058578E-2</v>
      </c>
      <c r="Q41" s="2">
        <f t="shared" si="2"/>
        <v>25169.819000000003</v>
      </c>
      <c r="AB41">
        <v>7</v>
      </c>
      <c r="AD41" t="s">
        <v>27</v>
      </c>
      <c r="AF41" t="s">
        <v>29</v>
      </c>
    </row>
    <row r="42" spans="1:32" ht="12.95" customHeight="1" x14ac:dyDescent="0.2">
      <c r="A42" t="s">
        <v>31</v>
      </c>
      <c r="C42" s="28">
        <v>40227.313999999998</v>
      </c>
      <c r="D42" s="28"/>
      <c r="E42">
        <f t="shared" si="0"/>
        <v>-14047.014457270672</v>
      </c>
      <c r="F42">
        <f t="shared" si="6"/>
        <v>-14047</v>
      </c>
      <c r="G42">
        <f t="shared" si="4"/>
        <v>-1.4098699997703079E-2</v>
      </c>
      <c r="I42">
        <f t="shared" si="5"/>
        <v>-1.4098699997703079E-2</v>
      </c>
      <c r="O42">
        <f t="shared" ca="1" si="1"/>
        <v>7.4649288238063619E-2</v>
      </c>
      <c r="Q42" s="2">
        <f t="shared" si="2"/>
        <v>25208.813999999998</v>
      </c>
      <c r="AB42">
        <v>10</v>
      </c>
      <c r="AD42" t="s">
        <v>27</v>
      </c>
      <c r="AF42" t="s">
        <v>29</v>
      </c>
    </row>
    <row r="43" spans="1:32" ht="12.95" customHeight="1" x14ac:dyDescent="0.2">
      <c r="A43" t="s">
        <v>32</v>
      </c>
      <c r="C43" s="28">
        <v>40541.326000000001</v>
      </c>
      <c r="D43" s="28"/>
      <c r="E43">
        <f t="shared" si="0"/>
        <v>-13725.016224911884</v>
      </c>
      <c r="F43">
        <f t="shared" si="6"/>
        <v>-13725</v>
      </c>
      <c r="G43">
        <f t="shared" si="4"/>
        <v>-1.5822499997739214E-2</v>
      </c>
      <c r="I43">
        <f t="shared" si="5"/>
        <v>-1.5822499997739214E-2</v>
      </c>
      <c r="O43">
        <f t="shared" ca="1" si="1"/>
        <v>7.2994064875654158E-2</v>
      </c>
      <c r="Q43" s="2">
        <f t="shared" si="2"/>
        <v>25522.826000000001</v>
      </c>
      <c r="AB43">
        <v>8</v>
      </c>
      <c r="AD43" t="s">
        <v>27</v>
      </c>
      <c r="AF43" t="s">
        <v>29</v>
      </c>
    </row>
    <row r="44" spans="1:32" ht="12.95" customHeight="1" x14ac:dyDescent="0.2">
      <c r="A44" t="s">
        <v>32</v>
      </c>
      <c r="C44" s="28">
        <v>40542.298000000003</v>
      </c>
      <c r="D44" s="28"/>
      <c r="E44">
        <f t="shared" si="0"/>
        <v>-13724.019504143718</v>
      </c>
      <c r="F44">
        <f t="shared" si="6"/>
        <v>-13724</v>
      </c>
      <c r="G44">
        <f t="shared" si="4"/>
        <v>-1.9020399995497428E-2</v>
      </c>
      <c r="I44">
        <f t="shared" si="5"/>
        <v>-1.9020399995497428E-2</v>
      </c>
      <c r="O44">
        <f t="shared" ca="1" si="1"/>
        <v>7.2988924430429272E-2</v>
      </c>
      <c r="Q44" s="2">
        <f t="shared" si="2"/>
        <v>25523.798000000003</v>
      </c>
      <c r="AB44">
        <v>18</v>
      </c>
      <c r="AD44" t="s">
        <v>27</v>
      </c>
      <c r="AF44" t="s">
        <v>29</v>
      </c>
    </row>
    <row r="45" spans="1:32" ht="12.95" customHeight="1" x14ac:dyDescent="0.2">
      <c r="A45" t="s">
        <v>33</v>
      </c>
      <c r="C45" s="28">
        <v>40843.631000000001</v>
      </c>
      <c r="D45" s="28"/>
      <c r="E45">
        <f t="shared" si="0"/>
        <v>-13415.022735385297</v>
      </c>
      <c r="F45">
        <f t="shared" si="6"/>
        <v>-13415</v>
      </c>
      <c r="G45">
        <f t="shared" si="4"/>
        <v>-2.2171500000695232E-2</v>
      </c>
      <c r="I45">
        <f t="shared" si="5"/>
        <v>-2.2171500000695232E-2</v>
      </c>
      <c r="O45">
        <f t="shared" ca="1" si="1"/>
        <v>7.1400526855943183E-2</v>
      </c>
      <c r="Q45" s="2">
        <f t="shared" si="2"/>
        <v>25825.131000000001</v>
      </c>
      <c r="AB45">
        <v>6</v>
      </c>
      <c r="AD45" t="s">
        <v>27</v>
      </c>
      <c r="AF45" t="s">
        <v>29</v>
      </c>
    </row>
    <row r="46" spans="1:32" x14ac:dyDescent="0.2">
      <c r="A46" t="s">
        <v>34</v>
      </c>
      <c r="C46" s="28">
        <v>40885.563000000002</v>
      </c>
      <c r="D46" s="28"/>
      <c r="E46">
        <f t="shared" si="0"/>
        <v>-13372.024283481329</v>
      </c>
      <c r="F46">
        <f t="shared" si="6"/>
        <v>-13372</v>
      </c>
      <c r="G46">
        <f t="shared" si="4"/>
        <v>-2.3681200000282843E-2</v>
      </c>
      <c r="I46">
        <f t="shared" si="5"/>
        <v>-2.3681200000282843E-2</v>
      </c>
      <c r="O46">
        <f t="shared" ca="1" si="1"/>
        <v>7.1179487711273595E-2</v>
      </c>
      <c r="Q46" s="2">
        <f t="shared" si="2"/>
        <v>25867.063000000002</v>
      </c>
      <c r="AB46">
        <v>6</v>
      </c>
      <c r="AD46" t="s">
        <v>27</v>
      </c>
      <c r="AF46" t="s">
        <v>29</v>
      </c>
    </row>
    <row r="47" spans="1:32" x14ac:dyDescent="0.2">
      <c r="A47" t="s">
        <v>34</v>
      </c>
      <c r="C47" s="28">
        <v>40889.466</v>
      </c>
      <c r="D47" s="28"/>
      <c r="E47">
        <f t="shared" si="0"/>
        <v>-13368.022018915337</v>
      </c>
      <c r="F47">
        <f t="shared" si="6"/>
        <v>-13368</v>
      </c>
      <c r="G47">
        <f t="shared" si="4"/>
        <v>-2.1472799999173731E-2</v>
      </c>
      <c r="I47">
        <f t="shared" si="5"/>
        <v>-2.1472799999173731E-2</v>
      </c>
      <c r="O47">
        <f t="shared" ca="1" si="1"/>
        <v>7.1158925930374095E-2</v>
      </c>
      <c r="Q47" s="2">
        <f t="shared" si="2"/>
        <v>25870.966</v>
      </c>
      <c r="AB47">
        <v>13</v>
      </c>
      <c r="AD47" t="s">
        <v>27</v>
      </c>
      <c r="AF47" t="s">
        <v>29</v>
      </c>
    </row>
    <row r="48" spans="1:32" x14ac:dyDescent="0.2">
      <c r="A48" t="s">
        <v>38</v>
      </c>
      <c r="C48" s="28">
        <v>40938.224000000002</v>
      </c>
      <c r="D48" s="28"/>
      <c r="E48">
        <f t="shared" si="0"/>
        <v>-13318.023962110661</v>
      </c>
      <c r="F48">
        <f t="shared" si="6"/>
        <v>-13318</v>
      </c>
      <c r="G48">
        <f t="shared" si="4"/>
        <v>-2.336779999313876E-2</v>
      </c>
      <c r="I48">
        <f t="shared" si="5"/>
        <v>-2.336779999313876E-2</v>
      </c>
      <c r="O48">
        <f t="shared" ca="1" si="1"/>
        <v>7.0901903669130392E-2</v>
      </c>
      <c r="Q48" s="2">
        <f t="shared" si="2"/>
        <v>25919.724000000002</v>
      </c>
      <c r="AB48">
        <v>10</v>
      </c>
      <c r="AD48" t="s">
        <v>27</v>
      </c>
      <c r="AF48" t="s">
        <v>29</v>
      </c>
    </row>
    <row r="49" spans="1:32" x14ac:dyDescent="0.2">
      <c r="A49" t="s">
        <v>36</v>
      </c>
      <c r="C49" s="28">
        <v>40938.224000000002</v>
      </c>
      <c r="D49" s="28"/>
      <c r="E49">
        <f t="shared" si="0"/>
        <v>-13318.023962110661</v>
      </c>
      <c r="F49">
        <f t="shared" si="6"/>
        <v>-13318</v>
      </c>
      <c r="G49">
        <f t="shared" si="4"/>
        <v>-2.336779999313876E-2</v>
      </c>
      <c r="I49">
        <f t="shared" si="5"/>
        <v>-2.336779999313876E-2</v>
      </c>
      <c r="O49">
        <f t="shared" ca="1" si="1"/>
        <v>7.0901903669130392E-2</v>
      </c>
      <c r="Q49" s="2">
        <f t="shared" si="2"/>
        <v>25919.724000000002</v>
      </c>
      <c r="AA49" t="s">
        <v>35</v>
      </c>
      <c r="AF49" t="s">
        <v>37</v>
      </c>
    </row>
    <row r="50" spans="1:32" x14ac:dyDescent="0.2">
      <c r="A50" t="s">
        <v>40</v>
      </c>
      <c r="C50" s="28">
        <v>41240.536</v>
      </c>
      <c r="D50" s="28"/>
      <c r="E50">
        <f t="shared" si="0"/>
        <v>-13008.023294553852</v>
      </c>
      <c r="F50">
        <f t="shared" si="6"/>
        <v>-13008</v>
      </c>
      <c r="G50">
        <f t="shared" si="4"/>
        <v>-2.2716799998306669E-2</v>
      </c>
      <c r="I50">
        <f t="shared" si="5"/>
        <v>-2.2716799998306669E-2</v>
      </c>
      <c r="O50">
        <f t="shared" ca="1" si="1"/>
        <v>6.9308365649419418E-2</v>
      </c>
      <c r="Q50" s="2">
        <f t="shared" si="2"/>
        <v>26222.036</v>
      </c>
      <c r="AB50">
        <v>10</v>
      </c>
      <c r="AD50" t="s">
        <v>27</v>
      </c>
      <c r="AF50" t="s">
        <v>29</v>
      </c>
    </row>
    <row r="51" spans="1:32" x14ac:dyDescent="0.2">
      <c r="A51" t="s">
        <v>39</v>
      </c>
      <c r="C51" s="28">
        <v>41240.536</v>
      </c>
      <c r="D51" s="28"/>
      <c r="E51">
        <f t="shared" si="0"/>
        <v>-13008.023294553852</v>
      </c>
      <c r="F51">
        <f t="shared" si="6"/>
        <v>-13008</v>
      </c>
      <c r="G51">
        <f t="shared" si="4"/>
        <v>-2.2716799998306669E-2</v>
      </c>
      <c r="I51">
        <f t="shared" si="5"/>
        <v>-2.2716799998306669E-2</v>
      </c>
      <c r="O51">
        <f t="shared" ca="1" si="1"/>
        <v>6.9308365649419418E-2</v>
      </c>
      <c r="Q51" s="2">
        <f t="shared" si="2"/>
        <v>26222.036</v>
      </c>
      <c r="AA51" t="s">
        <v>35</v>
      </c>
      <c r="AF51" t="s">
        <v>37</v>
      </c>
    </row>
    <row r="52" spans="1:32" x14ac:dyDescent="0.2">
      <c r="A52" t="s">
        <v>40</v>
      </c>
      <c r="C52" s="28">
        <v>41244.436999999998</v>
      </c>
      <c r="D52" s="28"/>
      <c r="E52">
        <f t="shared" si="0"/>
        <v>-13004.02308085364</v>
      </c>
      <c r="F52">
        <f t="shared" si="6"/>
        <v>-13004</v>
      </c>
      <c r="G52">
        <f t="shared" si="4"/>
        <v>-2.2508399997605011E-2</v>
      </c>
      <c r="I52">
        <f t="shared" si="5"/>
        <v>-2.2508399997605011E-2</v>
      </c>
      <c r="O52">
        <f t="shared" ca="1" si="1"/>
        <v>6.9287803868519932E-2</v>
      </c>
      <c r="Q52" s="2">
        <f t="shared" si="2"/>
        <v>26225.936999999998</v>
      </c>
      <c r="AB52">
        <v>6</v>
      </c>
      <c r="AD52" t="s">
        <v>27</v>
      </c>
      <c r="AF52" t="s">
        <v>29</v>
      </c>
    </row>
    <row r="53" spans="1:32" x14ac:dyDescent="0.2">
      <c r="A53" t="s">
        <v>39</v>
      </c>
      <c r="C53" s="28">
        <v>41244.436999999998</v>
      </c>
      <c r="D53" s="28"/>
      <c r="E53">
        <f t="shared" ref="E53:E84" si="7">+(C53-C$7)/C$8</f>
        <v>-13004.02308085364</v>
      </c>
      <c r="F53">
        <f t="shared" si="6"/>
        <v>-13004</v>
      </c>
      <c r="G53">
        <f t="shared" si="4"/>
        <v>-2.2508399997605011E-2</v>
      </c>
      <c r="I53">
        <f t="shared" si="5"/>
        <v>-2.2508399997605011E-2</v>
      </c>
      <c r="O53">
        <f t="shared" ref="O53:O84" ca="1" si="8">+C$11+C$12*F53</f>
        <v>6.9287803868519932E-2</v>
      </c>
      <c r="Q53" s="2">
        <f t="shared" ref="Q53:Q84" si="9">+C53-15018.5</f>
        <v>26225.936999999998</v>
      </c>
      <c r="AA53" t="s">
        <v>35</v>
      </c>
      <c r="AF53" t="s">
        <v>37</v>
      </c>
    </row>
    <row r="54" spans="1:32" x14ac:dyDescent="0.2">
      <c r="A54" t="s">
        <v>40</v>
      </c>
      <c r="C54" s="28">
        <v>41279.536</v>
      </c>
      <c r="D54" s="28"/>
      <c r="E54">
        <f t="shared" si="7"/>
        <v>-12968.031411880602</v>
      </c>
      <c r="F54">
        <f t="shared" si="6"/>
        <v>-12968</v>
      </c>
      <c r="G54">
        <f t="shared" ref="G54:G85" si="10">+C54-(C$7+F54*C$8)</f>
        <v>-3.0632799993327353E-2</v>
      </c>
      <c r="I54">
        <f t="shared" si="5"/>
        <v>-3.0632799993327353E-2</v>
      </c>
      <c r="O54">
        <f t="shared" ca="1" si="8"/>
        <v>6.9102747840424458E-2</v>
      </c>
      <c r="Q54" s="2">
        <f t="shared" si="9"/>
        <v>26261.036</v>
      </c>
      <c r="AB54">
        <v>5</v>
      </c>
      <c r="AD54" t="s">
        <v>27</v>
      </c>
      <c r="AF54" t="s">
        <v>29</v>
      </c>
    </row>
    <row r="55" spans="1:32" x14ac:dyDescent="0.2">
      <c r="A55" t="s">
        <v>39</v>
      </c>
      <c r="C55" s="28">
        <v>41279.536</v>
      </c>
      <c r="D55" s="28"/>
      <c r="E55">
        <f t="shared" si="7"/>
        <v>-12968.031411880602</v>
      </c>
      <c r="F55">
        <f t="shared" si="6"/>
        <v>-12968</v>
      </c>
      <c r="G55">
        <f t="shared" si="10"/>
        <v>-3.0632799993327353E-2</v>
      </c>
      <c r="I55">
        <f t="shared" si="5"/>
        <v>-3.0632799993327353E-2</v>
      </c>
      <c r="O55">
        <f t="shared" ca="1" si="8"/>
        <v>6.9102747840424458E-2</v>
      </c>
      <c r="Q55" s="2">
        <f t="shared" si="9"/>
        <v>26261.036</v>
      </c>
      <c r="AA55" t="s">
        <v>35</v>
      </c>
      <c r="AF55" t="s">
        <v>37</v>
      </c>
    </row>
    <row r="56" spans="1:32" x14ac:dyDescent="0.2">
      <c r="A56" t="s">
        <v>40</v>
      </c>
      <c r="C56" s="28">
        <v>41291.241000000002</v>
      </c>
      <c r="D56" s="28"/>
      <c r="E56">
        <f t="shared" si="7"/>
        <v>-12956.02871991418</v>
      </c>
      <c r="F56">
        <f t="shared" si="6"/>
        <v>-12956</v>
      </c>
      <c r="G56">
        <f t="shared" si="10"/>
        <v>-2.8007599998090882E-2</v>
      </c>
      <c r="I56">
        <f t="shared" si="5"/>
        <v>-2.8007599998090882E-2</v>
      </c>
      <c r="O56">
        <f t="shared" ca="1" si="8"/>
        <v>6.9041062497725972E-2</v>
      </c>
      <c r="Q56" s="2">
        <f t="shared" si="9"/>
        <v>26272.741000000002</v>
      </c>
      <c r="AB56">
        <v>8</v>
      </c>
      <c r="AD56" t="s">
        <v>41</v>
      </c>
      <c r="AF56" t="s">
        <v>29</v>
      </c>
    </row>
    <row r="57" spans="1:32" x14ac:dyDescent="0.2">
      <c r="A57" t="s">
        <v>39</v>
      </c>
      <c r="C57" s="28">
        <v>41291.241000000002</v>
      </c>
      <c r="D57" s="28"/>
      <c r="E57">
        <f t="shared" si="7"/>
        <v>-12956.02871991418</v>
      </c>
      <c r="F57">
        <f t="shared" si="6"/>
        <v>-12956</v>
      </c>
      <c r="G57">
        <f t="shared" si="10"/>
        <v>-2.8007599998090882E-2</v>
      </c>
      <c r="I57">
        <f t="shared" si="5"/>
        <v>-2.8007599998090882E-2</v>
      </c>
      <c r="O57">
        <f t="shared" ca="1" si="8"/>
        <v>6.9041062497725972E-2</v>
      </c>
      <c r="Q57" s="2">
        <f t="shared" si="9"/>
        <v>26272.741000000002</v>
      </c>
      <c r="AA57" t="s">
        <v>35</v>
      </c>
      <c r="AF57" t="s">
        <v>37</v>
      </c>
    </row>
    <row r="58" spans="1:32" x14ac:dyDescent="0.2">
      <c r="A58" t="s">
        <v>40</v>
      </c>
      <c r="C58" s="28">
        <v>41291.249000000003</v>
      </c>
      <c r="D58" s="28"/>
      <c r="E58">
        <f t="shared" si="7"/>
        <v>-12956.020516451066</v>
      </c>
      <c r="F58">
        <f t="shared" si="6"/>
        <v>-12956</v>
      </c>
      <c r="G58">
        <f t="shared" si="10"/>
        <v>-2.0007599996461067E-2</v>
      </c>
      <c r="I58">
        <f t="shared" si="5"/>
        <v>-2.0007599996461067E-2</v>
      </c>
      <c r="O58">
        <f t="shared" ca="1" si="8"/>
        <v>6.9041062497725972E-2</v>
      </c>
      <c r="Q58" s="2">
        <f t="shared" si="9"/>
        <v>26272.749000000003</v>
      </c>
      <c r="AB58">
        <v>10</v>
      </c>
      <c r="AD58" t="s">
        <v>27</v>
      </c>
      <c r="AF58" t="s">
        <v>29</v>
      </c>
    </row>
    <row r="59" spans="1:32" x14ac:dyDescent="0.2">
      <c r="A59" t="s">
        <v>39</v>
      </c>
      <c r="C59" s="28">
        <v>41291.249000000003</v>
      </c>
      <c r="D59" s="28"/>
      <c r="E59">
        <f t="shared" si="7"/>
        <v>-12956.020516451066</v>
      </c>
      <c r="F59">
        <f t="shared" si="6"/>
        <v>-12956</v>
      </c>
      <c r="G59">
        <f t="shared" si="10"/>
        <v>-2.0007599996461067E-2</v>
      </c>
      <c r="I59">
        <f t="shared" si="5"/>
        <v>-2.0007599996461067E-2</v>
      </c>
      <c r="O59">
        <f t="shared" ca="1" si="8"/>
        <v>6.9041062497725972E-2</v>
      </c>
      <c r="Q59" s="2">
        <f t="shared" si="9"/>
        <v>26272.749000000003</v>
      </c>
      <c r="AA59" t="s">
        <v>35</v>
      </c>
      <c r="AF59" t="s">
        <v>37</v>
      </c>
    </row>
    <row r="60" spans="1:32" x14ac:dyDescent="0.2">
      <c r="A60" t="s">
        <v>42</v>
      </c>
      <c r="C60" s="28">
        <v>41326.356</v>
      </c>
      <c r="D60" s="28"/>
      <c r="E60">
        <f t="shared" si="7"/>
        <v>-12920.020644014921</v>
      </c>
      <c r="F60">
        <f t="shared" si="6"/>
        <v>-12920</v>
      </c>
      <c r="G60">
        <f t="shared" si="10"/>
        <v>-2.0131999997829553E-2</v>
      </c>
      <c r="I60">
        <f t="shared" si="5"/>
        <v>-2.0131999997829553E-2</v>
      </c>
      <c r="O60">
        <f t="shared" ca="1" si="8"/>
        <v>6.8856006469630499E-2</v>
      </c>
      <c r="Q60" s="2">
        <f t="shared" si="9"/>
        <v>26307.856</v>
      </c>
      <c r="AA60" t="s">
        <v>35</v>
      </c>
      <c r="AB60">
        <v>6</v>
      </c>
      <c r="AD60" t="s">
        <v>27</v>
      </c>
      <c r="AF60" t="s">
        <v>29</v>
      </c>
    </row>
    <row r="61" spans="1:32" x14ac:dyDescent="0.2">
      <c r="A61" t="s">
        <v>43</v>
      </c>
      <c r="C61" s="28">
        <v>41722.279000000002</v>
      </c>
      <c r="D61" s="28"/>
      <c r="E61">
        <f t="shared" si="7"/>
        <v>-12514.028178280527</v>
      </c>
      <c r="F61">
        <f t="shared" si="6"/>
        <v>-12514</v>
      </c>
      <c r="G61">
        <f t="shared" si="10"/>
        <v>-2.7479399992444087E-2</v>
      </c>
      <c r="I61">
        <f t="shared" si="5"/>
        <v>-2.7479399992444087E-2</v>
      </c>
      <c r="O61">
        <f t="shared" ca="1" si="8"/>
        <v>6.6768985708331619E-2</v>
      </c>
      <c r="Q61" s="2">
        <f t="shared" si="9"/>
        <v>26703.779000000002</v>
      </c>
      <c r="AA61" t="s">
        <v>35</v>
      </c>
      <c r="AB61">
        <v>6</v>
      </c>
      <c r="AD61" t="s">
        <v>27</v>
      </c>
      <c r="AF61" t="s">
        <v>29</v>
      </c>
    </row>
    <row r="62" spans="1:32" x14ac:dyDescent="0.2">
      <c r="A62" t="s">
        <v>44</v>
      </c>
      <c r="C62" s="28">
        <v>41905.608999999997</v>
      </c>
      <c r="D62" s="28"/>
      <c r="E62">
        <f t="shared" si="7"/>
        <v>-12326.035566729584</v>
      </c>
      <c r="F62">
        <f t="shared" si="6"/>
        <v>-12326</v>
      </c>
      <c r="G62">
        <f t="shared" si="10"/>
        <v>-3.4684600002947263E-2</v>
      </c>
      <c r="I62">
        <f t="shared" si="5"/>
        <v>-3.4684600002947263E-2</v>
      </c>
      <c r="O62">
        <f t="shared" ca="1" si="8"/>
        <v>6.5802582006055294E-2</v>
      </c>
      <c r="Q62" s="2">
        <f t="shared" si="9"/>
        <v>26887.108999999997</v>
      </c>
      <c r="AA62" t="s">
        <v>35</v>
      </c>
      <c r="AB62">
        <v>10</v>
      </c>
      <c r="AD62" t="s">
        <v>27</v>
      </c>
      <c r="AF62" t="s">
        <v>29</v>
      </c>
    </row>
    <row r="63" spans="1:32" x14ac:dyDescent="0.2">
      <c r="A63" t="s">
        <v>44</v>
      </c>
      <c r="C63" s="28">
        <v>41907.555999999997</v>
      </c>
      <c r="D63" s="28"/>
      <c r="E63">
        <f t="shared" si="7"/>
        <v>-12324.039048894589</v>
      </c>
      <c r="F63">
        <f t="shared" si="6"/>
        <v>-12324</v>
      </c>
      <c r="G63">
        <f t="shared" si="10"/>
        <v>-3.8080400001490489E-2</v>
      </c>
      <c r="I63">
        <f t="shared" si="5"/>
        <v>-3.8080400001490489E-2</v>
      </c>
      <c r="O63">
        <f t="shared" ca="1" si="8"/>
        <v>6.5792301115605537E-2</v>
      </c>
      <c r="Q63" s="2">
        <f t="shared" si="9"/>
        <v>26889.055999999997</v>
      </c>
      <c r="AA63" t="s">
        <v>35</v>
      </c>
      <c r="AB63">
        <v>8</v>
      </c>
      <c r="AD63" t="s">
        <v>27</v>
      </c>
      <c r="AF63" t="s">
        <v>29</v>
      </c>
    </row>
    <row r="64" spans="1:32" x14ac:dyDescent="0.2">
      <c r="A64" s="9" t="s">
        <v>70</v>
      </c>
      <c r="B64" s="10"/>
      <c r="C64" s="9">
        <v>41952.431499999999</v>
      </c>
      <c r="D64" s="28"/>
      <c r="E64">
        <f t="shared" si="7"/>
        <v>-12278.022235281678</v>
      </c>
      <c r="F64">
        <f t="shared" si="6"/>
        <v>-12278</v>
      </c>
      <c r="G64">
        <f t="shared" si="10"/>
        <v>-2.1683799997845199E-2</v>
      </c>
      <c r="J64">
        <f>G64</f>
        <v>-2.1683799997845199E-2</v>
      </c>
      <c r="O64">
        <f t="shared" ca="1" si="8"/>
        <v>6.5555840635261334E-2</v>
      </c>
      <c r="Q64" s="2">
        <f t="shared" si="9"/>
        <v>26933.931499999999</v>
      </c>
    </row>
    <row r="65" spans="1:32" x14ac:dyDescent="0.2">
      <c r="A65" s="46" t="s">
        <v>381</v>
      </c>
      <c r="B65" s="48" t="s">
        <v>79</v>
      </c>
      <c r="C65" s="47">
        <v>41952.431799999998</v>
      </c>
      <c r="D65" s="47" t="s">
        <v>93</v>
      </c>
      <c r="E65">
        <f t="shared" si="7"/>
        <v>-12278.021927651813</v>
      </c>
      <c r="F65">
        <f t="shared" si="6"/>
        <v>-12278</v>
      </c>
      <c r="G65">
        <f t="shared" si="10"/>
        <v>-2.1383799998147879E-2</v>
      </c>
      <c r="J65">
        <f>G65</f>
        <v>-2.1383799998147879E-2</v>
      </c>
      <c r="O65">
        <f t="shared" ca="1" si="8"/>
        <v>6.5555840635261334E-2</v>
      </c>
      <c r="Q65" s="2">
        <f t="shared" si="9"/>
        <v>26933.931799999998</v>
      </c>
    </row>
    <row r="66" spans="1:32" x14ac:dyDescent="0.2">
      <c r="A66" s="9" t="s">
        <v>70</v>
      </c>
      <c r="B66" s="10"/>
      <c r="C66" s="9">
        <v>41952.432200000003</v>
      </c>
      <c r="D66" s="28"/>
      <c r="E66">
        <f t="shared" si="7"/>
        <v>-12278.021517478652</v>
      </c>
      <c r="F66">
        <f t="shared" si="6"/>
        <v>-12278</v>
      </c>
      <c r="G66">
        <f t="shared" si="10"/>
        <v>-2.0983799993700814E-2</v>
      </c>
      <c r="J66">
        <f>G66</f>
        <v>-2.0983799993700814E-2</v>
      </c>
      <c r="O66">
        <f t="shared" ca="1" si="8"/>
        <v>6.5555840635261334E-2</v>
      </c>
      <c r="Q66" s="2">
        <f t="shared" si="9"/>
        <v>26933.932200000003</v>
      </c>
    </row>
    <row r="67" spans="1:32" x14ac:dyDescent="0.2">
      <c r="A67" t="s">
        <v>12</v>
      </c>
      <c r="C67" s="28">
        <v>42229.388299999999</v>
      </c>
      <c r="D67" s="28" t="s">
        <v>14</v>
      </c>
      <c r="E67">
        <f t="shared" si="7"/>
        <v>-11994.021623713505</v>
      </c>
      <c r="F67">
        <f t="shared" ref="F67:F98" si="11">ROUND(2*E67,0)/2</f>
        <v>-11994</v>
      </c>
      <c r="G67">
        <f t="shared" si="10"/>
        <v>-2.1087399996758904E-2</v>
      </c>
      <c r="H67">
        <f>+G67</f>
        <v>-2.1087399996758904E-2</v>
      </c>
      <c r="O67">
        <f t="shared" ca="1" si="8"/>
        <v>6.4095954191397089E-2</v>
      </c>
      <c r="Q67" s="2">
        <f t="shared" si="9"/>
        <v>27210.888299999999</v>
      </c>
    </row>
    <row r="68" spans="1:32" x14ac:dyDescent="0.2">
      <c r="A68" t="s">
        <v>45</v>
      </c>
      <c r="C68" s="28">
        <v>42299.601999999999</v>
      </c>
      <c r="D68" s="28"/>
      <c r="E68">
        <f t="shared" si="7"/>
        <v>-11922.022186471073</v>
      </c>
      <c r="F68">
        <f t="shared" si="11"/>
        <v>-11922</v>
      </c>
      <c r="G68">
        <f t="shared" si="10"/>
        <v>-2.1636199999193195E-2</v>
      </c>
      <c r="I68">
        <f t="shared" ref="I68:I76" si="12">G68</f>
        <v>-2.1636199999193195E-2</v>
      </c>
      <c r="O68">
        <f t="shared" ca="1" si="8"/>
        <v>6.3725842135206157E-2</v>
      </c>
      <c r="Q68" s="2">
        <f t="shared" si="9"/>
        <v>27281.101999999999</v>
      </c>
      <c r="AA68" t="s">
        <v>35</v>
      </c>
      <c r="AB68">
        <v>9</v>
      </c>
      <c r="AD68" t="s">
        <v>27</v>
      </c>
      <c r="AF68" t="s">
        <v>29</v>
      </c>
    </row>
    <row r="69" spans="1:32" x14ac:dyDescent="0.2">
      <c r="A69" t="s">
        <v>46</v>
      </c>
      <c r="C69" s="28">
        <v>42389.338000000003</v>
      </c>
      <c r="D69" s="28"/>
      <c r="E69">
        <f t="shared" si="7"/>
        <v>-11830.003940738587</v>
      </c>
      <c r="F69">
        <f t="shared" si="11"/>
        <v>-11830</v>
      </c>
      <c r="G69">
        <f t="shared" si="10"/>
        <v>-3.8429999985964969E-3</v>
      </c>
      <c r="I69">
        <f t="shared" si="12"/>
        <v>-3.8429999985964969E-3</v>
      </c>
      <c r="O69">
        <f t="shared" ca="1" si="8"/>
        <v>6.3252921174517737E-2</v>
      </c>
      <c r="Q69" s="2">
        <f t="shared" si="9"/>
        <v>27370.838000000003</v>
      </c>
      <c r="AA69" t="s">
        <v>35</v>
      </c>
      <c r="AB69">
        <v>14</v>
      </c>
      <c r="AD69" t="s">
        <v>27</v>
      </c>
      <c r="AF69" t="s">
        <v>29</v>
      </c>
    </row>
    <row r="70" spans="1:32" x14ac:dyDescent="0.2">
      <c r="A70" t="s">
        <v>47</v>
      </c>
      <c r="C70" s="28">
        <v>42428.326000000001</v>
      </c>
      <c r="D70" s="28"/>
      <c r="E70">
        <f t="shared" si="7"/>
        <v>-11790.024363260009</v>
      </c>
      <c r="F70">
        <f t="shared" si="11"/>
        <v>-11790</v>
      </c>
      <c r="G70">
        <f t="shared" si="10"/>
        <v>-2.3758999996061902E-2</v>
      </c>
      <c r="I70">
        <f t="shared" si="12"/>
        <v>-2.3758999996061902E-2</v>
      </c>
      <c r="O70">
        <f t="shared" ca="1" si="8"/>
        <v>6.3047303365522764E-2</v>
      </c>
      <c r="Q70" s="2">
        <f t="shared" si="9"/>
        <v>27409.826000000001</v>
      </c>
      <c r="AA70" t="s">
        <v>35</v>
      </c>
      <c r="AB70">
        <v>5</v>
      </c>
      <c r="AD70" t="s">
        <v>27</v>
      </c>
      <c r="AF70" t="s">
        <v>29</v>
      </c>
    </row>
    <row r="71" spans="1:32" x14ac:dyDescent="0.2">
      <c r="A71" t="s">
        <v>49</v>
      </c>
      <c r="C71" s="28">
        <v>42738.44</v>
      </c>
      <c r="D71" s="28"/>
      <c r="E71">
        <f t="shared" si="7"/>
        <v>-11472.023268302768</v>
      </c>
      <c r="F71">
        <f t="shared" si="11"/>
        <v>-11472</v>
      </c>
      <c r="G71">
        <f t="shared" si="10"/>
        <v>-2.2691199992550537E-2</v>
      </c>
      <c r="I71">
        <f t="shared" si="12"/>
        <v>-2.2691199992550537E-2</v>
      </c>
      <c r="O71">
        <f t="shared" ca="1" si="8"/>
        <v>6.1412641784012803E-2</v>
      </c>
      <c r="Q71" s="2">
        <f t="shared" si="9"/>
        <v>27719.940000000002</v>
      </c>
      <c r="AA71" t="s">
        <v>35</v>
      </c>
      <c r="AB71">
        <v>11</v>
      </c>
      <c r="AD71" t="s">
        <v>48</v>
      </c>
      <c r="AF71" t="s">
        <v>29</v>
      </c>
    </row>
    <row r="72" spans="1:32" x14ac:dyDescent="0.2">
      <c r="A72" t="s">
        <v>49</v>
      </c>
      <c r="C72" s="28">
        <v>42740.392</v>
      </c>
      <c r="D72" s="28"/>
      <c r="E72">
        <f t="shared" si="7"/>
        <v>-11470.02162330333</v>
      </c>
      <c r="F72">
        <f t="shared" si="11"/>
        <v>-11470</v>
      </c>
      <c r="G72">
        <f t="shared" si="10"/>
        <v>-2.1086999993713107E-2</v>
      </c>
      <c r="I72">
        <f t="shared" si="12"/>
        <v>-2.1086999993713107E-2</v>
      </c>
      <c r="O72">
        <f t="shared" ca="1" si="8"/>
        <v>6.1402360893563053E-2</v>
      </c>
      <c r="Q72" s="2">
        <f t="shared" si="9"/>
        <v>27721.892</v>
      </c>
      <c r="AA72" t="s">
        <v>35</v>
      </c>
      <c r="AB72">
        <v>7</v>
      </c>
      <c r="AD72" t="s">
        <v>27</v>
      </c>
      <c r="AF72" t="s">
        <v>29</v>
      </c>
    </row>
    <row r="73" spans="1:32" x14ac:dyDescent="0.2">
      <c r="A73" t="s">
        <v>49</v>
      </c>
      <c r="C73" s="28">
        <v>42741.372000000003</v>
      </c>
      <c r="D73" s="28"/>
      <c r="E73">
        <f t="shared" si="7"/>
        <v>-11469.01669907205</v>
      </c>
      <c r="F73">
        <f t="shared" si="11"/>
        <v>-11469</v>
      </c>
      <c r="G73">
        <f t="shared" si="10"/>
        <v>-1.6284899997117463E-2</v>
      </c>
      <c r="I73">
        <f t="shared" si="12"/>
        <v>-1.6284899997117463E-2</v>
      </c>
      <c r="O73">
        <f t="shared" ca="1" si="8"/>
        <v>6.1397220448338181E-2</v>
      </c>
      <c r="Q73" s="2">
        <f t="shared" si="9"/>
        <v>27722.872000000003</v>
      </c>
      <c r="AA73" t="s">
        <v>35</v>
      </c>
      <c r="AB73">
        <v>6</v>
      </c>
      <c r="AD73" t="s">
        <v>27</v>
      </c>
      <c r="AF73" t="s">
        <v>29</v>
      </c>
    </row>
    <row r="74" spans="1:32" x14ac:dyDescent="0.2">
      <c r="A74" t="s">
        <v>50</v>
      </c>
      <c r="C74" s="28">
        <v>42780.381999999998</v>
      </c>
      <c r="D74" s="28"/>
      <c r="E74">
        <f t="shared" si="7"/>
        <v>-11429.014562069915</v>
      </c>
      <c r="F74">
        <f t="shared" si="11"/>
        <v>-11429</v>
      </c>
      <c r="G74">
        <f t="shared" si="10"/>
        <v>-1.4200899997376837E-2</v>
      </c>
      <c r="I74">
        <f t="shared" si="12"/>
        <v>-1.4200899997376837E-2</v>
      </c>
      <c r="O74">
        <f t="shared" ca="1" si="8"/>
        <v>6.1191602639343215E-2</v>
      </c>
      <c r="Q74" s="2">
        <f t="shared" si="9"/>
        <v>27761.881999999998</v>
      </c>
      <c r="AA74" t="s">
        <v>35</v>
      </c>
      <c r="AB74">
        <v>9</v>
      </c>
      <c r="AD74" t="s">
        <v>27</v>
      </c>
      <c r="AF74" t="s">
        <v>29</v>
      </c>
    </row>
    <row r="75" spans="1:32" x14ac:dyDescent="0.2">
      <c r="A75" t="s">
        <v>50</v>
      </c>
      <c r="C75" s="28">
        <v>42782.319000000003</v>
      </c>
      <c r="D75" s="28"/>
      <c r="E75">
        <f t="shared" si="7"/>
        <v>-11427.028298563804</v>
      </c>
      <c r="F75">
        <f t="shared" si="11"/>
        <v>-11427</v>
      </c>
      <c r="G75">
        <f t="shared" si="10"/>
        <v>-2.7596699990681373E-2</v>
      </c>
      <c r="I75">
        <f t="shared" si="12"/>
        <v>-2.7596699990681373E-2</v>
      </c>
      <c r="O75">
        <f t="shared" ca="1" si="8"/>
        <v>6.1181321748893472E-2</v>
      </c>
      <c r="Q75" s="2">
        <f t="shared" si="9"/>
        <v>27763.819000000003</v>
      </c>
      <c r="AA75" t="s">
        <v>35</v>
      </c>
      <c r="AB75">
        <v>6</v>
      </c>
      <c r="AD75" t="s">
        <v>27</v>
      </c>
      <c r="AF75" t="s">
        <v>29</v>
      </c>
    </row>
    <row r="76" spans="1:32" x14ac:dyDescent="0.2">
      <c r="A76" t="s">
        <v>50</v>
      </c>
      <c r="C76" s="28">
        <v>42782.322999999997</v>
      </c>
      <c r="D76" s="28"/>
      <c r="E76">
        <f t="shared" si="7"/>
        <v>-11427.024196832255</v>
      </c>
      <c r="F76">
        <f t="shared" si="11"/>
        <v>-11427</v>
      </c>
      <c r="G76">
        <f t="shared" si="10"/>
        <v>-2.3596699997142423E-2</v>
      </c>
      <c r="I76">
        <f t="shared" si="12"/>
        <v>-2.3596699997142423E-2</v>
      </c>
      <c r="O76">
        <f t="shared" ca="1" si="8"/>
        <v>6.1181321748893472E-2</v>
      </c>
      <c r="Q76" s="2">
        <f t="shared" si="9"/>
        <v>27763.822999999997</v>
      </c>
      <c r="AA76" t="s">
        <v>35</v>
      </c>
      <c r="AB76">
        <v>10</v>
      </c>
      <c r="AD76" t="s">
        <v>48</v>
      </c>
      <c r="AF76" t="s">
        <v>29</v>
      </c>
    </row>
    <row r="77" spans="1:32" x14ac:dyDescent="0.2">
      <c r="A77" t="s">
        <v>51</v>
      </c>
      <c r="C77" s="28">
        <v>43459.120999999999</v>
      </c>
      <c r="D77" s="28"/>
      <c r="E77">
        <f t="shared" si="7"/>
        <v>-10733.01326838378</v>
      </c>
      <c r="F77">
        <f t="shared" si="11"/>
        <v>-10733</v>
      </c>
      <c r="G77">
        <f t="shared" si="10"/>
        <v>-1.2939299995196052E-2</v>
      </c>
      <c r="J77">
        <f>G77</f>
        <v>-1.2939299995196052E-2</v>
      </c>
      <c r="O77">
        <f t="shared" ca="1" si="8"/>
        <v>5.7613852762830847E-2</v>
      </c>
      <c r="Q77" s="2">
        <f t="shared" si="9"/>
        <v>28440.620999999999</v>
      </c>
      <c r="AA77" t="s">
        <v>35</v>
      </c>
      <c r="AF77" t="s">
        <v>37</v>
      </c>
    </row>
    <row r="78" spans="1:32" x14ac:dyDescent="0.2">
      <c r="A78" t="s">
        <v>52</v>
      </c>
      <c r="C78" s="28">
        <v>45252.508999999998</v>
      </c>
      <c r="D78" s="28"/>
      <c r="E78">
        <f t="shared" si="7"/>
        <v>-8894.0142303423745</v>
      </c>
      <c r="F78">
        <f t="shared" si="11"/>
        <v>-8894</v>
      </c>
      <c r="G78">
        <f t="shared" si="10"/>
        <v>-1.3877400000637863E-2</v>
      </c>
      <c r="I78">
        <f t="shared" ref="I78:I88" si="13">G78</f>
        <v>-1.3877400000637863E-2</v>
      </c>
      <c r="O78">
        <f t="shared" ca="1" si="8"/>
        <v>4.816057399428738E-2</v>
      </c>
      <c r="Q78" s="2">
        <f t="shared" si="9"/>
        <v>30234.008999999998</v>
      </c>
      <c r="AA78" t="s">
        <v>35</v>
      </c>
      <c r="AB78">
        <v>10</v>
      </c>
      <c r="AD78" t="s">
        <v>27</v>
      </c>
      <c r="AF78" t="s">
        <v>29</v>
      </c>
    </row>
    <row r="79" spans="1:32" x14ac:dyDescent="0.2">
      <c r="A79" s="46" t="s">
        <v>263</v>
      </c>
      <c r="B79" s="48" t="s">
        <v>79</v>
      </c>
      <c r="C79" s="47">
        <v>46032.673000000003</v>
      </c>
      <c r="D79" s="47" t="s">
        <v>93</v>
      </c>
      <c r="E79">
        <f t="shared" si="7"/>
        <v>-8094.00840588356</v>
      </c>
      <c r="F79">
        <f t="shared" si="11"/>
        <v>-8094</v>
      </c>
      <c r="G79">
        <f t="shared" si="10"/>
        <v>-8.1973999986075796E-3</v>
      </c>
      <c r="I79">
        <f t="shared" si="13"/>
        <v>-8.1973999986075796E-3</v>
      </c>
      <c r="O79">
        <f t="shared" ca="1" si="8"/>
        <v>4.4048217814388099E-2</v>
      </c>
      <c r="Q79" s="2">
        <f t="shared" si="9"/>
        <v>31014.173000000003</v>
      </c>
    </row>
    <row r="80" spans="1:32" x14ac:dyDescent="0.2">
      <c r="A80" s="46" t="s">
        <v>263</v>
      </c>
      <c r="B80" s="48" t="s">
        <v>79</v>
      </c>
      <c r="C80" s="47">
        <v>46033.644999999997</v>
      </c>
      <c r="D80" s="47" t="s">
        <v>93</v>
      </c>
      <c r="E80">
        <f t="shared" si="7"/>
        <v>-8093.0116851154016</v>
      </c>
      <c r="F80">
        <f t="shared" si="11"/>
        <v>-8093</v>
      </c>
      <c r="G80">
        <f t="shared" si="10"/>
        <v>-1.1395300003641751E-2</v>
      </c>
      <c r="I80">
        <f t="shared" si="13"/>
        <v>-1.1395300003641751E-2</v>
      </c>
      <c r="O80">
        <f t="shared" ca="1" si="8"/>
        <v>4.4043077369163228E-2</v>
      </c>
      <c r="Q80" s="2">
        <f t="shared" si="9"/>
        <v>31015.144999999997</v>
      </c>
    </row>
    <row r="81" spans="1:32" x14ac:dyDescent="0.2">
      <c r="A81" t="s">
        <v>54</v>
      </c>
      <c r="C81" s="28">
        <v>46707.504999999997</v>
      </c>
      <c r="D81" s="28"/>
      <c r="E81">
        <f t="shared" si="7"/>
        <v>-7402.0134784949805</v>
      </c>
      <c r="F81">
        <f t="shared" si="11"/>
        <v>-7402</v>
      </c>
      <c r="G81">
        <f t="shared" si="10"/>
        <v>-1.3144199998350814E-2</v>
      </c>
      <c r="I81">
        <f t="shared" si="13"/>
        <v>-1.3144199998350814E-2</v>
      </c>
      <c r="O81">
        <f t="shared" ca="1" si="8"/>
        <v>4.0491029718775225E-2</v>
      </c>
      <c r="Q81" s="2">
        <f t="shared" si="9"/>
        <v>31689.004999999997</v>
      </c>
      <c r="AA81" t="s">
        <v>35</v>
      </c>
      <c r="AB81">
        <v>16</v>
      </c>
      <c r="AD81" t="s">
        <v>53</v>
      </c>
      <c r="AF81" t="s">
        <v>29</v>
      </c>
    </row>
    <row r="82" spans="1:32" x14ac:dyDescent="0.2">
      <c r="A82" t="s">
        <v>56</v>
      </c>
      <c r="C82" s="28">
        <v>47064.447</v>
      </c>
      <c r="D82" s="28"/>
      <c r="E82">
        <f t="shared" si="7"/>
        <v>-7035.9934122089453</v>
      </c>
      <c r="F82">
        <f t="shared" si="11"/>
        <v>-7036</v>
      </c>
      <c r="G82">
        <f t="shared" si="10"/>
        <v>6.4244000022881664E-3</v>
      </c>
      <c r="I82">
        <f t="shared" si="13"/>
        <v>6.4244000022881664E-3</v>
      </c>
      <c r="O82">
        <f t="shared" ca="1" si="8"/>
        <v>3.8609626766471304E-2</v>
      </c>
      <c r="Q82" s="2">
        <f t="shared" si="9"/>
        <v>32045.947</v>
      </c>
      <c r="AA82" t="s">
        <v>35</v>
      </c>
      <c r="AB82">
        <v>6</v>
      </c>
      <c r="AD82" t="s">
        <v>55</v>
      </c>
      <c r="AF82" t="s">
        <v>29</v>
      </c>
    </row>
    <row r="83" spans="1:32" x14ac:dyDescent="0.2">
      <c r="A83" t="s">
        <v>57</v>
      </c>
      <c r="C83" s="28">
        <v>47148.298000000003</v>
      </c>
      <c r="D83" s="28"/>
      <c r="E83">
        <f t="shared" si="7"/>
        <v>-6950.0098390285657</v>
      </c>
      <c r="F83">
        <f t="shared" si="11"/>
        <v>-6950</v>
      </c>
      <c r="G83">
        <f t="shared" si="10"/>
        <v>-9.5949999958975241E-3</v>
      </c>
      <c r="I83">
        <f t="shared" si="13"/>
        <v>-9.5949999958975241E-3</v>
      </c>
      <c r="O83">
        <f t="shared" ca="1" si="8"/>
        <v>3.8167548477132135E-2</v>
      </c>
      <c r="Q83" s="2">
        <f t="shared" si="9"/>
        <v>32129.798000000003</v>
      </c>
      <c r="AA83" t="s">
        <v>35</v>
      </c>
      <c r="AB83">
        <v>7</v>
      </c>
      <c r="AD83" t="s">
        <v>55</v>
      </c>
      <c r="AF83" t="s">
        <v>29</v>
      </c>
    </row>
    <row r="84" spans="1:32" x14ac:dyDescent="0.2">
      <c r="A84" t="s">
        <v>59</v>
      </c>
      <c r="C84" s="28">
        <v>47891.404000000002</v>
      </c>
      <c r="D84" s="28"/>
      <c r="E84">
        <f t="shared" si="7"/>
        <v>-6188.0045065724562</v>
      </c>
      <c r="F84">
        <f t="shared" si="11"/>
        <v>-6188</v>
      </c>
      <c r="G84">
        <f t="shared" si="10"/>
        <v>-4.3947999947704375E-3</v>
      </c>
      <c r="I84">
        <f t="shared" si="13"/>
        <v>-4.3947999947704375E-3</v>
      </c>
      <c r="O84">
        <f t="shared" ca="1" si="8"/>
        <v>3.4250529215778071E-2</v>
      </c>
      <c r="Q84" s="2">
        <f t="shared" si="9"/>
        <v>32872.904000000002</v>
      </c>
      <c r="AA84" t="s">
        <v>35</v>
      </c>
      <c r="AB84">
        <v>8</v>
      </c>
      <c r="AD84" t="s">
        <v>58</v>
      </c>
      <c r="AF84" t="s">
        <v>29</v>
      </c>
    </row>
    <row r="85" spans="1:32" x14ac:dyDescent="0.2">
      <c r="A85" t="s">
        <v>60</v>
      </c>
      <c r="C85" s="28">
        <v>48205.415000000001</v>
      </c>
      <c r="D85" s="28">
        <v>7.0000000000000001E-3</v>
      </c>
      <c r="E85">
        <f t="shared" ref="E85:E111" si="14">+(C85-C$7)/C$8</f>
        <v>-5866.0072996465606</v>
      </c>
      <c r="F85">
        <f t="shared" si="11"/>
        <v>-5866</v>
      </c>
      <c r="G85">
        <f t="shared" si="10"/>
        <v>-7.1185999986482784E-3</v>
      </c>
      <c r="I85">
        <f t="shared" si="13"/>
        <v>-7.1185999986482784E-3</v>
      </c>
      <c r="O85">
        <f t="shared" ref="O85:O111" ca="1" si="15">+C$11+C$12*F85</f>
        <v>3.259530585336861E-2</v>
      </c>
      <c r="Q85" s="2">
        <f t="shared" ref="Q85:Q111" si="16">+C85-15018.5</f>
        <v>33186.915000000001</v>
      </c>
      <c r="AA85" t="s">
        <v>35</v>
      </c>
      <c r="AB85">
        <v>42</v>
      </c>
      <c r="AD85" t="s">
        <v>53</v>
      </c>
      <c r="AF85" t="s">
        <v>29</v>
      </c>
    </row>
    <row r="86" spans="1:32" x14ac:dyDescent="0.2">
      <c r="A86" s="46" t="s">
        <v>263</v>
      </c>
      <c r="B86" s="48" t="s">
        <v>79</v>
      </c>
      <c r="C86" s="47">
        <v>49298.63</v>
      </c>
      <c r="D86" s="47" t="s">
        <v>93</v>
      </c>
      <c r="E86">
        <f t="shared" si="14"/>
        <v>-4744.9886838353532</v>
      </c>
      <c r="F86">
        <f t="shared" si="11"/>
        <v>-4745</v>
      </c>
      <c r="G86">
        <f t="shared" ref="G86:G117" si="17">+C86-(C$7+F86*C$8)</f>
        <v>1.1035499999707099E-2</v>
      </c>
      <c r="I86">
        <f t="shared" si="13"/>
        <v>1.1035499999707099E-2</v>
      </c>
      <c r="O86">
        <f t="shared" ca="1" si="15"/>
        <v>2.6832866756284747E-2</v>
      </c>
      <c r="Q86" s="2">
        <f t="shared" si="16"/>
        <v>34280.129999999997</v>
      </c>
    </row>
    <row r="87" spans="1:32" x14ac:dyDescent="0.2">
      <c r="A87" s="46" t="s">
        <v>263</v>
      </c>
      <c r="B87" s="48" t="s">
        <v>79</v>
      </c>
      <c r="C87" s="47">
        <v>49299.608999999997</v>
      </c>
      <c r="D87" s="47" t="s">
        <v>93</v>
      </c>
      <c r="E87">
        <f t="shared" si="14"/>
        <v>-4743.9847850369661</v>
      </c>
      <c r="F87">
        <f t="shared" si="11"/>
        <v>-4744</v>
      </c>
      <c r="G87">
        <f t="shared" si="17"/>
        <v>1.4837599999736995E-2</v>
      </c>
      <c r="I87">
        <f t="shared" si="13"/>
        <v>1.4837599999736995E-2</v>
      </c>
      <c r="O87">
        <f t="shared" ca="1" si="15"/>
        <v>2.6827726311059872E-2</v>
      </c>
      <c r="Q87" s="2">
        <f t="shared" si="16"/>
        <v>34281.108999999997</v>
      </c>
    </row>
    <row r="88" spans="1:32" x14ac:dyDescent="0.2">
      <c r="A88" t="s">
        <v>61</v>
      </c>
      <c r="C88" s="28">
        <v>50096.345999999998</v>
      </c>
      <c r="D88" s="28">
        <v>8.0000000000000002E-3</v>
      </c>
      <c r="E88">
        <f t="shared" si="14"/>
        <v>-3926.9844613078021</v>
      </c>
      <c r="F88">
        <f t="shared" si="11"/>
        <v>-3927</v>
      </c>
      <c r="G88">
        <f t="shared" si="17"/>
        <v>1.5153300002566539E-2</v>
      </c>
      <c r="I88">
        <f t="shared" si="13"/>
        <v>1.5153300002566539E-2</v>
      </c>
      <c r="O88">
        <f t="shared" ca="1" si="15"/>
        <v>2.2627982562337733E-2</v>
      </c>
      <c r="Q88" s="2">
        <f t="shared" si="16"/>
        <v>35077.845999999998</v>
      </c>
      <c r="AA88" t="s">
        <v>35</v>
      </c>
      <c r="AB88">
        <v>8</v>
      </c>
      <c r="AD88" t="s">
        <v>58</v>
      </c>
      <c r="AF88" t="s">
        <v>29</v>
      </c>
    </row>
    <row r="89" spans="1:32" x14ac:dyDescent="0.2">
      <c r="A89" t="s">
        <v>64</v>
      </c>
      <c r="C89" s="28">
        <v>50716.564700000003</v>
      </c>
      <c r="D89" s="28">
        <v>2.9999999999999997E-4</v>
      </c>
      <c r="E89">
        <f t="shared" si="14"/>
        <v>-3290.9918079191871</v>
      </c>
      <c r="F89">
        <f t="shared" si="11"/>
        <v>-3291</v>
      </c>
      <c r="G89">
        <f t="shared" si="17"/>
        <v>7.9889000044204295E-3</v>
      </c>
      <c r="J89">
        <f>G89</f>
        <v>7.9889000044204295E-3</v>
      </c>
      <c r="O89">
        <f t="shared" ca="1" si="15"/>
        <v>1.9358659399317808E-2</v>
      </c>
      <c r="Q89" s="2">
        <f t="shared" si="16"/>
        <v>35698.064700000003</v>
      </c>
      <c r="AA89" t="s">
        <v>62</v>
      </c>
      <c r="AD89" t="s">
        <v>63</v>
      </c>
      <c r="AF89" t="s">
        <v>37</v>
      </c>
    </row>
    <row r="90" spans="1:32" x14ac:dyDescent="0.2">
      <c r="A90" t="s">
        <v>66</v>
      </c>
      <c r="C90" s="28">
        <v>51196.366999999998</v>
      </c>
      <c r="D90" s="28">
        <v>4.0000000000000001E-3</v>
      </c>
      <c r="E90">
        <f t="shared" si="14"/>
        <v>-2798.9867492536632</v>
      </c>
      <c r="F90">
        <f t="shared" si="11"/>
        <v>-2799</v>
      </c>
      <c r="G90">
        <f t="shared" si="17"/>
        <v>1.2922100002469961E-2</v>
      </c>
      <c r="I90">
        <f>G90</f>
        <v>1.2922100002469961E-2</v>
      </c>
      <c r="O90">
        <f t="shared" ca="1" si="15"/>
        <v>1.6829560348679752E-2</v>
      </c>
      <c r="Q90" s="2">
        <f t="shared" si="16"/>
        <v>36177.866999999998</v>
      </c>
      <c r="AA90" t="s">
        <v>35</v>
      </c>
      <c r="AB90">
        <v>9</v>
      </c>
      <c r="AD90" t="s">
        <v>65</v>
      </c>
    </row>
    <row r="91" spans="1:32" x14ac:dyDescent="0.2">
      <c r="A91" s="46" t="s">
        <v>307</v>
      </c>
      <c r="B91" s="48" t="s">
        <v>79</v>
      </c>
      <c r="C91" s="47">
        <v>51551.356</v>
      </c>
      <c r="D91" s="47" t="s">
        <v>93</v>
      </c>
      <c r="E91">
        <f t="shared" si="14"/>
        <v>-2434.9693533999589</v>
      </c>
      <c r="F91">
        <f t="shared" si="11"/>
        <v>-2435</v>
      </c>
      <c r="G91">
        <f t="shared" si="17"/>
        <v>2.9886500000429805E-2</v>
      </c>
      <c r="I91">
        <f>G91</f>
        <v>2.9886500000429805E-2</v>
      </c>
      <c r="O91">
        <f t="shared" ca="1" si="15"/>
        <v>1.4958438286825582E-2</v>
      </c>
      <c r="Q91" s="2">
        <f t="shared" si="16"/>
        <v>36532.856</v>
      </c>
    </row>
    <row r="92" spans="1:32" x14ac:dyDescent="0.2">
      <c r="A92" s="46" t="s">
        <v>312</v>
      </c>
      <c r="B92" s="48" t="s">
        <v>79</v>
      </c>
      <c r="C92" s="47">
        <v>51879.972999999998</v>
      </c>
      <c r="D92" s="47" t="s">
        <v>93</v>
      </c>
      <c r="E92">
        <f t="shared" si="14"/>
        <v>-2097.9946736964866</v>
      </c>
      <c r="F92">
        <f t="shared" si="11"/>
        <v>-2098</v>
      </c>
      <c r="G92">
        <f t="shared" si="17"/>
        <v>5.194199999095872E-3</v>
      </c>
      <c r="I92">
        <f>G92</f>
        <v>5.194199999095872E-3</v>
      </c>
      <c r="O92">
        <f t="shared" ca="1" si="15"/>
        <v>1.3226108246043011E-2</v>
      </c>
      <c r="Q92" s="2">
        <f t="shared" si="16"/>
        <v>36861.472999999998</v>
      </c>
    </row>
    <row r="93" spans="1:32" x14ac:dyDescent="0.2">
      <c r="A93" s="46" t="s">
        <v>316</v>
      </c>
      <c r="B93" s="48" t="s">
        <v>79</v>
      </c>
      <c r="C93" s="47">
        <v>52585.037300000004</v>
      </c>
      <c r="D93" s="47" t="s">
        <v>93</v>
      </c>
      <c r="E93">
        <f t="shared" si="14"/>
        <v>-1374.9985515760377</v>
      </c>
      <c r="F93">
        <f t="shared" si="11"/>
        <v>-1375</v>
      </c>
      <c r="G93">
        <f t="shared" si="17"/>
        <v>1.4125000088824891E-3</v>
      </c>
      <c r="I93">
        <f>G93</f>
        <v>1.4125000088824891E-3</v>
      </c>
      <c r="O93">
        <f t="shared" ca="1" si="15"/>
        <v>9.5095663484590382E-3</v>
      </c>
      <c r="Q93" s="2">
        <f t="shared" si="16"/>
        <v>37566.537300000004</v>
      </c>
    </row>
    <row r="94" spans="1:32" x14ac:dyDescent="0.2">
      <c r="A94" s="46" t="s">
        <v>263</v>
      </c>
      <c r="B94" s="48" t="s">
        <v>79</v>
      </c>
      <c r="C94" s="47">
        <v>52636.722300000001</v>
      </c>
      <c r="D94" s="47" t="s">
        <v>93</v>
      </c>
      <c r="E94">
        <f t="shared" si="14"/>
        <v>-1321.9990527050929</v>
      </c>
      <c r="F94">
        <f t="shared" si="11"/>
        <v>-1322</v>
      </c>
      <c r="G94">
        <f t="shared" si="17"/>
        <v>9.2380000569391996E-4</v>
      </c>
      <c r="I94">
        <f>G94</f>
        <v>9.2380000569391996E-4</v>
      </c>
      <c r="O94">
        <f t="shared" ca="1" si="15"/>
        <v>9.2371227515407103E-3</v>
      </c>
      <c r="Q94" s="2">
        <f t="shared" si="16"/>
        <v>37618.222300000001</v>
      </c>
    </row>
    <row r="95" spans="1:32" x14ac:dyDescent="0.2">
      <c r="A95" s="6" t="s">
        <v>69</v>
      </c>
      <c r="C95" s="28">
        <v>52641.599300000002</v>
      </c>
      <c r="D95" s="28">
        <v>2.9999999999999997E-4</v>
      </c>
      <c r="E95">
        <f t="shared" si="14"/>
        <v>-1316.9980165051581</v>
      </c>
      <c r="F95">
        <f t="shared" si="11"/>
        <v>-1317</v>
      </c>
      <c r="G95">
        <f t="shared" si="17"/>
        <v>1.9343000021763146E-3</v>
      </c>
      <c r="K95">
        <f>G95</f>
        <v>1.9343000021763146E-3</v>
      </c>
      <c r="O95">
        <f t="shared" ca="1" si="15"/>
        <v>9.2114205254163403E-3</v>
      </c>
      <c r="Q95" s="2">
        <f t="shared" si="16"/>
        <v>37623.099300000002</v>
      </c>
    </row>
    <row r="96" spans="1:32" x14ac:dyDescent="0.2">
      <c r="A96" s="46" t="s">
        <v>263</v>
      </c>
      <c r="B96" s="48" t="s">
        <v>79</v>
      </c>
      <c r="C96" s="47">
        <v>52951.713199999998</v>
      </c>
      <c r="D96" s="47" t="s">
        <v>93</v>
      </c>
      <c r="E96">
        <f t="shared" si="14"/>
        <v>-998.99702409121164</v>
      </c>
      <c r="F96">
        <f t="shared" si="11"/>
        <v>-999</v>
      </c>
      <c r="G96">
        <f t="shared" si="17"/>
        <v>2.902100000937935E-3</v>
      </c>
      <c r="I96">
        <f>G96</f>
        <v>2.902100000937935E-3</v>
      </c>
      <c r="O96">
        <f t="shared" ca="1" si="15"/>
        <v>7.5767589439063778E-3</v>
      </c>
      <c r="Q96" s="2">
        <f t="shared" si="16"/>
        <v>37933.213199999998</v>
      </c>
    </row>
    <row r="97" spans="1:17" x14ac:dyDescent="0.2">
      <c r="A97" s="46" t="s">
        <v>336</v>
      </c>
      <c r="B97" s="48" t="s">
        <v>79</v>
      </c>
      <c r="C97" s="47">
        <v>53333.014999999999</v>
      </c>
      <c r="D97" s="47" t="s">
        <v>93</v>
      </c>
      <c r="E97">
        <f t="shared" si="14"/>
        <v>-607.99761771430997</v>
      </c>
      <c r="F97">
        <f t="shared" si="11"/>
        <v>-608</v>
      </c>
      <c r="G97">
        <f t="shared" si="17"/>
        <v>2.3232000021380372E-3</v>
      </c>
      <c r="I97">
        <f>G97</f>
        <v>2.3232000021380372E-3</v>
      </c>
      <c r="O97">
        <f t="shared" ca="1" si="15"/>
        <v>5.566844860980605E-3</v>
      </c>
      <c r="Q97" s="2">
        <f t="shared" si="16"/>
        <v>38314.514999999999</v>
      </c>
    </row>
    <row r="98" spans="1:17" x14ac:dyDescent="0.2">
      <c r="A98" s="46" t="s">
        <v>341</v>
      </c>
      <c r="B98" s="48" t="s">
        <v>79</v>
      </c>
      <c r="C98" s="47">
        <v>53767.947999999997</v>
      </c>
      <c r="D98" s="47" t="s">
        <v>93</v>
      </c>
      <c r="E98">
        <f t="shared" si="14"/>
        <v>-162.00301497778102</v>
      </c>
      <c r="F98">
        <f t="shared" si="11"/>
        <v>-162</v>
      </c>
      <c r="G98">
        <f t="shared" si="17"/>
        <v>-2.9402000000118278E-3</v>
      </c>
      <c r="I98">
        <f>G98</f>
        <v>-2.9402000000118278E-3</v>
      </c>
      <c r="O98">
        <f t="shared" ca="1" si="15"/>
        <v>3.2742062906867572E-3</v>
      </c>
      <c r="Q98" s="2">
        <f t="shared" si="16"/>
        <v>38749.447999999997</v>
      </c>
    </row>
    <row r="99" spans="1:17" x14ac:dyDescent="0.2">
      <c r="A99" s="67" t="s">
        <v>391</v>
      </c>
      <c r="B99" s="15"/>
      <c r="C99" s="28">
        <v>53925.932999999997</v>
      </c>
      <c r="D99" s="28"/>
      <c r="E99">
        <f t="shared" si="14"/>
        <v>0</v>
      </c>
      <c r="F99">
        <f t="shared" ref="F99:F130" si="18">ROUND(2*E99,0)/2</f>
        <v>0</v>
      </c>
      <c r="G99">
        <f t="shared" si="17"/>
        <v>0</v>
      </c>
      <c r="K99">
        <f>G99</f>
        <v>0</v>
      </c>
      <c r="O99">
        <f t="shared" ca="1" si="15"/>
        <v>2.4414541642571535E-3</v>
      </c>
      <c r="Q99" s="2">
        <f t="shared" si="16"/>
        <v>38907.432999999997</v>
      </c>
    </row>
    <row r="100" spans="1:17" x14ac:dyDescent="0.2">
      <c r="A100" s="46" t="s">
        <v>346</v>
      </c>
      <c r="B100" s="48" t="s">
        <v>79</v>
      </c>
      <c r="C100" s="47">
        <v>53925.933900000004</v>
      </c>
      <c r="D100" s="47" t="s">
        <v>85</v>
      </c>
      <c r="E100">
        <f t="shared" si="14"/>
        <v>9.228896066818008E-4</v>
      </c>
      <c r="F100">
        <f t="shared" si="18"/>
        <v>0</v>
      </c>
      <c r="G100">
        <f t="shared" si="17"/>
        <v>9.000000063679181E-4</v>
      </c>
      <c r="K100">
        <f>G100</f>
        <v>9.000000063679181E-4</v>
      </c>
      <c r="O100">
        <f t="shared" ca="1" si="15"/>
        <v>2.4414541642571535E-3</v>
      </c>
      <c r="Q100" s="2">
        <f t="shared" si="16"/>
        <v>38907.433900000004</v>
      </c>
    </row>
    <row r="101" spans="1:17" x14ac:dyDescent="0.2">
      <c r="A101" s="46" t="s">
        <v>341</v>
      </c>
      <c r="B101" s="48" t="s">
        <v>79</v>
      </c>
      <c r="C101" s="47">
        <v>53993.222800000003</v>
      </c>
      <c r="D101" s="47" t="s">
        <v>87</v>
      </c>
      <c r="E101">
        <f t="shared" si="14"/>
        <v>69.001174018120764</v>
      </c>
      <c r="F101">
        <f t="shared" si="18"/>
        <v>69</v>
      </c>
      <c r="G101">
        <f t="shared" si="17"/>
        <v>1.1449000085121952E-3</v>
      </c>
      <c r="K101">
        <f>G101</f>
        <v>1.1449000085121952E-3</v>
      </c>
      <c r="O101">
        <f t="shared" ca="1" si="15"/>
        <v>2.0867634437408407E-3</v>
      </c>
      <c r="Q101" s="2">
        <f t="shared" si="16"/>
        <v>38974.722800000003</v>
      </c>
    </row>
    <row r="102" spans="1:17" x14ac:dyDescent="0.2">
      <c r="A102" s="46" t="s">
        <v>263</v>
      </c>
      <c r="B102" s="48" t="s">
        <v>79</v>
      </c>
      <c r="C102" s="47">
        <v>54053.685799999999</v>
      </c>
      <c r="D102" s="47" t="s">
        <v>85</v>
      </c>
      <c r="E102">
        <f t="shared" si="14"/>
        <v>131.00192278921236</v>
      </c>
      <c r="F102">
        <f t="shared" si="18"/>
        <v>131</v>
      </c>
      <c r="G102">
        <f t="shared" si="17"/>
        <v>1.8751000025076792E-3</v>
      </c>
      <c r="K102">
        <f>G102</f>
        <v>1.8751000025076792E-3</v>
      </c>
      <c r="O102">
        <f t="shared" ca="1" si="15"/>
        <v>1.7680558397986466E-3</v>
      </c>
      <c r="Q102" s="2">
        <f t="shared" si="16"/>
        <v>39035.185799999999</v>
      </c>
    </row>
    <row r="103" spans="1:17" x14ac:dyDescent="0.2">
      <c r="A103" s="46" t="s">
        <v>346</v>
      </c>
      <c r="B103" s="48" t="s">
        <v>79</v>
      </c>
      <c r="C103" s="47">
        <v>54640.754999999997</v>
      </c>
      <c r="D103" s="47" t="s">
        <v>85</v>
      </c>
      <c r="E103">
        <f t="shared" si="14"/>
        <v>733.00198862200193</v>
      </c>
      <c r="F103">
        <f t="shared" si="18"/>
        <v>733</v>
      </c>
      <c r="G103">
        <f t="shared" si="17"/>
        <v>1.9392999965930358E-3</v>
      </c>
      <c r="K103">
        <f>G103</f>
        <v>1.9392999965930358E-3</v>
      </c>
      <c r="O103">
        <f t="shared" ca="1" si="15"/>
        <v>-1.3264921855755604E-3</v>
      </c>
      <c r="Q103" s="2">
        <f t="shared" si="16"/>
        <v>39622.254999999997</v>
      </c>
    </row>
    <row r="104" spans="1:17" x14ac:dyDescent="0.2">
      <c r="A104" s="46" t="s">
        <v>360</v>
      </c>
      <c r="B104" s="48" t="s">
        <v>79</v>
      </c>
      <c r="C104" s="47">
        <v>54789.961600000002</v>
      </c>
      <c r="D104" s="47" t="s">
        <v>93</v>
      </c>
      <c r="E104">
        <f t="shared" si="14"/>
        <v>886.00334352648338</v>
      </c>
      <c r="F104">
        <f t="shared" si="18"/>
        <v>886</v>
      </c>
      <c r="G104">
        <f t="shared" si="17"/>
        <v>3.2606000022497028E-3</v>
      </c>
      <c r="I104">
        <f>G104</f>
        <v>3.2606000022497028E-3</v>
      </c>
      <c r="O104">
        <f t="shared" ca="1" si="15"/>
        <v>-2.1129803049812971E-3</v>
      </c>
      <c r="Q104" s="2">
        <f t="shared" si="16"/>
        <v>39771.461600000002</v>
      </c>
    </row>
    <row r="105" spans="1:17" x14ac:dyDescent="0.2">
      <c r="A105" s="46" t="s">
        <v>360</v>
      </c>
      <c r="B105" s="48" t="s">
        <v>79</v>
      </c>
      <c r="C105" s="47">
        <v>54789.962399999997</v>
      </c>
      <c r="D105" s="47" t="s">
        <v>93</v>
      </c>
      <c r="E105">
        <f t="shared" si="14"/>
        <v>886.00416387278881</v>
      </c>
      <c r="F105">
        <f t="shared" si="18"/>
        <v>886</v>
      </c>
      <c r="G105">
        <f t="shared" si="17"/>
        <v>4.0605999965919182E-3</v>
      </c>
      <c r="I105">
        <f>G105</f>
        <v>4.0605999965919182E-3</v>
      </c>
      <c r="O105">
        <f t="shared" ca="1" si="15"/>
        <v>-2.1129803049812971E-3</v>
      </c>
      <c r="Q105" s="2">
        <f t="shared" si="16"/>
        <v>39771.462399999997</v>
      </c>
    </row>
    <row r="106" spans="1:17" x14ac:dyDescent="0.2">
      <c r="A106" s="29" t="s">
        <v>78</v>
      </c>
      <c r="B106" s="30" t="s">
        <v>79</v>
      </c>
      <c r="C106" s="29">
        <v>54802.640099999997</v>
      </c>
      <c r="D106" s="29">
        <v>6.9999999999999999E-4</v>
      </c>
      <c r="E106">
        <f t="shared" si="14"/>
        <v>899.0042944103958</v>
      </c>
      <c r="F106">
        <f t="shared" si="18"/>
        <v>899</v>
      </c>
      <c r="G106">
        <f t="shared" si="17"/>
        <v>4.1878999982145615E-3</v>
      </c>
      <c r="K106">
        <f>G106</f>
        <v>4.1878999982145615E-3</v>
      </c>
      <c r="O106">
        <f t="shared" ca="1" si="15"/>
        <v>-2.1798060929046604E-3</v>
      </c>
      <c r="Q106" s="2">
        <f t="shared" si="16"/>
        <v>39784.140099999997</v>
      </c>
    </row>
    <row r="107" spans="1:17" x14ac:dyDescent="0.2">
      <c r="A107" s="46" t="s">
        <v>360</v>
      </c>
      <c r="B107" s="48" t="s">
        <v>79</v>
      </c>
      <c r="C107" s="47">
        <v>54828.9692</v>
      </c>
      <c r="D107" s="47" t="s">
        <v>93</v>
      </c>
      <c r="E107">
        <f t="shared" si="14"/>
        <v>926.00301948968752</v>
      </c>
      <c r="F107">
        <f t="shared" si="18"/>
        <v>926</v>
      </c>
      <c r="G107">
        <f t="shared" si="17"/>
        <v>2.9446000044117682E-3</v>
      </c>
      <c r="K107">
        <f>G107</f>
        <v>2.9446000044117682E-3</v>
      </c>
      <c r="O107">
        <f t="shared" ca="1" si="15"/>
        <v>-2.318598113976261E-3</v>
      </c>
      <c r="Q107" s="2">
        <f t="shared" si="16"/>
        <v>39810.4692</v>
      </c>
    </row>
    <row r="108" spans="1:17" x14ac:dyDescent="0.2">
      <c r="A108" s="31" t="s">
        <v>82</v>
      </c>
      <c r="B108" s="32" t="s">
        <v>79</v>
      </c>
      <c r="C108" s="31">
        <v>55855.844599999997</v>
      </c>
      <c r="D108" s="31">
        <v>5.9999999999999995E-4</v>
      </c>
      <c r="E108">
        <f t="shared" si="14"/>
        <v>1978.9948276139639</v>
      </c>
      <c r="F108">
        <f t="shared" si="18"/>
        <v>1979</v>
      </c>
      <c r="G108">
        <f t="shared" si="17"/>
        <v>-5.0440999984857626E-3</v>
      </c>
      <c r="K108">
        <f>G108</f>
        <v>-5.0440999984857626E-3</v>
      </c>
      <c r="O108">
        <f t="shared" ca="1" si="15"/>
        <v>-7.7314869357686857E-3</v>
      </c>
      <c r="Q108" s="2">
        <f t="shared" si="16"/>
        <v>40837.344599999997</v>
      </c>
    </row>
    <row r="109" spans="1:17" x14ac:dyDescent="0.2">
      <c r="A109" s="46" t="s">
        <v>379</v>
      </c>
      <c r="B109" s="48" t="s">
        <v>380</v>
      </c>
      <c r="C109" s="47">
        <v>55912.916499999999</v>
      </c>
      <c r="D109" s="47" t="s">
        <v>93</v>
      </c>
      <c r="E109">
        <f t="shared" si="14"/>
        <v>2037.5182309149786</v>
      </c>
      <c r="F109">
        <f t="shared" si="18"/>
        <v>2037.5</v>
      </c>
      <c r="G109">
        <f t="shared" si="17"/>
        <v>1.7778749999706633E-2</v>
      </c>
      <c r="I109">
        <f>G109</f>
        <v>1.7778749999706633E-2</v>
      </c>
      <c r="O109">
        <f t="shared" ca="1" si="15"/>
        <v>-8.0322029814238211E-3</v>
      </c>
      <c r="Q109" s="2">
        <f t="shared" si="16"/>
        <v>40894.416499999999</v>
      </c>
    </row>
    <row r="110" spans="1:17" x14ac:dyDescent="0.2">
      <c r="A110" s="51" t="s">
        <v>383</v>
      </c>
      <c r="B110" s="52" t="s">
        <v>380</v>
      </c>
      <c r="C110" s="53">
        <v>57321.079200000037</v>
      </c>
      <c r="D110" s="54"/>
      <c r="E110">
        <f t="shared" si="14"/>
        <v>3481.4945766393053</v>
      </c>
      <c r="F110">
        <f t="shared" si="18"/>
        <v>3481.5</v>
      </c>
      <c r="G110">
        <f t="shared" si="17"/>
        <v>-5.2888499631080776E-3</v>
      </c>
      <c r="K110">
        <f>G110</f>
        <v>-5.2888499631080776E-3</v>
      </c>
      <c r="O110">
        <f t="shared" ca="1" si="15"/>
        <v>-1.5455005886142016E-2</v>
      </c>
      <c r="Q110" s="2">
        <f t="shared" si="16"/>
        <v>42302.579200000037</v>
      </c>
    </row>
    <row r="111" spans="1:17" x14ac:dyDescent="0.2">
      <c r="A111" s="55" t="s">
        <v>384</v>
      </c>
      <c r="B111" s="56" t="s">
        <v>79</v>
      </c>
      <c r="C111" s="57">
        <v>59566.912500000093</v>
      </c>
      <c r="D111" s="58" t="s">
        <v>359</v>
      </c>
      <c r="E111">
        <f t="shared" si="14"/>
        <v>5784.4459058003467</v>
      </c>
      <c r="F111">
        <f t="shared" si="18"/>
        <v>5784.5</v>
      </c>
      <c r="G111">
        <f t="shared" si="17"/>
        <v>-5.2752549905562773E-2</v>
      </c>
      <c r="K111">
        <f>G111</f>
        <v>-5.2752549905562773E-2</v>
      </c>
      <c r="O111">
        <f t="shared" ca="1" si="15"/>
        <v>-2.7293451239027065E-2</v>
      </c>
      <c r="Q111" s="2">
        <f t="shared" si="16"/>
        <v>44548.412500000093</v>
      </c>
    </row>
    <row r="112" spans="1:17" x14ac:dyDescent="0.2">
      <c r="B112" s="15"/>
      <c r="C112" s="28"/>
      <c r="D112" s="28"/>
      <c r="Q112" s="2"/>
    </row>
    <row r="113" spans="2:17" x14ac:dyDescent="0.2">
      <c r="B113" s="15"/>
      <c r="C113" s="28"/>
      <c r="D113" s="28"/>
      <c r="Q113" s="2"/>
    </row>
    <row r="114" spans="2:17" x14ac:dyDescent="0.2">
      <c r="B114" s="15"/>
      <c r="C114" s="28"/>
      <c r="D114" s="28"/>
      <c r="Q114" s="2"/>
    </row>
    <row r="115" spans="2:17" x14ac:dyDescent="0.2">
      <c r="B115" s="15"/>
      <c r="C115" s="28"/>
      <c r="D115" s="28"/>
      <c r="Q115" s="2"/>
    </row>
    <row r="116" spans="2:17" x14ac:dyDescent="0.2">
      <c r="B116" s="15"/>
      <c r="C116" s="28"/>
      <c r="D116" s="28"/>
      <c r="Q116" s="2"/>
    </row>
    <row r="117" spans="2:17" x14ac:dyDescent="0.2">
      <c r="B117" s="15"/>
      <c r="C117" s="28"/>
      <c r="D117" s="28"/>
      <c r="Q117" s="2"/>
    </row>
    <row r="118" spans="2:17" x14ac:dyDescent="0.2">
      <c r="B118" s="15"/>
      <c r="C118" s="28"/>
      <c r="D118" s="28"/>
      <c r="Q118" s="2"/>
    </row>
    <row r="119" spans="2:17" x14ac:dyDescent="0.2">
      <c r="B119" s="15"/>
      <c r="C119" s="28"/>
      <c r="D119" s="28"/>
      <c r="Q119" s="2"/>
    </row>
    <row r="120" spans="2:17" x14ac:dyDescent="0.2">
      <c r="B120" s="15"/>
      <c r="C120" s="28"/>
      <c r="D120" s="28"/>
      <c r="Q120" s="2"/>
    </row>
    <row r="121" spans="2:17" x14ac:dyDescent="0.2">
      <c r="B121" s="15"/>
      <c r="C121" s="28"/>
      <c r="D121" s="28"/>
      <c r="Q121" s="2"/>
    </row>
    <row r="122" spans="2:17" x14ac:dyDescent="0.2">
      <c r="B122" s="15"/>
      <c r="C122" s="28"/>
      <c r="D122" s="28"/>
      <c r="Q122" s="2"/>
    </row>
    <row r="123" spans="2:17" x14ac:dyDescent="0.2">
      <c r="B123" s="15"/>
      <c r="C123" s="28"/>
      <c r="D123" s="28"/>
      <c r="Q123" s="2"/>
    </row>
    <row r="124" spans="2:17" x14ac:dyDescent="0.2">
      <c r="B124" s="15"/>
      <c r="C124" s="28"/>
      <c r="D124" s="28"/>
      <c r="Q124" s="2"/>
    </row>
    <row r="125" spans="2:17" x14ac:dyDescent="0.2">
      <c r="B125" s="15"/>
      <c r="C125" s="28"/>
      <c r="D125" s="28"/>
      <c r="Q125" s="2"/>
    </row>
    <row r="126" spans="2:17" x14ac:dyDescent="0.2">
      <c r="B126" s="15"/>
      <c r="C126" s="28"/>
      <c r="D126" s="28"/>
      <c r="Q126" s="2"/>
    </row>
    <row r="127" spans="2:17" x14ac:dyDescent="0.2">
      <c r="B127" s="15"/>
      <c r="C127" s="28"/>
      <c r="D127" s="28"/>
      <c r="Q127" s="2"/>
    </row>
    <row r="128" spans="2:17" x14ac:dyDescent="0.2">
      <c r="B128" s="15"/>
      <c r="C128" s="28"/>
      <c r="D128" s="28"/>
      <c r="Q128" s="2"/>
    </row>
    <row r="129" spans="2:17" x14ac:dyDescent="0.2">
      <c r="B129" s="15"/>
      <c r="C129" s="28"/>
      <c r="D129" s="28"/>
      <c r="Q129" s="2"/>
    </row>
    <row r="130" spans="2:17" x14ac:dyDescent="0.2">
      <c r="B130" s="15"/>
      <c r="C130" s="28"/>
      <c r="D130" s="28"/>
      <c r="Q130" s="2"/>
    </row>
    <row r="131" spans="2:17" x14ac:dyDescent="0.2">
      <c r="B131" s="15"/>
      <c r="C131" s="28"/>
      <c r="D131" s="28"/>
      <c r="Q131" s="2"/>
    </row>
    <row r="132" spans="2:17" x14ac:dyDescent="0.2">
      <c r="B132" s="15"/>
      <c r="C132" s="28"/>
      <c r="D132" s="28"/>
      <c r="Q132" s="2"/>
    </row>
    <row r="133" spans="2:17" x14ac:dyDescent="0.2">
      <c r="B133" s="15"/>
      <c r="C133" s="28"/>
      <c r="D133" s="28"/>
      <c r="Q133" s="2"/>
    </row>
    <row r="134" spans="2:17" x14ac:dyDescent="0.2">
      <c r="B134" s="15"/>
      <c r="C134" s="28"/>
      <c r="D134" s="28"/>
      <c r="Q134" s="2"/>
    </row>
    <row r="135" spans="2:17" x14ac:dyDescent="0.2">
      <c r="B135" s="15"/>
      <c r="C135" s="28"/>
      <c r="D135" s="28"/>
      <c r="Q135" s="2"/>
    </row>
    <row r="136" spans="2:17" x14ac:dyDescent="0.2">
      <c r="B136" s="15"/>
      <c r="C136" s="28"/>
      <c r="D136" s="28"/>
      <c r="Q136" s="2"/>
    </row>
    <row r="137" spans="2:17" x14ac:dyDescent="0.2">
      <c r="B137" s="15"/>
      <c r="C137" s="28"/>
      <c r="D137" s="28"/>
      <c r="Q137" s="2"/>
    </row>
    <row r="138" spans="2:17" x14ac:dyDescent="0.2">
      <c r="B138" s="15"/>
      <c r="C138" s="28"/>
      <c r="D138" s="28"/>
      <c r="Q138" s="2"/>
    </row>
    <row r="139" spans="2:17" x14ac:dyDescent="0.2">
      <c r="B139" s="15"/>
      <c r="C139" s="28"/>
      <c r="D139" s="28"/>
      <c r="Q139" s="2"/>
    </row>
    <row r="140" spans="2:17" x14ac:dyDescent="0.2">
      <c r="B140" s="15"/>
      <c r="C140" s="28"/>
      <c r="D140" s="28"/>
      <c r="Q140" s="2"/>
    </row>
    <row r="141" spans="2:17" x14ac:dyDescent="0.2">
      <c r="B141" s="15"/>
      <c r="C141" s="28"/>
      <c r="D141" s="28"/>
      <c r="Q141" s="2"/>
    </row>
    <row r="142" spans="2:17" x14ac:dyDescent="0.2">
      <c r="B142" s="15"/>
      <c r="C142" s="28"/>
      <c r="D142" s="28"/>
      <c r="Q142" s="2"/>
    </row>
    <row r="143" spans="2:17" x14ac:dyDescent="0.2">
      <c r="B143" s="15"/>
      <c r="C143" s="28"/>
      <c r="D143" s="28"/>
      <c r="Q143" s="2"/>
    </row>
    <row r="144" spans="2:17" x14ac:dyDescent="0.2">
      <c r="B144" s="15"/>
      <c r="C144" s="28"/>
      <c r="D144" s="28"/>
      <c r="Q144" s="2"/>
    </row>
    <row r="145" spans="2:17" x14ac:dyDescent="0.2">
      <c r="B145" s="15"/>
      <c r="C145" s="28"/>
      <c r="D145" s="28"/>
      <c r="Q145" s="2"/>
    </row>
    <row r="146" spans="2:17" x14ac:dyDescent="0.2">
      <c r="B146" s="15"/>
      <c r="C146" s="28"/>
      <c r="D146" s="28"/>
      <c r="Q146" s="2"/>
    </row>
    <row r="147" spans="2:17" x14ac:dyDescent="0.2">
      <c r="B147" s="15"/>
      <c r="C147" s="28"/>
      <c r="D147" s="28"/>
      <c r="Q147" s="2"/>
    </row>
    <row r="148" spans="2:17" x14ac:dyDescent="0.2">
      <c r="B148" s="15"/>
      <c r="C148" s="28"/>
      <c r="D148" s="28"/>
      <c r="Q148" s="2"/>
    </row>
    <row r="149" spans="2:17" x14ac:dyDescent="0.2">
      <c r="B149" s="15"/>
      <c r="C149" s="28"/>
      <c r="D149" s="28"/>
      <c r="Q149" s="2"/>
    </row>
    <row r="150" spans="2:17" x14ac:dyDescent="0.2">
      <c r="B150" s="15"/>
      <c r="C150" s="28"/>
      <c r="D150" s="28"/>
      <c r="Q150" s="2"/>
    </row>
    <row r="151" spans="2:17" x14ac:dyDescent="0.2">
      <c r="B151" s="15"/>
      <c r="C151" s="28"/>
      <c r="D151" s="28"/>
      <c r="Q151" s="2"/>
    </row>
    <row r="152" spans="2:17" x14ac:dyDescent="0.2">
      <c r="B152" s="15"/>
      <c r="C152" s="28"/>
      <c r="D152" s="28"/>
      <c r="Q152" s="2"/>
    </row>
    <row r="153" spans="2:17" x14ac:dyDescent="0.2">
      <c r="B153" s="15"/>
      <c r="C153" s="28"/>
      <c r="D153" s="28"/>
      <c r="Q153" s="2"/>
    </row>
    <row r="154" spans="2:17" x14ac:dyDescent="0.2">
      <c r="C154" s="28"/>
      <c r="D154" s="28"/>
      <c r="Q154" s="2"/>
    </row>
    <row r="155" spans="2:17" x14ac:dyDescent="0.2">
      <c r="C155" s="28"/>
      <c r="D155" s="28"/>
      <c r="Q155" s="2"/>
    </row>
    <row r="156" spans="2:17" x14ac:dyDescent="0.2">
      <c r="C156" s="28"/>
      <c r="D156" s="28"/>
      <c r="Q156" s="2"/>
    </row>
    <row r="157" spans="2:17" x14ac:dyDescent="0.2">
      <c r="C157" s="28"/>
      <c r="D157" s="28"/>
      <c r="Q157" s="2"/>
    </row>
    <row r="158" spans="2:17" x14ac:dyDescent="0.2">
      <c r="C158" s="28"/>
      <c r="D158" s="28"/>
      <c r="Q158" s="2"/>
    </row>
    <row r="159" spans="2:17" x14ac:dyDescent="0.2">
      <c r="C159" s="28"/>
      <c r="D159" s="28"/>
      <c r="Q159" s="2"/>
    </row>
    <row r="160" spans="2:17" x14ac:dyDescent="0.2">
      <c r="C160" s="28"/>
      <c r="D160" s="28"/>
      <c r="Q160" s="2"/>
    </row>
    <row r="161" spans="3:17" x14ac:dyDescent="0.2">
      <c r="C161" s="28"/>
      <c r="D161" s="28"/>
      <c r="Q161" s="2"/>
    </row>
    <row r="162" spans="3:17" x14ac:dyDescent="0.2">
      <c r="C162" s="28"/>
      <c r="D162" s="28"/>
      <c r="Q162" s="2"/>
    </row>
    <row r="163" spans="3:17" x14ac:dyDescent="0.2">
      <c r="C163" s="28"/>
      <c r="D163" s="28"/>
      <c r="Q163" s="2"/>
    </row>
    <row r="164" spans="3:17" x14ac:dyDescent="0.2">
      <c r="C164" s="28"/>
      <c r="D164" s="28"/>
      <c r="Q164" s="2"/>
    </row>
    <row r="165" spans="3:17" x14ac:dyDescent="0.2">
      <c r="C165" s="28"/>
      <c r="D165" s="28"/>
      <c r="Q165" s="2"/>
    </row>
    <row r="166" spans="3:17" x14ac:dyDescent="0.2">
      <c r="C166" s="28"/>
      <c r="D166" s="28"/>
      <c r="Q166" s="2"/>
    </row>
    <row r="167" spans="3:17" x14ac:dyDescent="0.2">
      <c r="C167" s="28"/>
      <c r="D167" s="28"/>
      <c r="Q167" s="2"/>
    </row>
    <row r="168" spans="3:17" x14ac:dyDescent="0.2">
      <c r="C168" s="28"/>
      <c r="D168" s="28"/>
      <c r="Q168" s="2"/>
    </row>
    <row r="169" spans="3:17" x14ac:dyDescent="0.2">
      <c r="C169" s="28"/>
      <c r="D169" s="28"/>
      <c r="Q169" s="2"/>
    </row>
    <row r="170" spans="3:17" x14ac:dyDescent="0.2">
      <c r="C170" s="28"/>
      <c r="D170" s="28"/>
      <c r="Q170" s="2"/>
    </row>
    <row r="171" spans="3:17" x14ac:dyDescent="0.2">
      <c r="C171" s="28"/>
      <c r="D171" s="28"/>
      <c r="Q171" s="2"/>
    </row>
    <row r="172" spans="3:17" x14ac:dyDescent="0.2">
      <c r="C172" s="28"/>
      <c r="D172" s="28"/>
      <c r="Q172" s="2"/>
    </row>
    <row r="173" spans="3:17" x14ac:dyDescent="0.2">
      <c r="C173" s="28"/>
      <c r="D173" s="28"/>
      <c r="Q173" s="2"/>
    </row>
    <row r="174" spans="3:17" x14ac:dyDescent="0.2">
      <c r="C174" s="28"/>
      <c r="D174" s="28"/>
      <c r="Q174" s="2"/>
    </row>
    <row r="175" spans="3:17" x14ac:dyDescent="0.2">
      <c r="C175" s="28"/>
      <c r="D175" s="28"/>
      <c r="Q175" s="2"/>
    </row>
    <row r="176" spans="3:17" x14ac:dyDescent="0.2">
      <c r="C176" s="28"/>
      <c r="D176" s="28"/>
      <c r="Q176" s="2"/>
    </row>
    <row r="177" spans="3:17" x14ac:dyDescent="0.2">
      <c r="C177" s="28"/>
      <c r="D177" s="28"/>
      <c r="Q177" s="2"/>
    </row>
    <row r="178" spans="3:17" x14ac:dyDescent="0.2">
      <c r="C178" s="28"/>
      <c r="D178" s="28"/>
    </row>
    <row r="179" spans="3:17" x14ac:dyDescent="0.2">
      <c r="C179" s="28"/>
      <c r="D179" s="28"/>
    </row>
    <row r="180" spans="3:17" x14ac:dyDescent="0.2">
      <c r="C180" s="28"/>
      <c r="D180" s="28"/>
    </row>
    <row r="181" spans="3:17" x14ac:dyDescent="0.2">
      <c r="C181" s="28"/>
      <c r="D181" s="28"/>
    </row>
    <row r="182" spans="3:17" x14ac:dyDescent="0.2">
      <c r="C182" s="28"/>
      <c r="D182" s="28"/>
    </row>
    <row r="183" spans="3:17" x14ac:dyDescent="0.2">
      <c r="C183" s="28"/>
      <c r="D183" s="28"/>
    </row>
    <row r="184" spans="3:17" x14ac:dyDescent="0.2">
      <c r="C184" s="28"/>
      <c r="D184" s="28"/>
    </row>
    <row r="185" spans="3:17" x14ac:dyDescent="0.2">
      <c r="C185" s="28"/>
      <c r="D185" s="28"/>
    </row>
    <row r="186" spans="3:17" x14ac:dyDescent="0.2">
      <c r="C186" s="28"/>
      <c r="D186" s="28"/>
    </row>
    <row r="187" spans="3:17" x14ac:dyDescent="0.2">
      <c r="C187" s="28"/>
      <c r="D187" s="28"/>
    </row>
    <row r="188" spans="3:17" x14ac:dyDescent="0.2">
      <c r="C188" s="28"/>
      <c r="D188" s="28"/>
    </row>
    <row r="189" spans="3:17" x14ac:dyDescent="0.2">
      <c r="C189" s="28"/>
      <c r="D189" s="28"/>
    </row>
    <row r="190" spans="3:17" x14ac:dyDescent="0.2">
      <c r="C190" s="28"/>
      <c r="D190" s="28"/>
    </row>
    <row r="191" spans="3:17" x14ac:dyDescent="0.2">
      <c r="C191" s="28"/>
      <c r="D191" s="28"/>
    </row>
    <row r="192" spans="3:17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4"/>
  <sheetViews>
    <sheetView topLeftCell="A40" workbookViewId="0">
      <selection activeCell="A53" sqref="A53:D88"/>
    </sheetView>
  </sheetViews>
  <sheetFormatPr defaultRowHeight="12.75" x14ac:dyDescent="0.2"/>
  <cols>
    <col min="1" max="1" width="19.7109375" style="28" customWidth="1"/>
    <col min="2" max="2" width="4.42578125" style="12" customWidth="1"/>
    <col min="3" max="3" width="12.7109375" style="2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2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83</v>
      </c>
      <c r="I1" s="34" t="s">
        <v>84</v>
      </c>
      <c r="J1" s="35" t="s">
        <v>85</v>
      </c>
    </row>
    <row r="2" spans="1:16" x14ac:dyDescent="0.2">
      <c r="I2" s="36" t="s">
        <v>86</v>
      </c>
      <c r="J2" s="37" t="s">
        <v>87</v>
      </c>
    </row>
    <row r="3" spans="1:16" x14ac:dyDescent="0.2">
      <c r="A3" s="38" t="s">
        <v>88</v>
      </c>
      <c r="I3" s="36" t="s">
        <v>89</v>
      </c>
      <c r="J3" s="37" t="s">
        <v>90</v>
      </c>
    </row>
    <row r="4" spans="1:16" x14ac:dyDescent="0.2">
      <c r="I4" s="36" t="s">
        <v>91</v>
      </c>
      <c r="J4" s="37" t="s">
        <v>90</v>
      </c>
    </row>
    <row r="5" spans="1:16" ht="13.5" thickBot="1" x14ac:dyDescent="0.25">
      <c r="I5" s="39" t="s">
        <v>92</v>
      </c>
      <c r="J5" s="40" t="s">
        <v>93</v>
      </c>
    </row>
    <row r="10" spans="1:16" ht="13.5" thickBot="1" x14ac:dyDescent="0.25"/>
    <row r="11" spans="1:16" ht="12.75" customHeight="1" thickBot="1" x14ac:dyDescent="0.25">
      <c r="A11" s="28" t="str">
        <f t="shared" ref="A11:A42" si="0">P11</f>
        <v> ORI 109 </v>
      </c>
      <c r="B11" s="15" t="str">
        <f t="shared" ref="B11:B42" si="1">IF(H11=INT(H11),"I","II")</f>
        <v>I</v>
      </c>
      <c r="C11" s="28">
        <f t="shared" ref="C11:C42" si="2">1*G11</f>
        <v>40101.512999999999</v>
      </c>
      <c r="D11" s="12" t="str">
        <f t="shared" ref="D11:D42" si="3">VLOOKUP(F11,I$1:J$5,2,FALSE)</f>
        <v>vis</v>
      </c>
      <c r="E11" s="41">
        <f>VLOOKUP(C11,'Active 1'!C$21:E$970,3,FALSE)</f>
        <v>-2181.9866039910335</v>
      </c>
      <c r="F11" s="15" t="s">
        <v>92</v>
      </c>
      <c r="G11" s="12" t="str">
        <f t="shared" ref="G11:G42" si="4">MID(I11,3,LEN(I11)-3)</f>
        <v>40101.513</v>
      </c>
      <c r="H11" s="28">
        <f t="shared" ref="H11:H42" si="5">1*K11</f>
        <v>-2182</v>
      </c>
      <c r="I11" s="42" t="s">
        <v>150</v>
      </c>
      <c r="J11" s="43" t="s">
        <v>151</v>
      </c>
      <c r="K11" s="42">
        <v>-2182</v>
      </c>
      <c r="L11" s="42" t="s">
        <v>152</v>
      </c>
      <c r="M11" s="43" t="s">
        <v>104</v>
      </c>
      <c r="N11" s="43"/>
      <c r="O11" s="44" t="s">
        <v>153</v>
      </c>
      <c r="P11" s="44" t="s">
        <v>154</v>
      </c>
    </row>
    <row r="12" spans="1:16" ht="12.75" customHeight="1" thickBot="1" x14ac:dyDescent="0.25">
      <c r="A12" s="28" t="str">
        <f t="shared" si="0"/>
        <v> ORI 110 </v>
      </c>
      <c r="B12" s="15" t="str">
        <f t="shared" si="1"/>
        <v>I</v>
      </c>
      <c r="C12" s="28">
        <f t="shared" si="2"/>
        <v>40142.461000000003</v>
      </c>
      <c r="D12" s="12" t="str">
        <f t="shared" si="3"/>
        <v>vis</v>
      </c>
      <c r="E12" s="41">
        <f>VLOOKUP(C12,'Active 1'!C$21:E$970,3,FALSE)</f>
        <v>-2139.9973072215125</v>
      </c>
      <c r="F12" s="15" t="s">
        <v>92</v>
      </c>
      <c r="G12" s="12" t="str">
        <f t="shared" si="4"/>
        <v>40142.461</v>
      </c>
      <c r="H12" s="28">
        <f t="shared" si="5"/>
        <v>-2140</v>
      </c>
      <c r="I12" s="42" t="s">
        <v>155</v>
      </c>
      <c r="J12" s="43" t="s">
        <v>156</v>
      </c>
      <c r="K12" s="42">
        <v>-2140</v>
      </c>
      <c r="L12" s="42" t="s">
        <v>157</v>
      </c>
      <c r="M12" s="43" t="s">
        <v>104</v>
      </c>
      <c r="N12" s="43"/>
      <c r="O12" s="44" t="s">
        <v>153</v>
      </c>
      <c r="P12" s="44" t="s">
        <v>158</v>
      </c>
    </row>
    <row r="13" spans="1:16" ht="12.75" customHeight="1" thickBot="1" x14ac:dyDescent="0.25">
      <c r="A13" s="28" t="str">
        <f t="shared" si="0"/>
        <v> ORI 110 </v>
      </c>
      <c r="B13" s="15" t="str">
        <f t="shared" si="1"/>
        <v>I</v>
      </c>
      <c r="C13" s="28">
        <f t="shared" si="2"/>
        <v>40181.483</v>
      </c>
      <c r="D13" s="12" t="str">
        <f t="shared" si="3"/>
        <v>vis</v>
      </c>
      <c r="E13" s="41">
        <f>VLOOKUP(C13,'Active 1'!C$21:E$970,3,FALSE)</f>
        <v>-2099.9829881207024</v>
      </c>
      <c r="F13" s="15" t="s">
        <v>92</v>
      </c>
      <c r="G13" s="12" t="str">
        <f t="shared" si="4"/>
        <v>40181.483</v>
      </c>
      <c r="H13" s="28">
        <f t="shared" si="5"/>
        <v>-2100</v>
      </c>
      <c r="I13" s="42" t="s">
        <v>159</v>
      </c>
      <c r="J13" s="43" t="s">
        <v>160</v>
      </c>
      <c r="K13" s="42">
        <v>-2100</v>
      </c>
      <c r="L13" s="42" t="s">
        <v>161</v>
      </c>
      <c r="M13" s="43" t="s">
        <v>104</v>
      </c>
      <c r="N13" s="43"/>
      <c r="O13" s="44" t="s">
        <v>153</v>
      </c>
      <c r="P13" s="44" t="s">
        <v>158</v>
      </c>
    </row>
    <row r="14" spans="1:16" ht="12.75" customHeight="1" thickBot="1" x14ac:dyDescent="0.25">
      <c r="A14" s="28" t="str">
        <f t="shared" si="0"/>
        <v> ORI 110 </v>
      </c>
      <c r="B14" s="15" t="str">
        <f t="shared" si="1"/>
        <v>I</v>
      </c>
      <c r="C14" s="28">
        <f t="shared" si="2"/>
        <v>40182.46</v>
      </c>
      <c r="D14" s="12" t="str">
        <f t="shared" si="3"/>
        <v>vis</v>
      </c>
      <c r="E14" s="41">
        <f>VLOOKUP(C14,'Active 1'!C$21:E$970,3,FALSE)</f>
        <v>-2098.9811432700681</v>
      </c>
      <c r="F14" s="15" t="s">
        <v>92</v>
      </c>
      <c r="G14" s="12" t="str">
        <f t="shared" si="4"/>
        <v>40182.460</v>
      </c>
      <c r="H14" s="28">
        <f t="shared" si="5"/>
        <v>-2099</v>
      </c>
      <c r="I14" s="42" t="s">
        <v>162</v>
      </c>
      <c r="J14" s="43" t="s">
        <v>163</v>
      </c>
      <c r="K14" s="42">
        <v>-2099</v>
      </c>
      <c r="L14" s="42" t="s">
        <v>164</v>
      </c>
      <c r="M14" s="43" t="s">
        <v>104</v>
      </c>
      <c r="N14" s="43"/>
      <c r="O14" s="44" t="s">
        <v>153</v>
      </c>
      <c r="P14" s="44" t="s">
        <v>158</v>
      </c>
    </row>
    <row r="15" spans="1:16" ht="12.75" customHeight="1" thickBot="1" x14ac:dyDescent="0.25">
      <c r="A15" s="28" t="str">
        <f t="shared" si="0"/>
        <v> ORI 110 </v>
      </c>
      <c r="B15" s="15" t="str">
        <f t="shared" si="1"/>
        <v>I</v>
      </c>
      <c r="C15" s="28">
        <f t="shared" si="2"/>
        <v>40187.324999999997</v>
      </c>
      <c r="D15" s="12" t="str">
        <f t="shared" si="3"/>
        <v>vis</v>
      </c>
      <c r="E15" s="41">
        <f>VLOOKUP(C15,'Active 1'!C$21:E$970,3,FALSE)</f>
        <v>-2093.9924276115839</v>
      </c>
      <c r="F15" s="15" t="s">
        <v>92</v>
      </c>
      <c r="G15" s="12" t="str">
        <f t="shared" si="4"/>
        <v>40187.325</v>
      </c>
      <c r="H15" s="28">
        <f t="shared" si="5"/>
        <v>-2094</v>
      </c>
      <c r="I15" s="42" t="s">
        <v>165</v>
      </c>
      <c r="J15" s="43" t="s">
        <v>166</v>
      </c>
      <c r="K15" s="42">
        <v>-2094</v>
      </c>
      <c r="L15" s="42" t="s">
        <v>167</v>
      </c>
      <c r="M15" s="43" t="s">
        <v>104</v>
      </c>
      <c r="N15" s="43"/>
      <c r="O15" s="44" t="s">
        <v>153</v>
      </c>
      <c r="P15" s="44" t="s">
        <v>158</v>
      </c>
    </row>
    <row r="16" spans="1:16" ht="12.75" customHeight="1" thickBot="1" x14ac:dyDescent="0.25">
      <c r="A16" s="28" t="str">
        <f t="shared" si="0"/>
        <v> ORI 110 </v>
      </c>
      <c r="B16" s="15" t="str">
        <f t="shared" si="1"/>
        <v>I</v>
      </c>
      <c r="C16" s="28">
        <f t="shared" si="2"/>
        <v>40188.319000000003</v>
      </c>
      <c r="D16" s="12" t="str">
        <f t="shared" si="3"/>
        <v>vis</v>
      </c>
      <c r="E16" s="41">
        <f>VLOOKUP(C16,'Active 1'!C$21:E$970,3,FALSE)</f>
        <v>-2092.9731504554552</v>
      </c>
      <c r="F16" s="15" t="s">
        <v>92</v>
      </c>
      <c r="G16" s="12" t="str">
        <f t="shared" si="4"/>
        <v>40188.319</v>
      </c>
      <c r="H16" s="28">
        <f t="shared" si="5"/>
        <v>-2093</v>
      </c>
      <c r="I16" s="42" t="s">
        <v>168</v>
      </c>
      <c r="J16" s="43" t="s">
        <v>169</v>
      </c>
      <c r="K16" s="42">
        <v>-2093</v>
      </c>
      <c r="L16" s="42" t="s">
        <v>170</v>
      </c>
      <c r="M16" s="43" t="s">
        <v>104</v>
      </c>
      <c r="N16" s="43"/>
      <c r="O16" s="44" t="s">
        <v>153</v>
      </c>
      <c r="P16" s="44" t="s">
        <v>158</v>
      </c>
    </row>
    <row r="17" spans="1:16" ht="12.75" customHeight="1" thickBot="1" x14ac:dyDescent="0.25">
      <c r="A17" s="28" t="str">
        <f t="shared" si="0"/>
        <v> ORI 111 </v>
      </c>
      <c r="B17" s="15" t="str">
        <f t="shared" si="1"/>
        <v>I</v>
      </c>
      <c r="C17" s="28">
        <f t="shared" si="2"/>
        <v>40227.313999999998</v>
      </c>
      <c r="D17" s="12" t="str">
        <f t="shared" si="3"/>
        <v>vis</v>
      </c>
      <c r="E17" s="41">
        <f>VLOOKUP(C17,'Active 1'!C$21:E$970,3,FALSE)</f>
        <v>-2052.9865179574795</v>
      </c>
      <c r="F17" s="15" t="s">
        <v>92</v>
      </c>
      <c r="G17" s="12" t="str">
        <f t="shared" si="4"/>
        <v>40227.314</v>
      </c>
      <c r="H17" s="28">
        <f t="shared" si="5"/>
        <v>-2053</v>
      </c>
      <c r="I17" s="42" t="s">
        <v>171</v>
      </c>
      <c r="J17" s="43" t="s">
        <v>172</v>
      </c>
      <c r="K17" s="42">
        <v>-2053</v>
      </c>
      <c r="L17" s="42" t="s">
        <v>152</v>
      </c>
      <c r="M17" s="43" t="s">
        <v>104</v>
      </c>
      <c r="N17" s="43"/>
      <c r="O17" s="44" t="s">
        <v>153</v>
      </c>
      <c r="P17" s="44" t="s">
        <v>173</v>
      </c>
    </row>
    <row r="18" spans="1:16" ht="12.75" customHeight="1" thickBot="1" x14ac:dyDescent="0.25">
      <c r="A18" s="28" t="str">
        <f t="shared" si="0"/>
        <v> ORI 116 </v>
      </c>
      <c r="B18" s="15" t="str">
        <f t="shared" si="1"/>
        <v>I</v>
      </c>
      <c r="C18" s="28">
        <f t="shared" si="2"/>
        <v>40541.326000000001</v>
      </c>
      <c r="D18" s="12" t="str">
        <f t="shared" si="3"/>
        <v>vis</v>
      </c>
      <c r="E18" s="41">
        <f>VLOOKUP(C18,'Active 1'!C$21:E$970,3,FALSE)</f>
        <v>-1730.9892761583769</v>
      </c>
      <c r="F18" s="15" t="s">
        <v>92</v>
      </c>
      <c r="G18" s="12" t="str">
        <f t="shared" si="4"/>
        <v>40541.326</v>
      </c>
      <c r="H18" s="28">
        <f t="shared" si="5"/>
        <v>-1731</v>
      </c>
      <c r="I18" s="42" t="s">
        <v>174</v>
      </c>
      <c r="J18" s="43" t="s">
        <v>175</v>
      </c>
      <c r="K18" s="42">
        <v>-1731</v>
      </c>
      <c r="L18" s="42" t="s">
        <v>176</v>
      </c>
      <c r="M18" s="43" t="s">
        <v>104</v>
      </c>
      <c r="N18" s="43"/>
      <c r="O18" s="44" t="s">
        <v>153</v>
      </c>
      <c r="P18" s="44" t="s">
        <v>177</v>
      </c>
    </row>
    <row r="19" spans="1:16" ht="12.75" customHeight="1" thickBot="1" x14ac:dyDescent="0.25">
      <c r="A19" s="28" t="str">
        <f t="shared" si="0"/>
        <v> ORI 116 </v>
      </c>
      <c r="B19" s="15" t="str">
        <f t="shared" si="1"/>
        <v>I</v>
      </c>
      <c r="C19" s="28">
        <f t="shared" si="2"/>
        <v>40542.298000000003</v>
      </c>
      <c r="D19" s="12" t="str">
        <f t="shared" si="3"/>
        <v>vis</v>
      </c>
      <c r="E19" s="41">
        <f>VLOOKUP(C19,'Active 1'!C$21:E$970,3,FALSE)</f>
        <v>-1729.9925584564126</v>
      </c>
      <c r="F19" s="15" t="s">
        <v>92</v>
      </c>
      <c r="G19" s="12" t="str">
        <f t="shared" si="4"/>
        <v>40542.298</v>
      </c>
      <c r="H19" s="28">
        <f t="shared" si="5"/>
        <v>-1730</v>
      </c>
      <c r="I19" s="42" t="s">
        <v>178</v>
      </c>
      <c r="J19" s="43" t="s">
        <v>179</v>
      </c>
      <c r="K19" s="42">
        <v>-1730</v>
      </c>
      <c r="L19" s="42" t="s">
        <v>167</v>
      </c>
      <c r="M19" s="43" t="s">
        <v>104</v>
      </c>
      <c r="N19" s="43"/>
      <c r="O19" s="44" t="s">
        <v>153</v>
      </c>
      <c r="P19" s="44" t="s">
        <v>177</v>
      </c>
    </row>
    <row r="20" spans="1:16" ht="12.75" customHeight="1" thickBot="1" x14ac:dyDescent="0.25">
      <c r="A20" s="28" t="str">
        <f t="shared" si="0"/>
        <v> ORI 121 </v>
      </c>
      <c r="B20" s="15" t="str">
        <f t="shared" si="1"/>
        <v>I</v>
      </c>
      <c r="C20" s="28">
        <f t="shared" si="2"/>
        <v>40843.631000000001</v>
      </c>
      <c r="D20" s="12" t="str">
        <f t="shared" si="3"/>
        <v>vis</v>
      </c>
      <c r="E20" s="41">
        <f>VLOOKUP(C20,'Active 1'!C$21:E$970,3,FALSE)</f>
        <v>-1420.9967402614143</v>
      </c>
      <c r="F20" s="15" t="s">
        <v>92</v>
      </c>
      <c r="G20" s="12" t="str">
        <f t="shared" si="4"/>
        <v>40843.631</v>
      </c>
      <c r="H20" s="28">
        <f t="shared" si="5"/>
        <v>-1421</v>
      </c>
      <c r="I20" s="42" t="s">
        <v>180</v>
      </c>
      <c r="J20" s="43" t="s">
        <v>181</v>
      </c>
      <c r="K20" s="42">
        <v>-1421</v>
      </c>
      <c r="L20" s="42" t="s">
        <v>157</v>
      </c>
      <c r="M20" s="43" t="s">
        <v>104</v>
      </c>
      <c r="N20" s="43"/>
      <c r="O20" s="44" t="s">
        <v>153</v>
      </c>
      <c r="P20" s="44" t="s">
        <v>182</v>
      </c>
    </row>
    <row r="21" spans="1:16" ht="12.75" customHeight="1" thickBot="1" x14ac:dyDescent="0.25">
      <c r="A21" s="28" t="str">
        <f t="shared" si="0"/>
        <v> ORI 122 </v>
      </c>
      <c r="B21" s="15" t="str">
        <f t="shared" si="1"/>
        <v>I</v>
      </c>
      <c r="C21" s="28">
        <f t="shared" si="2"/>
        <v>40885.563000000002</v>
      </c>
      <c r="D21" s="12" t="str">
        <f t="shared" si="3"/>
        <v>vis</v>
      </c>
      <c r="E21" s="41">
        <f>VLOOKUP(C21,'Active 1'!C$21:E$970,3,FALSE)</f>
        <v>-1377.9984206331196</v>
      </c>
      <c r="F21" s="15" t="s">
        <v>92</v>
      </c>
      <c r="G21" s="12" t="str">
        <f t="shared" si="4"/>
        <v>40885.563</v>
      </c>
      <c r="H21" s="28">
        <f t="shared" si="5"/>
        <v>-1378</v>
      </c>
      <c r="I21" s="42" t="s">
        <v>183</v>
      </c>
      <c r="J21" s="43" t="s">
        <v>184</v>
      </c>
      <c r="K21" s="42">
        <v>-1378</v>
      </c>
      <c r="L21" s="42" t="s">
        <v>185</v>
      </c>
      <c r="M21" s="43" t="s">
        <v>104</v>
      </c>
      <c r="N21" s="43"/>
      <c r="O21" s="44" t="s">
        <v>153</v>
      </c>
      <c r="P21" s="44" t="s">
        <v>186</v>
      </c>
    </row>
    <row r="22" spans="1:16" ht="12.75" customHeight="1" thickBot="1" x14ac:dyDescent="0.25">
      <c r="A22" s="28" t="str">
        <f t="shared" si="0"/>
        <v> ORI 122 </v>
      </c>
      <c r="B22" s="15" t="str">
        <f t="shared" si="1"/>
        <v>I</v>
      </c>
      <c r="C22" s="28">
        <f t="shared" si="2"/>
        <v>40889.466</v>
      </c>
      <c r="D22" s="12" t="str">
        <f t="shared" si="3"/>
        <v>vis</v>
      </c>
      <c r="E22" s="41">
        <f>VLOOKUP(C22,'Active 1'!C$21:E$970,3,FALSE)</f>
        <v>-1373.9961683792521</v>
      </c>
      <c r="F22" s="15" t="s">
        <v>92</v>
      </c>
      <c r="G22" s="12" t="str">
        <f t="shared" si="4"/>
        <v>40889.466</v>
      </c>
      <c r="H22" s="28">
        <f t="shared" si="5"/>
        <v>-1374</v>
      </c>
      <c r="I22" s="42" t="s">
        <v>187</v>
      </c>
      <c r="J22" s="43" t="s">
        <v>188</v>
      </c>
      <c r="K22" s="42">
        <v>-1374</v>
      </c>
      <c r="L22" s="42" t="s">
        <v>189</v>
      </c>
      <c r="M22" s="43" t="s">
        <v>104</v>
      </c>
      <c r="N22" s="43"/>
      <c r="O22" s="44" t="s">
        <v>153</v>
      </c>
      <c r="P22" s="44" t="s">
        <v>186</v>
      </c>
    </row>
    <row r="23" spans="1:16" ht="12.75" customHeight="1" thickBot="1" x14ac:dyDescent="0.25">
      <c r="A23" s="28" t="str">
        <f t="shared" si="0"/>
        <v> ORI 123 </v>
      </c>
      <c r="B23" s="15" t="str">
        <f t="shared" si="1"/>
        <v>I</v>
      </c>
      <c r="C23" s="28">
        <f t="shared" si="2"/>
        <v>40938.224000000002</v>
      </c>
      <c r="D23" s="12" t="str">
        <f t="shared" si="3"/>
        <v>vis</v>
      </c>
      <c r="E23" s="41">
        <f>VLOOKUP(C23,'Active 1'!C$21:E$970,3,FALSE)</f>
        <v>-1323.9982653830577</v>
      </c>
      <c r="F23" s="15" t="s">
        <v>92</v>
      </c>
      <c r="G23" s="12" t="str">
        <f t="shared" si="4"/>
        <v>40938.224</v>
      </c>
      <c r="H23" s="28">
        <f t="shared" si="5"/>
        <v>-1324</v>
      </c>
      <c r="I23" s="42" t="s">
        <v>190</v>
      </c>
      <c r="J23" s="43" t="s">
        <v>191</v>
      </c>
      <c r="K23" s="42">
        <v>-1324</v>
      </c>
      <c r="L23" s="42" t="s">
        <v>185</v>
      </c>
      <c r="M23" s="43" t="s">
        <v>104</v>
      </c>
      <c r="N23" s="43"/>
      <c r="O23" s="44" t="s">
        <v>153</v>
      </c>
      <c r="P23" s="44" t="s">
        <v>192</v>
      </c>
    </row>
    <row r="24" spans="1:16" ht="12.75" customHeight="1" thickBot="1" x14ac:dyDescent="0.25">
      <c r="A24" s="28" t="str">
        <f t="shared" si="0"/>
        <v> ORI 129 </v>
      </c>
      <c r="B24" s="15" t="str">
        <f t="shared" si="1"/>
        <v>I</v>
      </c>
      <c r="C24" s="28">
        <f t="shared" si="2"/>
        <v>41240.536</v>
      </c>
      <c r="D24" s="12" t="str">
        <f t="shared" si="3"/>
        <v>vis</v>
      </c>
      <c r="E24" s="41">
        <f>VLOOKUP(C24,'Active 1'!C$21:E$970,3,FALSE)</f>
        <v>-1013.9985514779556</v>
      </c>
      <c r="F24" s="15" t="s">
        <v>92</v>
      </c>
      <c r="G24" s="12" t="str">
        <f t="shared" si="4"/>
        <v>41240.536</v>
      </c>
      <c r="H24" s="28">
        <f t="shared" si="5"/>
        <v>-1014</v>
      </c>
      <c r="I24" s="42" t="s">
        <v>193</v>
      </c>
      <c r="J24" s="43" t="s">
        <v>194</v>
      </c>
      <c r="K24" s="42">
        <v>-1014</v>
      </c>
      <c r="L24" s="42" t="s">
        <v>195</v>
      </c>
      <c r="M24" s="43" t="s">
        <v>104</v>
      </c>
      <c r="N24" s="43"/>
      <c r="O24" s="44" t="s">
        <v>153</v>
      </c>
      <c r="P24" s="44" t="s">
        <v>196</v>
      </c>
    </row>
    <row r="25" spans="1:16" ht="12.75" customHeight="1" thickBot="1" x14ac:dyDescent="0.25">
      <c r="A25" s="28" t="str">
        <f t="shared" si="0"/>
        <v> ORI 129 </v>
      </c>
      <c r="B25" s="15" t="str">
        <f t="shared" si="1"/>
        <v>I</v>
      </c>
      <c r="C25" s="28">
        <f t="shared" si="2"/>
        <v>41244.436999999998</v>
      </c>
      <c r="D25" s="12" t="str">
        <f t="shared" si="3"/>
        <v>vis</v>
      </c>
      <c r="E25" s="41">
        <f>VLOOKUP(C25,'Active 1'!C$21:E$970,3,FALSE)</f>
        <v>-1009.9983500835577</v>
      </c>
      <c r="F25" s="15" t="s">
        <v>92</v>
      </c>
      <c r="G25" s="12" t="str">
        <f t="shared" si="4"/>
        <v>41244.437</v>
      </c>
      <c r="H25" s="28">
        <f t="shared" si="5"/>
        <v>-1010</v>
      </c>
      <c r="I25" s="42" t="s">
        <v>197</v>
      </c>
      <c r="J25" s="43" t="s">
        <v>198</v>
      </c>
      <c r="K25" s="42">
        <v>-1010</v>
      </c>
      <c r="L25" s="42" t="s">
        <v>185</v>
      </c>
      <c r="M25" s="43" t="s">
        <v>104</v>
      </c>
      <c r="N25" s="43"/>
      <c r="O25" s="44" t="s">
        <v>153</v>
      </c>
      <c r="P25" s="44" t="s">
        <v>196</v>
      </c>
    </row>
    <row r="26" spans="1:16" ht="12.75" customHeight="1" thickBot="1" x14ac:dyDescent="0.25">
      <c r="A26" s="28" t="str">
        <f t="shared" si="0"/>
        <v> ORI 129 </v>
      </c>
      <c r="B26" s="15" t="str">
        <f t="shared" si="1"/>
        <v>I</v>
      </c>
      <c r="C26" s="28">
        <f t="shared" si="2"/>
        <v>41279.536</v>
      </c>
      <c r="D26" s="12" t="str">
        <f t="shared" si="3"/>
        <v>vis</v>
      </c>
      <c r="E26" s="41">
        <f>VLOOKUP(C26,'Active 1'!C$21:E$970,3,FALSE)</f>
        <v>-974.00679183130228</v>
      </c>
      <c r="F26" s="15" t="s">
        <v>92</v>
      </c>
      <c r="G26" s="12" t="str">
        <f t="shared" si="4"/>
        <v>41279.536</v>
      </c>
      <c r="H26" s="28">
        <f t="shared" si="5"/>
        <v>-974</v>
      </c>
      <c r="I26" s="42" t="s">
        <v>199</v>
      </c>
      <c r="J26" s="43" t="s">
        <v>200</v>
      </c>
      <c r="K26" s="42">
        <v>-974</v>
      </c>
      <c r="L26" s="42" t="s">
        <v>201</v>
      </c>
      <c r="M26" s="43" t="s">
        <v>104</v>
      </c>
      <c r="N26" s="43"/>
      <c r="O26" s="44" t="s">
        <v>153</v>
      </c>
      <c r="P26" s="44" t="s">
        <v>196</v>
      </c>
    </row>
    <row r="27" spans="1:16" ht="12.75" customHeight="1" thickBot="1" x14ac:dyDescent="0.25">
      <c r="A27" s="28" t="str">
        <f t="shared" si="0"/>
        <v> ORI 129 </v>
      </c>
      <c r="B27" s="15" t="str">
        <f t="shared" si="1"/>
        <v>I</v>
      </c>
      <c r="C27" s="28">
        <f t="shared" si="2"/>
        <v>41291.241000000002</v>
      </c>
      <c r="D27" s="12" t="str">
        <f t="shared" si="3"/>
        <v>vis</v>
      </c>
      <c r="E27" s="41">
        <f>VLOOKUP(C27,'Active 1'!C$21:E$970,3,FALSE)</f>
        <v>-962.00413678863185</v>
      </c>
      <c r="F27" s="15" t="s">
        <v>92</v>
      </c>
      <c r="G27" s="12" t="str">
        <f t="shared" si="4"/>
        <v>41291.241</v>
      </c>
      <c r="H27" s="28">
        <f t="shared" si="5"/>
        <v>-962</v>
      </c>
      <c r="I27" s="42" t="s">
        <v>202</v>
      </c>
      <c r="J27" s="43" t="s">
        <v>203</v>
      </c>
      <c r="K27" s="42">
        <v>-962</v>
      </c>
      <c r="L27" s="42" t="s">
        <v>204</v>
      </c>
      <c r="M27" s="43" t="s">
        <v>104</v>
      </c>
      <c r="N27" s="43"/>
      <c r="O27" s="44" t="s">
        <v>205</v>
      </c>
      <c r="P27" s="44" t="s">
        <v>196</v>
      </c>
    </row>
    <row r="28" spans="1:16" ht="12.75" customHeight="1" thickBot="1" x14ac:dyDescent="0.25">
      <c r="A28" s="28" t="str">
        <f t="shared" si="0"/>
        <v> ORI 129 </v>
      </c>
      <c r="B28" s="15" t="str">
        <f t="shared" si="1"/>
        <v>I</v>
      </c>
      <c r="C28" s="28">
        <f t="shared" si="2"/>
        <v>41291.249000000003</v>
      </c>
      <c r="D28" s="12" t="str">
        <f t="shared" si="3"/>
        <v>vis</v>
      </c>
      <c r="E28" s="41">
        <f>VLOOKUP(C28,'Active 1'!C$21:E$970,3,FALSE)</f>
        <v>-961.99593335075394</v>
      </c>
      <c r="F28" s="15" t="s">
        <v>92</v>
      </c>
      <c r="G28" s="12" t="str">
        <f t="shared" si="4"/>
        <v>41291.249</v>
      </c>
      <c r="H28" s="28">
        <f t="shared" si="5"/>
        <v>-962</v>
      </c>
      <c r="I28" s="42" t="s">
        <v>206</v>
      </c>
      <c r="J28" s="43" t="s">
        <v>207</v>
      </c>
      <c r="K28" s="42">
        <v>-962</v>
      </c>
      <c r="L28" s="42" t="s">
        <v>189</v>
      </c>
      <c r="M28" s="43" t="s">
        <v>104</v>
      </c>
      <c r="N28" s="43"/>
      <c r="O28" s="44" t="s">
        <v>153</v>
      </c>
      <c r="P28" s="44" t="s">
        <v>196</v>
      </c>
    </row>
    <row r="29" spans="1:16" ht="12.75" customHeight="1" thickBot="1" x14ac:dyDescent="0.25">
      <c r="A29" s="28" t="str">
        <f t="shared" si="0"/>
        <v> BBS 1 </v>
      </c>
      <c r="B29" s="15" t="str">
        <f t="shared" si="1"/>
        <v>I</v>
      </c>
      <c r="C29" s="28">
        <f t="shared" si="2"/>
        <v>41326.356</v>
      </c>
      <c r="D29" s="12" t="str">
        <f t="shared" si="3"/>
        <v>vis</v>
      </c>
      <c r="E29" s="41">
        <f>VLOOKUP(C29,'Active 1'!C$21:E$970,3,FALSE)</f>
        <v>-925.99617166062797</v>
      </c>
      <c r="F29" s="15" t="s">
        <v>92</v>
      </c>
      <c r="G29" s="12" t="str">
        <f t="shared" si="4"/>
        <v>41326.356</v>
      </c>
      <c r="H29" s="28">
        <f t="shared" si="5"/>
        <v>-926</v>
      </c>
      <c r="I29" s="42" t="s">
        <v>208</v>
      </c>
      <c r="J29" s="43" t="s">
        <v>209</v>
      </c>
      <c r="K29" s="42">
        <v>-926</v>
      </c>
      <c r="L29" s="42" t="s">
        <v>189</v>
      </c>
      <c r="M29" s="43" t="s">
        <v>104</v>
      </c>
      <c r="N29" s="43"/>
      <c r="O29" s="44" t="s">
        <v>153</v>
      </c>
      <c r="P29" s="44" t="s">
        <v>210</v>
      </c>
    </row>
    <row r="30" spans="1:16" ht="12.75" customHeight="1" thickBot="1" x14ac:dyDescent="0.25">
      <c r="A30" s="28" t="str">
        <f t="shared" si="0"/>
        <v> BBS 8 </v>
      </c>
      <c r="B30" s="15" t="str">
        <f t="shared" si="1"/>
        <v>I</v>
      </c>
      <c r="C30" s="28">
        <f t="shared" si="2"/>
        <v>41722.279000000002</v>
      </c>
      <c r="D30" s="12" t="str">
        <f t="shared" si="3"/>
        <v>vis</v>
      </c>
      <c r="E30" s="41">
        <f>VLOOKUP(C30,'Active 1'!C$21:E$970,3,FALSE)</f>
        <v>-520.00495487647356</v>
      </c>
      <c r="F30" s="15" t="s">
        <v>92</v>
      </c>
      <c r="G30" s="12" t="str">
        <f t="shared" si="4"/>
        <v>41722.279</v>
      </c>
      <c r="H30" s="28">
        <f t="shared" si="5"/>
        <v>-520</v>
      </c>
      <c r="I30" s="42" t="s">
        <v>211</v>
      </c>
      <c r="J30" s="43" t="s">
        <v>212</v>
      </c>
      <c r="K30" s="42">
        <v>-520</v>
      </c>
      <c r="L30" s="42" t="s">
        <v>213</v>
      </c>
      <c r="M30" s="43" t="s">
        <v>104</v>
      </c>
      <c r="N30" s="43"/>
      <c r="O30" s="44" t="s">
        <v>153</v>
      </c>
      <c r="P30" s="44" t="s">
        <v>214</v>
      </c>
    </row>
    <row r="31" spans="1:16" ht="12.75" customHeight="1" thickBot="1" x14ac:dyDescent="0.25">
      <c r="A31" s="28" t="str">
        <f t="shared" si="0"/>
        <v> BBS 11 </v>
      </c>
      <c r="B31" s="15" t="str">
        <f t="shared" si="1"/>
        <v>I</v>
      </c>
      <c r="C31" s="28">
        <f t="shared" si="2"/>
        <v>41905.608999999997</v>
      </c>
      <c r="D31" s="12" t="str">
        <f t="shared" si="3"/>
        <v>vis</v>
      </c>
      <c r="E31" s="41">
        <f>VLOOKUP(C31,'Active 1'!C$21:E$970,3,FALSE)</f>
        <v>-332.01292164517275</v>
      </c>
      <c r="F31" s="15" t="s">
        <v>92</v>
      </c>
      <c r="G31" s="12" t="str">
        <f t="shared" si="4"/>
        <v>41905.609</v>
      </c>
      <c r="H31" s="28">
        <f t="shared" si="5"/>
        <v>-332</v>
      </c>
      <c r="I31" s="42" t="s">
        <v>215</v>
      </c>
      <c r="J31" s="43" t="s">
        <v>216</v>
      </c>
      <c r="K31" s="42">
        <v>-332</v>
      </c>
      <c r="L31" s="42" t="s">
        <v>217</v>
      </c>
      <c r="M31" s="43" t="s">
        <v>104</v>
      </c>
      <c r="N31" s="43"/>
      <c r="O31" s="44" t="s">
        <v>153</v>
      </c>
      <c r="P31" s="44" t="s">
        <v>218</v>
      </c>
    </row>
    <row r="32" spans="1:16" ht="12.75" customHeight="1" thickBot="1" x14ac:dyDescent="0.25">
      <c r="A32" s="28" t="str">
        <f t="shared" si="0"/>
        <v> BBS 11 </v>
      </c>
      <c r="B32" s="15" t="str">
        <f t="shared" si="1"/>
        <v>I</v>
      </c>
      <c r="C32" s="28">
        <f t="shared" si="2"/>
        <v>41907.555999999997</v>
      </c>
      <c r="D32" s="12" t="str">
        <f t="shared" si="3"/>
        <v>vis</v>
      </c>
      <c r="E32" s="41">
        <f>VLOOKUP(C32,'Active 1'!C$21:E$970,3,FALSE)</f>
        <v>-330.01640995204355</v>
      </c>
      <c r="F32" s="15" t="s">
        <v>92</v>
      </c>
      <c r="G32" s="12" t="str">
        <f t="shared" si="4"/>
        <v>41907.556</v>
      </c>
      <c r="H32" s="28">
        <f t="shared" si="5"/>
        <v>-330</v>
      </c>
      <c r="I32" s="42" t="s">
        <v>219</v>
      </c>
      <c r="J32" s="43" t="s">
        <v>220</v>
      </c>
      <c r="K32" s="42">
        <v>-330</v>
      </c>
      <c r="L32" s="42" t="s">
        <v>221</v>
      </c>
      <c r="M32" s="43" t="s">
        <v>104</v>
      </c>
      <c r="N32" s="43"/>
      <c r="O32" s="44" t="s">
        <v>153</v>
      </c>
      <c r="P32" s="44" t="s">
        <v>218</v>
      </c>
    </row>
    <row r="33" spans="1:16" ht="12.75" customHeight="1" thickBot="1" x14ac:dyDescent="0.25">
      <c r="A33" s="28" t="str">
        <f t="shared" si="0"/>
        <v> BBS 17 </v>
      </c>
      <c r="B33" s="15" t="str">
        <f t="shared" si="1"/>
        <v>I</v>
      </c>
      <c r="C33" s="28">
        <f t="shared" si="2"/>
        <v>42299.601999999999</v>
      </c>
      <c r="D33" s="12" t="str">
        <f t="shared" si="3"/>
        <v>vis</v>
      </c>
      <c r="E33" s="41">
        <f>VLOOKUP(C33,'Active 1'!C$21:E$970,3,FALSE)</f>
        <v>71.999215751339278</v>
      </c>
      <c r="F33" s="15" t="s">
        <v>92</v>
      </c>
      <c r="G33" s="12" t="str">
        <f t="shared" si="4"/>
        <v>42299.602</v>
      </c>
      <c r="H33" s="28">
        <f t="shared" si="5"/>
        <v>72</v>
      </c>
      <c r="I33" s="42" t="s">
        <v>229</v>
      </c>
      <c r="J33" s="43" t="s">
        <v>230</v>
      </c>
      <c r="K33" s="42">
        <v>72</v>
      </c>
      <c r="L33" s="42" t="s">
        <v>231</v>
      </c>
      <c r="M33" s="43" t="s">
        <v>104</v>
      </c>
      <c r="N33" s="43"/>
      <c r="O33" s="44" t="s">
        <v>153</v>
      </c>
      <c r="P33" s="44" t="s">
        <v>232</v>
      </c>
    </row>
    <row r="34" spans="1:16" ht="12.75" customHeight="1" thickBot="1" x14ac:dyDescent="0.25">
      <c r="A34" s="28" t="str">
        <f t="shared" si="0"/>
        <v> BBS 19 </v>
      </c>
      <c r="B34" s="15" t="str">
        <f t="shared" si="1"/>
        <v>I</v>
      </c>
      <c r="C34" s="28">
        <f t="shared" si="2"/>
        <v>42389.338000000003</v>
      </c>
      <c r="D34" s="12" t="str">
        <f t="shared" si="3"/>
        <v>vis</v>
      </c>
      <c r="E34" s="41">
        <f>VLOOKUP(C34,'Active 1'!C$21:E$970,3,FALSE)</f>
        <v>164.01717840908952</v>
      </c>
      <c r="F34" s="15" t="s">
        <v>92</v>
      </c>
      <c r="G34" s="12" t="str">
        <f t="shared" si="4"/>
        <v>42389.338</v>
      </c>
      <c r="H34" s="28">
        <f t="shared" si="5"/>
        <v>164</v>
      </c>
      <c r="I34" s="42" t="s">
        <v>233</v>
      </c>
      <c r="J34" s="43" t="s">
        <v>234</v>
      </c>
      <c r="K34" s="42">
        <v>164</v>
      </c>
      <c r="L34" s="42" t="s">
        <v>161</v>
      </c>
      <c r="M34" s="43" t="s">
        <v>104</v>
      </c>
      <c r="N34" s="43"/>
      <c r="O34" s="44" t="s">
        <v>153</v>
      </c>
      <c r="P34" s="44" t="s">
        <v>235</v>
      </c>
    </row>
    <row r="35" spans="1:16" ht="12.75" customHeight="1" thickBot="1" x14ac:dyDescent="0.25">
      <c r="A35" s="28" t="str">
        <f t="shared" si="0"/>
        <v> BBS 20 </v>
      </c>
      <c r="B35" s="15" t="str">
        <f t="shared" si="1"/>
        <v>I</v>
      </c>
      <c r="C35" s="28">
        <f t="shared" si="2"/>
        <v>42428.326000000001</v>
      </c>
      <c r="D35" s="12" t="str">
        <f t="shared" si="3"/>
        <v>vis</v>
      </c>
      <c r="E35" s="41">
        <f>VLOOKUP(C35,'Active 1'!C$21:E$970,3,FALSE)</f>
        <v>203.99663289892598</v>
      </c>
      <c r="F35" s="15" t="s">
        <v>92</v>
      </c>
      <c r="G35" s="12" t="str">
        <f t="shared" si="4"/>
        <v>42428.326</v>
      </c>
      <c r="H35" s="28">
        <f t="shared" si="5"/>
        <v>204</v>
      </c>
      <c r="I35" s="42" t="s">
        <v>236</v>
      </c>
      <c r="J35" s="43" t="s">
        <v>237</v>
      </c>
      <c r="K35" s="42">
        <v>204</v>
      </c>
      <c r="L35" s="42" t="s">
        <v>94</v>
      </c>
      <c r="M35" s="43" t="s">
        <v>104</v>
      </c>
      <c r="N35" s="43"/>
      <c r="O35" s="44" t="s">
        <v>153</v>
      </c>
      <c r="P35" s="44" t="s">
        <v>238</v>
      </c>
    </row>
    <row r="36" spans="1:16" ht="12.75" customHeight="1" thickBot="1" x14ac:dyDescent="0.25">
      <c r="A36" s="28" t="str">
        <f t="shared" si="0"/>
        <v> BBS 24 </v>
      </c>
      <c r="B36" s="15" t="str">
        <f t="shared" si="1"/>
        <v>I</v>
      </c>
      <c r="C36" s="28">
        <f t="shared" si="2"/>
        <v>42738.44</v>
      </c>
      <c r="D36" s="12" t="str">
        <f t="shared" si="3"/>
        <v>vis</v>
      </c>
      <c r="E36" s="41">
        <f>VLOOKUP(C36,'Active 1'!C$21:E$970,3,FALSE)</f>
        <v>521.99674959283118</v>
      </c>
      <c r="F36" s="15" t="s">
        <v>92</v>
      </c>
      <c r="G36" s="12" t="str">
        <f t="shared" si="4"/>
        <v>42738.440</v>
      </c>
      <c r="H36" s="28">
        <f t="shared" si="5"/>
        <v>522</v>
      </c>
      <c r="I36" s="42" t="s">
        <v>239</v>
      </c>
      <c r="J36" s="43" t="s">
        <v>240</v>
      </c>
      <c r="K36" s="42">
        <v>522</v>
      </c>
      <c r="L36" s="42" t="s">
        <v>94</v>
      </c>
      <c r="M36" s="43" t="s">
        <v>104</v>
      </c>
      <c r="N36" s="43"/>
      <c r="O36" s="44" t="s">
        <v>241</v>
      </c>
      <c r="P36" s="44" t="s">
        <v>242</v>
      </c>
    </row>
    <row r="37" spans="1:16" ht="12.75" customHeight="1" thickBot="1" x14ac:dyDescent="0.25">
      <c r="A37" s="28" t="str">
        <f t="shared" si="0"/>
        <v> BBS 24 </v>
      </c>
      <c r="B37" s="15" t="str">
        <f t="shared" si="1"/>
        <v>I</v>
      </c>
      <c r="C37" s="28">
        <f t="shared" si="2"/>
        <v>42740.392</v>
      </c>
      <c r="D37" s="12" t="str">
        <f t="shared" si="3"/>
        <v>vis</v>
      </c>
      <c r="E37" s="41">
        <f>VLOOKUP(C37,'Active 1'!C$21:E$970,3,FALSE)</f>
        <v>523.99838843463033</v>
      </c>
      <c r="F37" s="15" t="s">
        <v>92</v>
      </c>
      <c r="G37" s="12" t="str">
        <f t="shared" si="4"/>
        <v>42740.392</v>
      </c>
      <c r="H37" s="28">
        <f t="shared" si="5"/>
        <v>524</v>
      </c>
      <c r="I37" s="42" t="s">
        <v>243</v>
      </c>
      <c r="J37" s="43" t="s">
        <v>244</v>
      </c>
      <c r="K37" s="42">
        <v>524</v>
      </c>
      <c r="L37" s="42" t="s">
        <v>245</v>
      </c>
      <c r="M37" s="43" t="s">
        <v>104</v>
      </c>
      <c r="N37" s="43"/>
      <c r="O37" s="44" t="s">
        <v>153</v>
      </c>
      <c r="P37" s="44" t="s">
        <v>242</v>
      </c>
    </row>
    <row r="38" spans="1:16" ht="12.75" customHeight="1" thickBot="1" x14ac:dyDescent="0.25">
      <c r="A38" s="28" t="str">
        <f t="shared" si="0"/>
        <v> BBS 24 </v>
      </c>
      <c r="B38" s="15" t="str">
        <f t="shared" si="1"/>
        <v>I</v>
      </c>
      <c r="C38" s="28">
        <f t="shared" si="2"/>
        <v>42741.372000000003</v>
      </c>
      <c r="D38" s="12" t="str">
        <f t="shared" si="3"/>
        <v>vis</v>
      </c>
      <c r="E38" s="41">
        <f>VLOOKUP(C38,'Active 1'!C$21:E$970,3,FALSE)</f>
        <v>525.00330957447261</v>
      </c>
      <c r="F38" s="15" t="s">
        <v>92</v>
      </c>
      <c r="G38" s="12" t="str">
        <f t="shared" si="4"/>
        <v>42741.372</v>
      </c>
      <c r="H38" s="28">
        <f t="shared" si="5"/>
        <v>525</v>
      </c>
      <c r="I38" s="42" t="s">
        <v>246</v>
      </c>
      <c r="J38" s="43" t="s">
        <v>247</v>
      </c>
      <c r="K38" s="42">
        <v>525</v>
      </c>
      <c r="L38" s="42" t="s">
        <v>157</v>
      </c>
      <c r="M38" s="43" t="s">
        <v>104</v>
      </c>
      <c r="N38" s="43"/>
      <c r="O38" s="44" t="s">
        <v>153</v>
      </c>
      <c r="P38" s="44" t="s">
        <v>242</v>
      </c>
    </row>
    <row r="39" spans="1:16" ht="12.75" customHeight="1" thickBot="1" x14ac:dyDescent="0.25">
      <c r="A39" s="28" t="str">
        <f t="shared" si="0"/>
        <v> BBS 26 </v>
      </c>
      <c r="B39" s="15" t="str">
        <f t="shared" si="1"/>
        <v>I</v>
      </c>
      <c r="C39" s="28">
        <f t="shared" si="2"/>
        <v>42780.381999999998</v>
      </c>
      <c r="D39" s="12" t="str">
        <f t="shared" si="3"/>
        <v>vis</v>
      </c>
      <c r="E39" s="41">
        <f>VLOOKUP(C39,'Active 1'!C$21:E$970,3,FALSE)</f>
        <v>565.00532351846584</v>
      </c>
      <c r="F39" s="15" t="s">
        <v>92</v>
      </c>
      <c r="G39" s="12" t="str">
        <f t="shared" si="4"/>
        <v>42780.382</v>
      </c>
      <c r="H39" s="28">
        <f t="shared" si="5"/>
        <v>565</v>
      </c>
      <c r="I39" s="42" t="s">
        <v>248</v>
      </c>
      <c r="J39" s="43" t="s">
        <v>249</v>
      </c>
      <c r="K39" s="42">
        <v>565</v>
      </c>
      <c r="L39" s="42" t="s">
        <v>250</v>
      </c>
      <c r="M39" s="43" t="s">
        <v>104</v>
      </c>
      <c r="N39" s="43"/>
      <c r="O39" s="44" t="s">
        <v>153</v>
      </c>
      <c r="P39" s="44" t="s">
        <v>251</v>
      </c>
    </row>
    <row r="40" spans="1:16" ht="12.75" customHeight="1" thickBot="1" x14ac:dyDescent="0.25">
      <c r="A40" s="28" t="str">
        <f t="shared" si="0"/>
        <v> BBS 26 </v>
      </c>
      <c r="B40" s="15" t="str">
        <f t="shared" si="1"/>
        <v>I</v>
      </c>
      <c r="C40" s="28">
        <f t="shared" si="2"/>
        <v>42782.319000000003</v>
      </c>
      <c r="D40" s="12" t="str">
        <f t="shared" si="3"/>
        <v>vis</v>
      </c>
      <c r="E40" s="41">
        <f>VLOOKUP(C40,'Active 1'!C$21:E$970,3,FALSE)</f>
        <v>566.99158091425511</v>
      </c>
      <c r="F40" s="15" t="s">
        <v>92</v>
      </c>
      <c r="G40" s="12" t="str">
        <f t="shared" si="4"/>
        <v>42782.319</v>
      </c>
      <c r="H40" s="28">
        <f t="shared" si="5"/>
        <v>567</v>
      </c>
      <c r="I40" s="42" t="s">
        <v>252</v>
      </c>
      <c r="J40" s="43" t="s">
        <v>253</v>
      </c>
      <c r="K40" s="42">
        <v>567</v>
      </c>
      <c r="L40" s="42" t="s">
        <v>254</v>
      </c>
      <c r="M40" s="43" t="s">
        <v>104</v>
      </c>
      <c r="N40" s="43"/>
      <c r="O40" s="44" t="s">
        <v>153</v>
      </c>
      <c r="P40" s="44" t="s">
        <v>251</v>
      </c>
    </row>
    <row r="41" spans="1:16" ht="12.75" customHeight="1" thickBot="1" x14ac:dyDescent="0.25">
      <c r="A41" s="28" t="str">
        <f t="shared" si="0"/>
        <v> BBS 26 </v>
      </c>
      <c r="B41" s="15" t="str">
        <f t="shared" si="1"/>
        <v>I</v>
      </c>
      <c r="C41" s="28">
        <f t="shared" si="2"/>
        <v>42782.322999999997</v>
      </c>
      <c r="D41" s="12" t="str">
        <f t="shared" si="3"/>
        <v>vis</v>
      </c>
      <c r="E41" s="41">
        <f>VLOOKUP(C41,'Active 1'!C$21:E$970,3,FALSE)</f>
        <v>566.99568263318656</v>
      </c>
      <c r="F41" s="15" t="s">
        <v>92</v>
      </c>
      <c r="G41" s="12" t="str">
        <f t="shared" si="4"/>
        <v>42782.323</v>
      </c>
      <c r="H41" s="28">
        <f t="shared" si="5"/>
        <v>567</v>
      </c>
      <c r="I41" s="42" t="s">
        <v>255</v>
      </c>
      <c r="J41" s="43" t="s">
        <v>256</v>
      </c>
      <c r="K41" s="42">
        <v>567</v>
      </c>
      <c r="L41" s="42" t="s">
        <v>204</v>
      </c>
      <c r="M41" s="43" t="s">
        <v>104</v>
      </c>
      <c r="N41" s="43"/>
      <c r="O41" s="44" t="s">
        <v>241</v>
      </c>
      <c r="P41" s="44" t="s">
        <v>251</v>
      </c>
    </row>
    <row r="42" spans="1:16" ht="12.75" customHeight="1" thickBot="1" x14ac:dyDescent="0.25">
      <c r="A42" s="28" t="str">
        <f t="shared" si="0"/>
        <v> BBS 63 </v>
      </c>
      <c r="B42" s="15" t="str">
        <f t="shared" si="1"/>
        <v>I</v>
      </c>
      <c r="C42" s="28">
        <f t="shared" si="2"/>
        <v>45252.508999999998</v>
      </c>
      <c r="D42" s="12" t="str">
        <f t="shared" si="3"/>
        <v>vis</v>
      </c>
      <c r="E42" s="41">
        <f>VLOOKUP(C42,'Active 1'!C$21:E$970,3,FALSE)</f>
        <v>3099.9978568518541</v>
      </c>
      <c r="F42" s="15" t="s">
        <v>92</v>
      </c>
      <c r="G42" s="12" t="str">
        <f t="shared" si="4"/>
        <v>45252.509</v>
      </c>
      <c r="H42" s="28">
        <f t="shared" si="5"/>
        <v>3100</v>
      </c>
      <c r="I42" s="42" t="s">
        <v>257</v>
      </c>
      <c r="J42" s="43" t="s">
        <v>258</v>
      </c>
      <c r="K42" s="42">
        <v>3100</v>
      </c>
      <c r="L42" s="42" t="s">
        <v>245</v>
      </c>
      <c r="M42" s="43" t="s">
        <v>104</v>
      </c>
      <c r="N42" s="43"/>
      <c r="O42" s="44" t="s">
        <v>153</v>
      </c>
      <c r="P42" s="44" t="s">
        <v>259</v>
      </c>
    </row>
    <row r="43" spans="1:16" ht="12.75" customHeight="1" thickBot="1" x14ac:dyDescent="0.25">
      <c r="A43" s="28" t="str">
        <f t="shared" ref="A43:A74" si="6">P43</f>
        <v> BBS 82 </v>
      </c>
      <c r="B43" s="15" t="str">
        <f t="shared" ref="B43:B74" si="7">IF(H43=INT(H43),"I","II")</f>
        <v>I</v>
      </c>
      <c r="C43" s="28">
        <f t="shared" ref="C43:C74" si="8">1*G43</f>
        <v>46707.504999999997</v>
      </c>
      <c r="D43" s="12" t="str">
        <f t="shared" ref="D43:D74" si="9">VLOOKUP(F43,I$1:J$5,2,FALSE)</f>
        <v>vis</v>
      </c>
      <c r="E43" s="41">
        <f>VLOOKUP(C43,'Active 1'!C$21:E$970,3,FALSE)</f>
        <v>4591.9940188734427</v>
      </c>
      <c r="F43" s="15" t="s">
        <v>92</v>
      </c>
      <c r="G43" s="12" t="str">
        <f t="shared" ref="G43:G74" si="10">MID(I43,3,LEN(I43)-3)</f>
        <v>46707.505</v>
      </c>
      <c r="H43" s="28">
        <f t="shared" ref="H43:H74" si="11">1*K43</f>
        <v>4592</v>
      </c>
      <c r="I43" s="42" t="s">
        <v>266</v>
      </c>
      <c r="J43" s="43" t="s">
        <v>267</v>
      </c>
      <c r="K43" s="42">
        <v>4592</v>
      </c>
      <c r="L43" s="42" t="s">
        <v>268</v>
      </c>
      <c r="M43" s="43" t="s">
        <v>104</v>
      </c>
      <c r="N43" s="43"/>
      <c r="O43" s="44" t="s">
        <v>269</v>
      </c>
      <c r="P43" s="44" t="s">
        <v>270</v>
      </c>
    </row>
    <row r="44" spans="1:16" ht="12.75" customHeight="1" thickBot="1" x14ac:dyDescent="0.25">
      <c r="A44" s="28" t="str">
        <f t="shared" si="6"/>
        <v> BBS 86 </v>
      </c>
      <c r="B44" s="15" t="str">
        <f t="shared" si="7"/>
        <v>I</v>
      </c>
      <c r="C44" s="28">
        <f t="shared" si="8"/>
        <v>47064.447</v>
      </c>
      <c r="D44" s="12" t="str">
        <f t="shared" si="9"/>
        <v>vis</v>
      </c>
      <c r="E44" s="41">
        <f>VLOOKUP(C44,'Active 1'!C$21:E$970,3,FALSE)</f>
        <v>4958.0129591759005</v>
      </c>
      <c r="F44" s="15" t="s">
        <v>92</v>
      </c>
      <c r="G44" s="12" t="str">
        <f t="shared" si="10"/>
        <v>47064.447</v>
      </c>
      <c r="H44" s="28">
        <f t="shared" si="11"/>
        <v>4958</v>
      </c>
      <c r="I44" s="42" t="s">
        <v>271</v>
      </c>
      <c r="J44" s="43" t="s">
        <v>272</v>
      </c>
      <c r="K44" s="42">
        <v>4958</v>
      </c>
      <c r="L44" s="42" t="s">
        <v>152</v>
      </c>
      <c r="M44" s="43" t="s">
        <v>104</v>
      </c>
      <c r="N44" s="43"/>
      <c r="O44" s="44" t="s">
        <v>273</v>
      </c>
      <c r="P44" s="44" t="s">
        <v>274</v>
      </c>
    </row>
    <row r="45" spans="1:16" ht="12.75" customHeight="1" thickBot="1" x14ac:dyDescent="0.25">
      <c r="A45" s="28" t="str">
        <f t="shared" si="6"/>
        <v> BBS 88 </v>
      </c>
      <c r="B45" s="15" t="str">
        <f t="shared" si="7"/>
        <v>I</v>
      </c>
      <c r="C45" s="28">
        <f t="shared" si="8"/>
        <v>47148.298000000003</v>
      </c>
      <c r="D45" s="12" t="str">
        <f t="shared" si="9"/>
        <v>vis</v>
      </c>
      <c r="E45" s="41">
        <f>VLOOKUP(C45,'Active 1'!C$21:E$970,3,FALSE)</f>
        <v>5043.9962678459415</v>
      </c>
      <c r="F45" s="15" t="s">
        <v>92</v>
      </c>
      <c r="G45" s="12" t="str">
        <f t="shared" si="10"/>
        <v>47148.298</v>
      </c>
      <c r="H45" s="28">
        <f t="shared" si="11"/>
        <v>5044</v>
      </c>
      <c r="I45" s="42" t="s">
        <v>275</v>
      </c>
      <c r="J45" s="43" t="s">
        <v>276</v>
      </c>
      <c r="K45" s="42">
        <v>5044</v>
      </c>
      <c r="L45" s="42" t="s">
        <v>204</v>
      </c>
      <c r="M45" s="43" t="s">
        <v>104</v>
      </c>
      <c r="N45" s="43"/>
      <c r="O45" s="44" t="s">
        <v>273</v>
      </c>
      <c r="P45" s="44" t="s">
        <v>277</v>
      </c>
    </row>
    <row r="46" spans="1:16" ht="12.75" customHeight="1" thickBot="1" x14ac:dyDescent="0.25">
      <c r="A46" s="28" t="str">
        <f t="shared" si="6"/>
        <v> BBS 94 </v>
      </c>
      <c r="B46" s="15" t="str">
        <f t="shared" si="7"/>
        <v>I</v>
      </c>
      <c r="C46" s="28">
        <f t="shared" si="8"/>
        <v>47891.404000000002</v>
      </c>
      <c r="D46" s="12" t="str">
        <f t="shared" si="9"/>
        <v>vis</v>
      </c>
      <c r="E46" s="41">
        <f>VLOOKUP(C46,'Active 1'!C$21:E$970,3,FALSE)</f>
        <v>5805.9992561532736</v>
      </c>
      <c r="F46" s="15" t="s">
        <v>92</v>
      </c>
      <c r="G46" s="12" t="str">
        <f t="shared" si="10"/>
        <v>47891.404</v>
      </c>
      <c r="H46" s="28">
        <f t="shared" si="11"/>
        <v>5806</v>
      </c>
      <c r="I46" s="42" t="s">
        <v>278</v>
      </c>
      <c r="J46" s="43" t="s">
        <v>279</v>
      </c>
      <c r="K46" s="42">
        <v>5806</v>
      </c>
      <c r="L46" s="42" t="s">
        <v>231</v>
      </c>
      <c r="M46" s="43" t="s">
        <v>104</v>
      </c>
      <c r="N46" s="43"/>
      <c r="O46" s="44" t="s">
        <v>280</v>
      </c>
      <c r="P46" s="44" t="s">
        <v>281</v>
      </c>
    </row>
    <row r="47" spans="1:16" ht="12.75" customHeight="1" thickBot="1" x14ac:dyDescent="0.25">
      <c r="A47" s="28" t="str">
        <f t="shared" si="6"/>
        <v> BBS 97 </v>
      </c>
      <c r="B47" s="15" t="str">
        <f t="shared" si="7"/>
        <v>I</v>
      </c>
      <c r="C47" s="28">
        <f t="shared" si="8"/>
        <v>48205.415000000001</v>
      </c>
      <c r="D47" s="12" t="str">
        <f t="shared" si="9"/>
        <v>vis</v>
      </c>
      <c r="E47" s="41">
        <f>VLOOKUP(C47,'Active 1'!C$21:E$970,3,FALSE)</f>
        <v>6127.995472522638</v>
      </c>
      <c r="F47" s="15" t="s">
        <v>92</v>
      </c>
      <c r="G47" s="12" t="str">
        <f t="shared" si="10"/>
        <v>48205.415</v>
      </c>
      <c r="H47" s="28">
        <f t="shared" si="11"/>
        <v>6128</v>
      </c>
      <c r="I47" s="42" t="s">
        <v>282</v>
      </c>
      <c r="J47" s="43" t="s">
        <v>283</v>
      </c>
      <c r="K47" s="42">
        <v>6128</v>
      </c>
      <c r="L47" s="42" t="s">
        <v>204</v>
      </c>
      <c r="M47" s="43" t="s">
        <v>225</v>
      </c>
      <c r="N47" s="43" t="s">
        <v>226</v>
      </c>
      <c r="O47" s="44" t="s">
        <v>269</v>
      </c>
      <c r="P47" s="44" t="s">
        <v>284</v>
      </c>
    </row>
    <row r="48" spans="1:16" ht="12.75" customHeight="1" thickBot="1" x14ac:dyDescent="0.25">
      <c r="A48" s="28" t="str">
        <f t="shared" si="6"/>
        <v> BBS 111 </v>
      </c>
      <c r="B48" s="15" t="str">
        <f t="shared" si="7"/>
        <v>I</v>
      </c>
      <c r="C48" s="28">
        <f t="shared" si="8"/>
        <v>50096.345999999998</v>
      </c>
      <c r="D48" s="12" t="str">
        <f t="shared" si="9"/>
        <v>vis</v>
      </c>
      <c r="E48" s="41">
        <f>VLOOKUP(C48,'Active 1'!C$21:E$970,3,FALSE)</f>
        <v>8067.0123458663738</v>
      </c>
      <c r="F48" s="15" t="s">
        <v>92</v>
      </c>
      <c r="G48" s="12" t="str">
        <f t="shared" si="10"/>
        <v>50096.346</v>
      </c>
      <c r="H48" s="28">
        <f t="shared" si="11"/>
        <v>8067</v>
      </c>
      <c r="I48" s="42" t="s">
        <v>290</v>
      </c>
      <c r="J48" s="43" t="s">
        <v>291</v>
      </c>
      <c r="K48" s="42">
        <v>8067</v>
      </c>
      <c r="L48" s="42" t="s">
        <v>292</v>
      </c>
      <c r="M48" s="43" t="s">
        <v>104</v>
      </c>
      <c r="N48" s="43"/>
      <c r="O48" s="44" t="s">
        <v>280</v>
      </c>
      <c r="P48" s="44" t="s">
        <v>293</v>
      </c>
    </row>
    <row r="49" spans="1:16" ht="12.75" customHeight="1" thickBot="1" x14ac:dyDescent="0.25">
      <c r="A49" s="28" t="str">
        <f t="shared" si="6"/>
        <v>BAVM 117 </v>
      </c>
      <c r="B49" s="15" t="str">
        <f t="shared" si="7"/>
        <v>I</v>
      </c>
      <c r="C49" s="28">
        <f t="shared" si="8"/>
        <v>50716.564700000003</v>
      </c>
      <c r="D49" s="12" t="str">
        <f t="shared" si="9"/>
        <v>vis</v>
      </c>
      <c r="E49" s="41">
        <f>VLOOKUP(C49,'Active 1'!C$21:E$970,3,FALSE)</f>
        <v>8703.0030427576548</v>
      </c>
      <c r="F49" s="15" t="s">
        <v>92</v>
      </c>
      <c r="G49" s="12" t="str">
        <f t="shared" si="10"/>
        <v>50716.5647</v>
      </c>
      <c r="H49" s="28">
        <f t="shared" si="11"/>
        <v>8703</v>
      </c>
      <c r="I49" s="42" t="s">
        <v>294</v>
      </c>
      <c r="J49" s="43" t="s">
        <v>295</v>
      </c>
      <c r="K49" s="42">
        <v>8703</v>
      </c>
      <c r="L49" s="42" t="s">
        <v>296</v>
      </c>
      <c r="M49" s="43" t="s">
        <v>225</v>
      </c>
      <c r="N49" s="43" t="s">
        <v>297</v>
      </c>
      <c r="O49" s="44" t="s">
        <v>298</v>
      </c>
      <c r="P49" s="45" t="s">
        <v>299</v>
      </c>
    </row>
    <row r="50" spans="1:16" ht="12.75" customHeight="1" thickBot="1" x14ac:dyDescent="0.25">
      <c r="A50" s="28" t="str">
        <f t="shared" si="6"/>
        <v> BBS 119 </v>
      </c>
      <c r="B50" s="15" t="str">
        <f t="shared" si="7"/>
        <v>I</v>
      </c>
      <c r="C50" s="28">
        <f t="shared" si="8"/>
        <v>51196.366999999998</v>
      </c>
      <c r="D50" s="12" t="str">
        <f t="shared" si="9"/>
        <v>vis</v>
      </c>
      <c r="E50" s="41">
        <f>VLOOKUP(C50,'Active 1'!C$21:E$970,3,FALSE)</f>
        <v>9195.0065878733294</v>
      </c>
      <c r="F50" s="15" t="s">
        <v>92</v>
      </c>
      <c r="G50" s="12" t="str">
        <f t="shared" si="10"/>
        <v>51196.367</v>
      </c>
      <c r="H50" s="28">
        <f t="shared" si="11"/>
        <v>9195</v>
      </c>
      <c r="I50" s="42" t="s">
        <v>300</v>
      </c>
      <c r="J50" s="43" t="s">
        <v>301</v>
      </c>
      <c r="K50" s="42">
        <v>9195</v>
      </c>
      <c r="L50" s="42" t="s">
        <v>302</v>
      </c>
      <c r="M50" s="43" t="s">
        <v>104</v>
      </c>
      <c r="N50" s="43"/>
      <c r="O50" s="44" t="s">
        <v>280</v>
      </c>
      <c r="P50" s="44" t="s">
        <v>303</v>
      </c>
    </row>
    <row r="51" spans="1:16" ht="12.75" customHeight="1" thickBot="1" x14ac:dyDescent="0.25">
      <c r="A51" s="28" t="str">
        <f t="shared" si="6"/>
        <v>IBVS 5871 </v>
      </c>
      <c r="B51" s="15" t="str">
        <f t="shared" si="7"/>
        <v>I</v>
      </c>
      <c r="C51" s="28">
        <f t="shared" si="8"/>
        <v>54802.640099999997</v>
      </c>
      <c r="D51" s="12" t="str">
        <f t="shared" si="9"/>
        <v>vis</v>
      </c>
      <c r="E51" s="41">
        <f>VLOOKUP(C51,'Active 1'!C$21:E$970,3,FALSE)</f>
        <v>12892.986255447466</v>
      </c>
      <c r="F51" s="15" t="s">
        <v>92</v>
      </c>
      <c r="G51" s="12" t="str">
        <f t="shared" si="10"/>
        <v>54802.6401</v>
      </c>
      <c r="H51" s="28">
        <f t="shared" si="11"/>
        <v>12893</v>
      </c>
      <c r="I51" s="42" t="s">
        <v>365</v>
      </c>
      <c r="J51" s="43" t="s">
        <v>366</v>
      </c>
      <c r="K51" s="42">
        <v>12893</v>
      </c>
      <c r="L51" s="42" t="s">
        <v>351</v>
      </c>
      <c r="M51" s="43" t="s">
        <v>320</v>
      </c>
      <c r="N51" s="43" t="s">
        <v>92</v>
      </c>
      <c r="O51" s="44" t="s">
        <v>205</v>
      </c>
      <c r="P51" s="45" t="s">
        <v>367</v>
      </c>
    </row>
    <row r="52" spans="1:16" ht="12.75" customHeight="1" thickBot="1" x14ac:dyDescent="0.25">
      <c r="A52" s="28" t="str">
        <f t="shared" si="6"/>
        <v>IBVS 6011 </v>
      </c>
      <c r="B52" s="15" t="str">
        <f t="shared" si="7"/>
        <v>I</v>
      </c>
      <c r="C52" s="28">
        <f t="shared" si="8"/>
        <v>55855.844599999997</v>
      </c>
      <c r="D52" s="12" t="str">
        <f t="shared" si="9"/>
        <v>vis</v>
      </c>
      <c r="E52" s="41">
        <f>VLOOKUP(C52,'Active 1'!C$21:E$970,3,FALSE)</f>
        <v>13972.973466287816</v>
      </c>
      <c r="F52" s="15" t="s">
        <v>92</v>
      </c>
      <c r="G52" s="12" t="str">
        <f t="shared" si="10"/>
        <v>55855.8446</v>
      </c>
      <c r="H52" s="28">
        <f t="shared" si="11"/>
        <v>13973</v>
      </c>
      <c r="I52" s="42" t="s">
        <v>372</v>
      </c>
      <c r="J52" s="43" t="s">
        <v>373</v>
      </c>
      <c r="K52" s="42">
        <v>13973</v>
      </c>
      <c r="L52" s="42" t="s">
        <v>374</v>
      </c>
      <c r="M52" s="43" t="s">
        <v>320</v>
      </c>
      <c r="N52" s="43" t="s">
        <v>92</v>
      </c>
      <c r="O52" s="44" t="s">
        <v>205</v>
      </c>
      <c r="P52" s="45" t="s">
        <v>375</v>
      </c>
    </row>
    <row r="53" spans="1:16" ht="12.75" customHeight="1" thickBot="1" x14ac:dyDescent="0.25">
      <c r="A53" s="28" t="str">
        <f t="shared" si="6"/>
        <v> AAC 2.152 </v>
      </c>
      <c r="B53" s="15" t="str">
        <f t="shared" si="7"/>
        <v>I</v>
      </c>
      <c r="C53" s="28">
        <f t="shared" si="8"/>
        <v>25965.225999999999</v>
      </c>
      <c r="D53" s="12" t="str">
        <f t="shared" si="9"/>
        <v>vis</v>
      </c>
      <c r="E53" s="41">
        <f>VLOOKUP(C53,'Active 1'!C$21:E$970,3,FALSE)</f>
        <v>-16677.755629634878</v>
      </c>
      <c r="F53" s="15" t="s">
        <v>92</v>
      </c>
      <c r="G53" s="12" t="str">
        <f t="shared" si="10"/>
        <v>25965.226</v>
      </c>
      <c r="H53" s="28">
        <f t="shared" si="11"/>
        <v>-16678</v>
      </c>
      <c r="I53" s="42" t="s">
        <v>95</v>
      </c>
      <c r="J53" s="43" t="s">
        <v>96</v>
      </c>
      <c r="K53" s="42">
        <v>-16678</v>
      </c>
      <c r="L53" s="42" t="s">
        <v>97</v>
      </c>
      <c r="M53" s="43" t="s">
        <v>98</v>
      </c>
      <c r="N53" s="43"/>
      <c r="O53" s="44" t="s">
        <v>99</v>
      </c>
      <c r="P53" s="44" t="s">
        <v>100</v>
      </c>
    </row>
    <row r="54" spans="1:16" ht="12.75" customHeight="1" thickBot="1" x14ac:dyDescent="0.25">
      <c r="A54" s="28" t="str">
        <f t="shared" si="6"/>
        <v> SAC 13 </v>
      </c>
      <c r="B54" s="15" t="str">
        <f t="shared" si="7"/>
        <v>I</v>
      </c>
      <c r="C54" s="28">
        <f t="shared" si="8"/>
        <v>26585.503000000001</v>
      </c>
      <c r="D54" s="12" t="str">
        <f t="shared" si="9"/>
        <v>vis</v>
      </c>
      <c r="E54" s="41">
        <f>VLOOKUP(C54,'Active 1'!C$21:E$970,3,FALSE)</f>
        <v>-16041.705150190077</v>
      </c>
      <c r="F54" s="15" t="s">
        <v>92</v>
      </c>
      <c r="G54" s="12" t="str">
        <f t="shared" si="10"/>
        <v>26585.503</v>
      </c>
      <c r="H54" s="28">
        <f t="shared" si="11"/>
        <v>-16042</v>
      </c>
      <c r="I54" s="42" t="s">
        <v>101</v>
      </c>
      <c r="J54" s="43" t="s">
        <v>102</v>
      </c>
      <c r="K54" s="42">
        <v>-16042</v>
      </c>
      <c r="L54" s="42" t="s">
        <v>103</v>
      </c>
      <c r="M54" s="43" t="s">
        <v>104</v>
      </c>
      <c r="N54" s="43"/>
      <c r="O54" s="44" t="s">
        <v>105</v>
      </c>
      <c r="P54" s="44" t="s">
        <v>106</v>
      </c>
    </row>
    <row r="55" spans="1:16" ht="12.75" customHeight="1" thickBot="1" x14ac:dyDescent="0.25">
      <c r="A55" s="28" t="str">
        <f t="shared" si="6"/>
        <v> IODE 4.1.198 </v>
      </c>
      <c r="B55" s="15" t="str">
        <f t="shared" si="7"/>
        <v>I</v>
      </c>
      <c r="C55" s="28">
        <f t="shared" si="8"/>
        <v>26590.371999999999</v>
      </c>
      <c r="D55" s="12" t="str">
        <f t="shared" si="9"/>
        <v>vis</v>
      </c>
      <c r="E55" s="41">
        <f>VLOOKUP(C55,'Active 1'!C$21:E$970,3,FALSE)</f>
        <v>-16036.712332812653</v>
      </c>
      <c r="F55" s="15" t="s">
        <v>92</v>
      </c>
      <c r="G55" s="12" t="str">
        <f t="shared" si="10"/>
        <v>26590.372</v>
      </c>
      <c r="H55" s="28">
        <f t="shared" si="11"/>
        <v>-16037</v>
      </c>
      <c r="I55" s="42" t="s">
        <v>107</v>
      </c>
      <c r="J55" s="43" t="s">
        <v>108</v>
      </c>
      <c r="K55" s="42">
        <v>-16037</v>
      </c>
      <c r="L55" s="42" t="s">
        <v>109</v>
      </c>
      <c r="M55" s="43" t="s">
        <v>104</v>
      </c>
      <c r="N55" s="43"/>
      <c r="O55" s="44" t="s">
        <v>105</v>
      </c>
      <c r="P55" s="44" t="s">
        <v>110</v>
      </c>
    </row>
    <row r="56" spans="1:16" ht="12.75" customHeight="1" thickBot="1" x14ac:dyDescent="0.25">
      <c r="A56" s="28" t="str">
        <f t="shared" si="6"/>
        <v> AAC 2.151 </v>
      </c>
      <c r="B56" s="15" t="str">
        <f t="shared" si="7"/>
        <v>I</v>
      </c>
      <c r="C56" s="28">
        <f t="shared" si="8"/>
        <v>26627.434000000001</v>
      </c>
      <c r="D56" s="12" t="str">
        <f t="shared" si="9"/>
        <v>vis</v>
      </c>
      <c r="E56" s="41">
        <f>VLOOKUP(C56,'Active 1'!C$21:E$970,3,FALSE)</f>
        <v>-15998.707855991515</v>
      </c>
      <c r="F56" s="15" t="s">
        <v>92</v>
      </c>
      <c r="G56" s="12" t="str">
        <f t="shared" si="10"/>
        <v>26627.434</v>
      </c>
      <c r="H56" s="28">
        <f t="shared" si="11"/>
        <v>-15999</v>
      </c>
      <c r="I56" s="42" t="s">
        <v>111</v>
      </c>
      <c r="J56" s="43" t="s">
        <v>112</v>
      </c>
      <c r="K56" s="42">
        <v>-15999</v>
      </c>
      <c r="L56" s="42" t="s">
        <v>113</v>
      </c>
      <c r="M56" s="43" t="s">
        <v>104</v>
      </c>
      <c r="N56" s="43"/>
      <c r="O56" s="44" t="s">
        <v>114</v>
      </c>
      <c r="P56" s="44" t="s">
        <v>115</v>
      </c>
    </row>
    <row r="57" spans="1:16" ht="12.75" customHeight="1" thickBot="1" x14ac:dyDescent="0.25">
      <c r="A57" s="28" t="str">
        <f t="shared" si="6"/>
        <v> AAC 2.151 </v>
      </c>
      <c r="B57" s="15" t="str">
        <f t="shared" si="7"/>
        <v>I</v>
      </c>
      <c r="C57" s="28">
        <f t="shared" si="8"/>
        <v>26628.402999999998</v>
      </c>
      <c r="D57" s="12" t="str">
        <f t="shared" si="9"/>
        <v>vis</v>
      </c>
      <c r="E57" s="41">
        <f>VLOOKUP(C57,'Active 1'!C$21:E$970,3,FALSE)</f>
        <v>-15997.71421457876</v>
      </c>
      <c r="F57" s="15" t="s">
        <v>92</v>
      </c>
      <c r="G57" s="12" t="str">
        <f t="shared" si="10"/>
        <v>26628.403</v>
      </c>
      <c r="H57" s="28">
        <f t="shared" si="11"/>
        <v>-15998</v>
      </c>
      <c r="I57" s="42" t="s">
        <v>116</v>
      </c>
      <c r="J57" s="43" t="s">
        <v>117</v>
      </c>
      <c r="K57" s="42">
        <v>-15998</v>
      </c>
      <c r="L57" s="42" t="s">
        <v>118</v>
      </c>
      <c r="M57" s="43" t="s">
        <v>104</v>
      </c>
      <c r="N57" s="43"/>
      <c r="O57" s="44" t="s">
        <v>114</v>
      </c>
      <c r="P57" s="44" t="s">
        <v>115</v>
      </c>
    </row>
    <row r="58" spans="1:16" ht="12.75" customHeight="1" thickBot="1" x14ac:dyDescent="0.25">
      <c r="A58" s="28" t="str">
        <f t="shared" si="6"/>
        <v> AAC 2.151 </v>
      </c>
      <c r="B58" s="15" t="str">
        <f t="shared" si="7"/>
        <v>I</v>
      </c>
      <c r="C58" s="28">
        <f t="shared" si="8"/>
        <v>26630.357</v>
      </c>
      <c r="D58" s="12" t="str">
        <f t="shared" si="9"/>
        <v>vis</v>
      </c>
      <c r="E58" s="41">
        <f>VLOOKUP(C58,'Active 1'!C$21:E$970,3,FALSE)</f>
        <v>-15995.710524877488</v>
      </c>
      <c r="F58" s="15" t="s">
        <v>92</v>
      </c>
      <c r="G58" s="12" t="str">
        <f t="shared" si="10"/>
        <v>26630.357</v>
      </c>
      <c r="H58" s="28">
        <f t="shared" si="11"/>
        <v>-15996</v>
      </c>
      <c r="I58" s="42" t="s">
        <v>119</v>
      </c>
      <c r="J58" s="43" t="s">
        <v>120</v>
      </c>
      <c r="K58" s="42">
        <v>-15996</v>
      </c>
      <c r="L58" s="42" t="s">
        <v>121</v>
      </c>
      <c r="M58" s="43" t="s">
        <v>104</v>
      </c>
      <c r="N58" s="43"/>
      <c r="O58" s="44" t="s">
        <v>114</v>
      </c>
      <c r="P58" s="44" t="s">
        <v>115</v>
      </c>
    </row>
    <row r="59" spans="1:16" ht="12.75" customHeight="1" thickBot="1" x14ac:dyDescent="0.25">
      <c r="A59" s="28" t="str">
        <f t="shared" si="6"/>
        <v> AAC 2.151 </v>
      </c>
      <c r="B59" s="15" t="str">
        <f t="shared" si="7"/>
        <v>I</v>
      </c>
      <c r="C59" s="28">
        <f t="shared" si="8"/>
        <v>26666.437999999998</v>
      </c>
      <c r="D59" s="12" t="str">
        <f t="shared" si="9"/>
        <v>vis</v>
      </c>
      <c r="E59" s="41">
        <f>VLOOKUP(C59,'Active 1'!C$21:E$970,3,FALSE)</f>
        <v>-15958.711994625928</v>
      </c>
      <c r="F59" s="15" t="s">
        <v>92</v>
      </c>
      <c r="G59" s="12" t="str">
        <f t="shared" si="10"/>
        <v>26666.438</v>
      </c>
      <c r="H59" s="28">
        <f t="shared" si="11"/>
        <v>-15959</v>
      </c>
      <c r="I59" s="42" t="s">
        <v>122</v>
      </c>
      <c r="J59" s="43" t="s">
        <v>123</v>
      </c>
      <c r="K59" s="42">
        <v>-15959</v>
      </c>
      <c r="L59" s="42" t="s">
        <v>109</v>
      </c>
      <c r="M59" s="43" t="s">
        <v>104</v>
      </c>
      <c r="N59" s="43"/>
      <c r="O59" s="44" t="s">
        <v>114</v>
      </c>
      <c r="P59" s="44" t="s">
        <v>115</v>
      </c>
    </row>
    <row r="60" spans="1:16" ht="12.75" customHeight="1" thickBot="1" x14ac:dyDescent="0.25">
      <c r="A60" s="28" t="str">
        <f t="shared" si="6"/>
        <v> IODE 4.1.198 </v>
      </c>
      <c r="B60" s="15" t="str">
        <f t="shared" si="7"/>
        <v>I</v>
      </c>
      <c r="C60" s="28">
        <f t="shared" si="8"/>
        <v>26984.345000000001</v>
      </c>
      <c r="D60" s="12" t="str">
        <f t="shared" si="9"/>
        <v>vis</v>
      </c>
      <c r="E60" s="41">
        <f>VLOOKUP(C60,'Active 1'!C$21:E$970,3,FALSE)</f>
        <v>-15632.720704010831</v>
      </c>
      <c r="F60" s="15" t="s">
        <v>92</v>
      </c>
      <c r="G60" s="12" t="str">
        <f t="shared" si="10"/>
        <v>26984.345</v>
      </c>
      <c r="H60" s="28">
        <f t="shared" si="11"/>
        <v>-15633</v>
      </c>
      <c r="I60" s="42" t="s">
        <v>124</v>
      </c>
      <c r="J60" s="43" t="s">
        <v>125</v>
      </c>
      <c r="K60" s="42">
        <v>-15633</v>
      </c>
      <c r="L60" s="42" t="s">
        <v>126</v>
      </c>
      <c r="M60" s="43" t="s">
        <v>104</v>
      </c>
      <c r="N60" s="43"/>
      <c r="O60" s="44" t="s">
        <v>105</v>
      </c>
      <c r="P60" s="44" t="s">
        <v>110</v>
      </c>
    </row>
    <row r="61" spans="1:16" ht="12.75" customHeight="1" thickBot="1" x14ac:dyDescent="0.25">
      <c r="A61" s="28" t="str">
        <f t="shared" si="6"/>
        <v> IODE 4.1.198 </v>
      </c>
      <c r="B61" s="15" t="str">
        <f t="shared" si="7"/>
        <v>I</v>
      </c>
      <c r="C61" s="28">
        <f t="shared" si="8"/>
        <v>27385.148000000001</v>
      </c>
      <c r="D61" s="12" t="str">
        <f t="shared" si="9"/>
        <v>vis</v>
      </c>
      <c r="E61" s="41">
        <f>VLOOKUP(C61,'Active 1'!C$21:E$970,3,FALSE)</f>
        <v>-15221.725390122176</v>
      </c>
      <c r="F61" s="15" t="s">
        <v>92</v>
      </c>
      <c r="G61" s="12" t="str">
        <f t="shared" si="10"/>
        <v>27385.148</v>
      </c>
      <c r="H61" s="28">
        <f t="shared" si="11"/>
        <v>-15222</v>
      </c>
      <c r="I61" s="42" t="s">
        <v>127</v>
      </c>
      <c r="J61" s="43" t="s">
        <v>128</v>
      </c>
      <c r="K61" s="42">
        <v>-15222</v>
      </c>
      <c r="L61" s="42" t="s">
        <v>129</v>
      </c>
      <c r="M61" s="43" t="s">
        <v>104</v>
      </c>
      <c r="N61" s="43"/>
      <c r="O61" s="44" t="s">
        <v>105</v>
      </c>
      <c r="P61" s="44" t="s">
        <v>110</v>
      </c>
    </row>
    <row r="62" spans="1:16" ht="12.75" customHeight="1" thickBot="1" x14ac:dyDescent="0.25">
      <c r="A62" s="28" t="str">
        <f t="shared" si="6"/>
        <v> AAC 2.151 </v>
      </c>
      <c r="B62" s="15" t="str">
        <f t="shared" si="7"/>
        <v>I</v>
      </c>
      <c r="C62" s="28">
        <f t="shared" si="8"/>
        <v>27422.192999999999</v>
      </c>
      <c r="D62" s="12" t="str">
        <f t="shared" si="9"/>
        <v>vis</v>
      </c>
      <c r="E62" s="41">
        <f>VLOOKUP(C62,'Active 1'!C$21:E$970,3,FALSE)</f>
        <v>-15183.738345606529</v>
      </c>
      <c r="F62" s="15" t="s">
        <v>92</v>
      </c>
      <c r="G62" s="12" t="str">
        <f t="shared" si="10"/>
        <v>27422.193</v>
      </c>
      <c r="H62" s="28">
        <f t="shared" si="11"/>
        <v>-15184</v>
      </c>
      <c r="I62" s="42" t="s">
        <v>130</v>
      </c>
      <c r="J62" s="43" t="s">
        <v>131</v>
      </c>
      <c r="K62" s="42">
        <v>-15184</v>
      </c>
      <c r="L62" s="42" t="s">
        <v>132</v>
      </c>
      <c r="M62" s="43" t="s">
        <v>104</v>
      </c>
      <c r="N62" s="43"/>
      <c r="O62" s="44" t="s">
        <v>114</v>
      </c>
      <c r="P62" s="44" t="s">
        <v>115</v>
      </c>
    </row>
    <row r="63" spans="1:16" ht="12.75" customHeight="1" thickBot="1" x14ac:dyDescent="0.25">
      <c r="A63" s="28" t="str">
        <f t="shared" si="6"/>
        <v> IODE 4.1.198 </v>
      </c>
      <c r="B63" s="15" t="str">
        <f t="shared" si="7"/>
        <v>I</v>
      </c>
      <c r="C63" s="28">
        <f t="shared" si="8"/>
        <v>27424.151000000002</v>
      </c>
      <c r="D63" s="12" t="str">
        <f t="shared" si="9"/>
        <v>vis</v>
      </c>
      <c r="E63" s="41">
        <f>VLOOKUP(C63,'Active 1'!C$21:E$970,3,FALSE)</f>
        <v>-15181.730554186319</v>
      </c>
      <c r="F63" s="15" t="s">
        <v>92</v>
      </c>
      <c r="G63" s="12" t="str">
        <f t="shared" si="10"/>
        <v>27424.151</v>
      </c>
      <c r="H63" s="28">
        <f t="shared" si="11"/>
        <v>-15182</v>
      </c>
      <c r="I63" s="42" t="s">
        <v>133</v>
      </c>
      <c r="J63" s="43" t="s">
        <v>134</v>
      </c>
      <c r="K63" s="42">
        <v>-15182</v>
      </c>
      <c r="L63" s="42" t="s">
        <v>135</v>
      </c>
      <c r="M63" s="43" t="s">
        <v>104</v>
      </c>
      <c r="N63" s="43"/>
      <c r="O63" s="44" t="s">
        <v>105</v>
      </c>
      <c r="P63" s="44" t="s">
        <v>110</v>
      </c>
    </row>
    <row r="64" spans="1:16" ht="12.75" customHeight="1" thickBot="1" x14ac:dyDescent="0.25">
      <c r="A64" s="28" t="str">
        <f t="shared" si="6"/>
        <v> AAC 2.151 </v>
      </c>
      <c r="B64" s="15" t="str">
        <f t="shared" si="7"/>
        <v>I</v>
      </c>
      <c r="C64" s="28">
        <f t="shared" si="8"/>
        <v>27685.49</v>
      </c>
      <c r="D64" s="12" t="str">
        <f t="shared" si="9"/>
        <v>vis</v>
      </c>
      <c r="E64" s="41">
        <f>VLOOKUP(C64,'Active 1'!C$21:E$970,3,FALSE)</f>
        <v>-14913.745772794095</v>
      </c>
      <c r="F64" s="15" t="s">
        <v>92</v>
      </c>
      <c r="G64" s="12" t="str">
        <f t="shared" si="10"/>
        <v>27685.490</v>
      </c>
      <c r="H64" s="28">
        <f t="shared" si="11"/>
        <v>-14914</v>
      </c>
      <c r="I64" s="42" t="s">
        <v>136</v>
      </c>
      <c r="J64" s="43" t="s">
        <v>137</v>
      </c>
      <c r="K64" s="42">
        <v>-14914</v>
      </c>
      <c r="L64" s="42" t="s">
        <v>138</v>
      </c>
      <c r="M64" s="43" t="s">
        <v>104</v>
      </c>
      <c r="N64" s="43"/>
      <c r="O64" s="44" t="s">
        <v>114</v>
      </c>
      <c r="P64" s="44" t="s">
        <v>115</v>
      </c>
    </row>
    <row r="65" spans="1:16" ht="12.75" customHeight="1" thickBot="1" x14ac:dyDescent="0.25">
      <c r="A65" s="28" t="str">
        <f t="shared" si="6"/>
        <v> AAC 2.151 </v>
      </c>
      <c r="B65" s="15" t="str">
        <f t="shared" si="7"/>
        <v>I</v>
      </c>
      <c r="C65" s="28">
        <f t="shared" si="8"/>
        <v>27721.581999999999</v>
      </c>
      <c r="D65" s="12" t="str">
        <f t="shared" si="9"/>
        <v>vis</v>
      </c>
      <c r="E65" s="41">
        <f>VLOOKUP(C65,'Active 1'!C$21:E$970,3,FALSE)</f>
        <v>-14876.735962815457</v>
      </c>
      <c r="F65" s="15" t="s">
        <v>92</v>
      </c>
      <c r="G65" s="12" t="str">
        <f t="shared" si="10"/>
        <v>27721.582</v>
      </c>
      <c r="H65" s="28">
        <f t="shared" si="11"/>
        <v>-14877</v>
      </c>
      <c r="I65" s="42" t="s">
        <v>139</v>
      </c>
      <c r="J65" s="43" t="s">
        <v>140</v>
      </c>
      <c r="K65" s="42">
        <v>-14877</v>
      </c>
      <c r="L65" s="42" t="s">
        <v>141</v>
      </c>
      <c r="M65" s="43" t="s">
        <v>104</v>
      </c>
      <c r="N65" s="43"/>
      <c r="O65" s="44" t="s">
        <v>114</v>
      </c>
      <c r="P65" s="44" t="s">
        <v>115</v>
      </c>
    </row>
    <row r="66" spans="1:16" ht="12.75" customHeight="1" thickBot="1" x14ac:dyDescent="0.25">
      <c r="A66" s="28" t="str">
        <f t="shared" si="6"/>
        <v> AAC 2.151 </v>
      </c>
      <c r="B66" s="15" t="str">
        <f t="shared" si="7"/>
        <v>I</v>
      </c>
      <c r="C66" s="28">
        <f t="shared" si="8"/>
        <v>27724.51</v>
      </c>
      <c r="D66" s="12" t="str">
        <f t="shared" si="9"/>
        <v>vis</v>
      </c>
      <c r="E66" s="41">
        <f>VLOOKUP(C66,'Active 1'!C$21:E$970,3,FALSE)</f>
        <v>-14873.733504552754</v>
      </c>
      <c r="F66" s="15" t="s">
        <v>92</v>
      </c>
      <c r="G66" s="12" t="str">
        <f t="shared" si="10"/>
        <v>27724.510</v>
      </c>
      <c r="H66" s="28">
        <f t="shared" si="11"/>
        <v>-14874</v>
      </c>
      <c r="I66" s="42" t="s">
        <v>142</v>
      </c>
      <c r="J66" s="43" t="s">
        <v>143</v>
      </c>
      <c r="K66" s="42">
        <v>-14874</v>
      </c>
      <c r="L66" s="42" t="s">
        <v>144</v>
      </c>
      <c r="M66" s="43" t="s">
        <v>104</v>
      </c>
      <c r="N66" s="43"/>
      <c r="O66" s="44" t="s">
        <v>114</v>
      </c>
      <c r="P66" s="44" t="s">
        <v>115</v>
      </c>
    </row>
    <row r="67" spans="1:16" ht="12.75" customHeight="1" thickBot="1" x14ac:dyDescent="0.25">
      <c r="A67" s="28" t="str">
        <f t="shared" si="6"/>
        <v> AN 288.70 </v>
      </c>
      <c r="B67" s="15" t="str">
        <f t="shared" si="7"/>
        <v>I</v>
      </c>
      <c r="C67" s="28">
        <f t="shared" si="8"/>
        <v>37281.296999999999</v>
      </c>
      <c r="D67" s="12" t="str">
        <f t="shared" si="9"/>
        <v>vis</v>
      </c>
      <c r="E67" s="41">
        <f>VLOOKUP(C67,'Active 1'!C$21:E$970,3,FALSE)</f>
        <v>-5073.9199481870864</v>
      </c>
      <c r="F67" s="15" t="s">
        <v>92</v>
      </c>
      <c r="G67" s="12" t="str">
        <f t="shared" si="10"/>
        <v>37281.297</v>
      </c>
      <c r="H67" s="28">
        <f t="shared" si="11"/>
        <v>-5074</v>
      </c>
      <c r="I67" s="42" t="s">
        <v>145</v>
      </c>
      <c r="J67" s="43" t="s">
        <v>146</v>
      </c>
      <c r="K67" s="42">
        <v>-5074</v>
      </c>
      <c r="L67" s="42" t="s">
        <v>147</v>
      </c>
      <c r="M67" s="43" t="s">
        <v>104</v>
      </c>
      <c r="N67" s="43"/>
      <c r="O67" s="44" t="s">
        <v>148</v>
      </c>
      <c r="P67" s="44" t="s">
        <v>149</v>
      </c>
    </row>
    <row r="68" spans="1:16" ht="12.75" customHeight="1" thickBot="1" x14ac:dyDescent="0.25">
      <c r="A68" s="28" t="str">
        <f t="shared" si="6"/>
        <v>IBVS 937 </v>
      </c>
      <c r="B68" s="15" t="str">
        <f t="shared" si="7"/>
        <v>I</v>
      </c>
      <c r="C68" s="28">
        <f t="shared" si="8"/>
        <v>41952.431799999998</v>
      </c>
      <c r="D68" s="12" t="str">
        <f t="shared" si="9"/>
        <v>vis</v>
      </c>
      <c r="E68" s="41">
        <f>VLOOKUP(C68,'Active 1'!C$21:E$970,3,FALSE)</f>
        <v>-283.9994302712397</v>
      </c>
      <c r="F68" s="15" t="s">
        <v>92</v>
      </c>
      <c r="G68" s="12" t="str">
        <f t="shared" si="10"/>
        <v>41952.4318</v>
      </c>
      <c r="H68" s="28">
        <f t="shared" si="11"/>
        <v>-284</v>
      </c>
      <c r="I68" s="42" t="s">
        <v>222</v>
      </c>
      <c r="J68" s="43" t="s">
        <v>223</v>
      </c>
      <c r="K68" s="42">
        <v>-284</v>
      </c>
      <c r="L68" s="42" t="s">
        <v>224</v>
      </c>
      <c r="M68" s="43" t="s">
        <v>225</v>
      </c>
      <c r="N68" s="43" t="s">
        <v>226</v>
      </c>
      <c r="O68" s="44" t="s">
        <v>227</v>
      </c>
      <c r="P68" s="45" t="s">
        <v>228</v>
      </c>
    </row>
    <row r="69" spans="1:16" ht="12.75" customHeight="1" thickBot="1" x14ac:dyDescent="0.25">
      <c r="A69" s="28" t="str">
        <f t="shared" si="6"/>
        <v> AOEB 12 </v>
      </c>
      <c r="B69" s="15" t="str">
        <f t="shared" si="7"/>
        <v>I</v>
      </c>
      <c r="C69" s="28">
        <f t="shared" si="8"/>
        <v>46032.673000000003</v>
      </c>
      <c r="D69" s="12" t="str">
        <f t="shared" si="9"/>
        <v>vis</v>
      </c>
      <c r="E69" s="41">
        <f>VLOOKUP(C69,'Active 1'!C$21:E$970,3,FALSE)</f>
        <v>3900.001220261388</v>
      </c>
      <c r="F69" s="15" t="s">
        <v>92</v>
      </c>
      <c r="G69" s="12" t="str">
        <f t="shared" si="10"/>
        <v>46032.673</v>
      </c>
      <c r="H69" s="28">
        <f t="shared" si="11"/>
        <v>3900</v>
      </c>
      <c r="I69" s="42" t="s">
        <v>260</v>
      </c>
      <c r="J69" s="43" t="s">
        <v>261</v>
      </c>
      <c r="K69" s="42">
        <v>3900</v>
      </c>
      <c r="L69" s="42" t="s">
        <v>195</v>
      </c>
      <c r="M69" s="43" t="s">
        <v>104</v>
      </c>
      <c r="N69" s="43"/>
      <c r="O69" s="44" t="s">
        <v>262</v>
      </c>
      <c r="P69" s="44" t="s">
        <v>263</v>
      </c>
    </row>
    <row r="70" spans="1:16" ht="12.75" customHeight="1" thickBot="1" x14ac:dyDescent="0.25">
      <c r="A70" s="28" t="str">
        <f t="shared" si="6"/>
        <v> AOEB 12 </v>
      </c>
      <c r="B70" s="15" t="str">
        <f t="shared" si="7"/>
        <v>I</v>
      </c>
      <c r="C70" s="28">
        <f t="shared" si="8"/>
        <v>46033.644999999997</v>
      </c>
      <c r="D70" s="12" t="str">
        <f t="shared" si="9"/>
        <v>vis</v>
      </c>
      <c r="E70" s="41">
        <f>VLOOKUP(C70,'Active 1'!C$21:E$970,3,FALSE)</f>
        <v>3900.9979379633446</v>
      </c>
      <c r="F70" s="15" t="s">
        <v>92</v>
      </c>
      <c r="G70" s="12" t="str">
        <f t="shared" si="10"/>
        <v>46033.645</v>
      </c>
      <c r="H70" s="28">
        <f t="shared" si="11"/>
        <v>3901</v>
      </c>
      <c r="I70" s="42" t="s">
        <v>264</v>
      </c>
      <c r="J70" s="43" t="s">
        <v>265</v>
      </c>
      <c r="K70" s="42">
        <v>3901</v>
      </c>
      <c r="L70" s="42" t="s">
        <v>245</v>
      </c>
      <c r="M70" s="43" t="s">
        <v>104</v>
      </c>
      <c r="N70" s="43"/>
      <c r="O70" s="44" t="s">
        <v>262</v>
      </c>
      <c r="P70" s="44" t="s">
        <v>263</v>
      </c>
    </row>
    <row r="71" spans="1:16" ht="12.75" customHeight="1" thickBot="1" x14ac:dyDescent="0.25">
      <c r="A71" s="28" t="str">
        <f t="shared" si="6"/>
        <v> AOEB 12 </v>
      </c>
      <c r="B71" s="15" t="str">
        <f t="shared" si="7"/>
        <v>I</v>
      </c>
      <c r="C71" s="28">
        <f t="shared" si="8"/>
        <v>49298.63</v>
      </c>
      <c r="D71" s="12" t="str">
        <f t="shared" si="9"/>
        <v>vis</v>
      </c>
      <c r="E71" s="41">
        <f>VLOOKUP(C71,'Active 1'!C$21:E$970,3,FALSE)</f>
        <v>7249.0106397563804</v>
      </c>
      <c r="F71" s="15" t="s">
        <v>92</v>
      </c>
      <c r="G71" s="12" t="str">
        <f t="shared" si="10"/>
        <v>49298.630</v>
      </c>
      <c r="H71" s="28">
        <f t="shared" si="11"/>
        <v>7249</v>
      </c>
      <c r="I71" s="42" t="s">
        <v>285</v>
      </c>
      <c r="J71" s="43" t="s">
        <v>286</v>
      </c>
      <c r="K71" s="42">
        <v>7249</v>
      </c>
      <c r="L71" s="42" t="s">
        <v>176</v>
      </c>
      <c r="M71" s="43" t="s">
        <v>104</v>
      </c>
      <c r="N71" s="43"/>
      <c r="O71" s="44" t="s">
        <v>262</v>
      </c>
      <c r="P71" s="44" t="s">
        <v>263</v>
      </c>
    </row>
    <row r="72" spans="1:16" ht="12.75" customHeight="1" thickBot="1" x14ac:dyDescent="0.25">
      <c r="A72" s="28" t="str">
        <f t="shared" si="6"/>
        <v> AOEB 12 </v>
      </c>
      <c r="B72" s="15" t="str">
        <f t="shared" si="7"/>
        <v>I</v>
      </c>
      <c r="C72" s="28">
        <f t="shared" si="8"/>
        <v>49299.608999999997</v>
      </c>
      <c r="D72" s="12" t="str">
        <f t="shared" si="9"/>
        <v>vis</v>
      </c>
      <c r="E72" s="41">
        <f>VLOOKUP(C72,'Active 1'!C$21:E$970,3,FALSE)</f>
        <v>7250.0145354664846</v>
      </c>
      <c r="F72" s="15" t="s">
        <v>92</v>
      </c>
      <c r="G72" s="12" t="str">
        <f t="shared" si="10"/>
        <v>49299.609</v>
      </c>
      <c r="H72" s="28">
        <f t="shared" si="11"/>
        <v>7250</v>
      </c>
      <c r="I72" s="42" t="s">
        <v>287</v>
      </c>
      <c r="J72" s="43" t="s">
        <v>288</v>
      </c>
      <c r="K72" s="42">
        <v>7250</v>
      </c>
      <c r="L72" s="42" t="s">
        <v>289</v>
      </c>
      <c r="M72" s="43" t="s">
        <v>104</v>
      </c>
      <c r="N72" s="43"/>
      <c r="O72" s="44" t="s">
        <v>262</v>
      </c>
      <c r="P72" s="44" t="s">
        <v>263</v>
      </c>
    </row>
    <row r="73" spans="1:16" ht="12.75" customHeight="1" thickBot="1" x14ac:dyDescent="0.25">
      <c r="A73" s="28" t="str">
        <f t="shared" si="6"/>
        <v> BBS 122 </v>
      </c>
      <c r="B73" s="15" t="str">
        <f t="shared" si="7"/>
        <v>I</v>
      </c>
      <c r="C73" s="28">
        <f t="shared" si="8"/>
        <v>51551.356</v>
      </c>
      <c r="D73" s="12" t="str">
        <f t="shared" si="9"/>
        <v>vis</v>
      </c>
      <c r="E73" s="41">
        <f>VLOOKUP(C73,'Active 1'!C$21:E$970,3,FALSE)</f>
        <v>9559.0228639042489</v>
      </c>
      <c r="F73" s="15" t="s">
        <v>92</v>
      </c>
      <c r="G73" s="12" t="str">
        <f t="shared" si="10"/>
        <v>51551.356</v>
      </c>
      <c r="H73" s="28">
        <f t="shared" si="11"/>
        <v>9559</v>
      </c>
      <c r="I73" s="42" t="s">
        <v>304</v>
      </c>
      <c r="J73" s="43" t="s">
        <v>305</v>
      </c>
      <c r="K73" s="42">
        <v>9559</v>
      </c>
      <c r="L73" s="42" t="s">
        <v>306</v>
      </c>
      <c r="M73" s="43" t="s">
        <v>104</v>
      </c>
      <c r="N73" s="43"/>
      <c r="O73" s="44" t="s">
        <v>280</v>
      </c>
      <c r="P73" s="44" t="s">
        <v>307</v>
      </c>
    </row>
    <row r="74" spans="1:16" ht="12.75" customHeight="1" thickBot="1" x14ac:dyDescent="0.25">
      <c r="A74" s="28" t="str">
        <f t="shared" si="6"/>
        <v>VSB 38 </v>
      </c>
      <c r="B74" s="15" t="str">
        <f t="shared" si="7"/>
        <v>I</v>
      </c>
      <c r="C74" s="28">
        <f t="shared" si="8"/>
        <v>51879.972999999998</v>
      </c>
      <c r="D74" s="12" t="str">
        <f t="shared" si="9"/>
        <v>vis</v>
      </c>
      <c r="E74" s="41">
        <f>VLOOKUP(C74,'Active 1'!C$21:E$970,3,FALSE)</f>
        <v>9895.9965069761511</v>
      </c>
      <c r="F74" s="15" t="s">
        <v>92</v>
      </c>
      <c r="G74" s="12" t="str">
        <f t="shared" si="10"/>
        <v>51879.9730</v>
      </c>
      <c r="H74" s="28">
        <f t="shared" si="11"/>
        <v>9896</v>
      </c>
      <c r="I74" s="42" t="s">
        <v>308</v>
      </c>
      <c r="J74" s="43" t="s">
        <v>309</v>
      </c>
      <c r="K74" s="42">
        <v>9896</v>
      </c>
      <c r="L74" s="42" t="s">
        <v>310</v>
      </c>
      <c r="M74" s="43" t="s">
        <v>225</v>
      </c>
      <c r="N74" s="43" t="s">
        <v>226</v>
      </c>
      <c r="O74" s="44" t="s">
        <v>311</v>
      </c>
      <c r="P74" s="45" t="s">
        <v>312</v>
      </c>
    </row>
    <row r="75" spans="1:16" ht="12.75" customHeight="1" thickBot="1" x14ac:dyDescent="0.25">
      <c r="A75" s="28" t="str">
        <f t="shared" ref="A75:A88" si="12">P75</f>
        <v>VSB 40 </v>
      </c>
      <c r="B75" s="15" t="str">
        <f t="shared" ref="B75:B88" si="13">IF(H75=INT(H75),"I","II")</f>
        <v>I</v>
      </c>
      <c r="C75" s="28">
        <f t="shared" ref="C75:C88" si="14">1*G75</f>
        <v>52585.037300000004</v>
      </c>
      <c r="D75" s="12" t="str">
        <f t="shared" ref="D75:D88" si="15">VLOOKUP(F75,I$1:J$5,2,FALSE)</f>
        <v>vis</v>
      </c>
      <c r="E75" s="41">
        <f>VLOOKUP(C75,'Active 1'!C$21:E$970,3,FALSE)</f>
        <v>10618.990404951435</v>
      </c>
      <c r="F75" s="15" t="s">
        <v>92</v>
      </c>
      <c r="G75" s="12" t="str">
        <f t="shared" ref="G75:G88" si="16">MID(I75,3,LEN(I75)-3)</f>
        <v>52585.0373</v>
      </c>
      <c r="H75" s="28">
        <f t="shared" ref="H75:H88" si="17">1*K75</f>
        <v>10619</v>
      </c>
      <c r="I75" s="42" t="s">
        <v>313</v>
      </c>
      <c r="J75" s="43" t="s">
        <v>314</v>
      </c>
      <c r="K75" s="42">
        <v>10619</v>
      </c>
      <c r="L75" s="42" t="s">
        <v>315</v>
      </c>
      <c r="M75" s="43" t="s">
        <v>225</v>
      </c>
      <c r="N75" s="43" t="s">
        <v>226</v>
      </c>
      <c r="O75" s="44" t="s">
        <v>311</v>
      </c>
      <c r="P75" s="45" t="s">
        <v>316</v>
      </c>
    </row>
    <row r="76" spans="1:16" ht="12.75" customHeight="1" thickBot="1" x14ac:dyDescent="0.25">
      <c r="A76" s="28" t="str">
        <f t="shared" si="12"/>
        <v> AOEB 12 </v>
      </c>
      <c r="B76" s="15" t="str">
        <f t="shared" si="13"/>
        <v>I</v>
      </c>
      <c r="C76" s="28">
        <f t="shared" si="14"/>
        <v>52636.722300000001</v>
      </c>
      <c r="D76" s="12" t="str">
        <f t="shared" si="15"/>
        <v>vis</v>
      </c>
      <c r="E76" s="41">
        <f>VLOOKUP(C76,'Active 1'!C$21:E$970,3,FALSE)</f>
        <v>10671.989740780595</v>
      </c>
      <c r="F76" s="15" t="s">
        <v>92</v>
      </c>
      <c r="G76" s="12" t="str">
        <f t="shared" si="16"/>
        <v>52636.7223</v>
      </c>
      <c r="H76" s="28">
        <f t="shared" si="17"/>
        <v>10672</v>
      </c>
      <c r="I76" s="42" t="s">
        <v>317</v>
      </c>
      <c r="J76" s="43" t="s">
        <v>318</v>
      </c>
      <c r="K76" s="42">
        <v>10672</v>
      </c>
      <c r="L76" s="42" t="s">
        <v>319</v>
      </c>
      <c r="M76" s="43" t="s">
        <v>320</v>
      </c>
      <c r="N76" s="43" t="s">
        <v>321</v>
      </c>
      <c r="O76" s="44" t="s">
        <v>322</v>
      </c>
      <c r="P76" s="44" t="s">
        <v>263</v>
      </c>
    </row>
    <row r="77" spans="1:16" ht="12.75" customHeight="1" thickBot="1" x14ac:dyDescent="0.25">
      <c r="A77" s="28" t="str">
        <f t="shared" si="12"/>
        <v>IBVS 5493 </v>
      </c>
      <c r="B77" s="15" t="str">
        <f t="shared" si="13"/>
        <v>I</v>
      </c>
      <c r="C77" s="28">
        <f t="shared" si="14"/>
        <v>52641.599199999997</v>
      </c>
      <c r="D77" s="12" t="str">
        <f t="shared" si="15"/>
        <v>vis</v>
      </c>
      <c r="E77" s="41" t="e">
        <f>VLOOKUP(C77,'Active 1'!C$21:E$970,3,FALSE)</f>
        <v>#N/A</v>
      </c>
      <c r="F77" s="15" t="s">
        <v>92</v>
      </c>
      <c r="G77" s="12" t="str">
        <f t="shared" si="16"/>
        <v>52641.5992</v>
      </c>
      <c r="H77" s="28">
        <f t="shared" si="17"/>
        <v>10677</v>
      </c>
      <c r="I77" s="42" t="s">
        <v>323</v>
      </c>
      <c r="J77" s="43" t="s">
        <v>324</v>
      </c>
      <c r="K77" s="42">
        <v>10677</v>
      </c>
      <c r="L77" s="42" t="s">
        <v>325</v>
      </c>
      <c r="M77" s="43" t="s">
        <v>225</v>
      </c>
      <c r="N77" s="43" t="s">
        <v>226</v>
      </c>
      <c r="O77" s="44" t="s">
        <v>326</v>
      </c>
      <c r="P77" s="45" t="s">
        <v>327</v>
      </c>
    </row>
    <row r="78" spans="1:16" ht="12.75" customHeight="1" thickBot="1" x14ac:dyDescent="0.25">
      <c r="A78" s="28" t="str">
        <f t="shared" si="12"/>
        <v> AOEB 12 </v>
      </c>
      <c r="B78" s="15" t="str">
        <f t="shared" si="13"/>
        <v>I</v>
      </c>
      <c r="C78" s="28">
        <f t="shared" si="14"/>
        <v>52951.713199999998</v>
      </c>
      <c r="D78" s="12" t="str">
        <f t="shared" si="15"/>
        <v>vis</v>
      </c>
      <c r="E78" s="41">
        <f>VLOOKUP(C78,'Active 1'!C$21:E$970,3,FALSE)</f>
        <v>10994.990775746823</v>
      </c>
      <c r="F78" s="15" t="s">
        <v>92</v>
      </c>
      <c r="G78" s="12" t="str">
        <f t="shared" si="16"/>
        <v>52951.7132</v>
      </c>
      <c r="H78" s="28">
        <f t="shared" si="17"/>
        <v>10995</v>
      </c>
      <c r="I78" s="42" t="s">
        <v>328</v>
      </c>
      <c r="J78" s="43" t="s">
        <v>329</v>
      </c>
      <c r="K78" s="42">
        <v>10995</v>
      </c>
      <c r="L78" s="42" t="s">
        <v>330</v>
      </c>
      <c r="M78" s="43" t="s">
        <v>320</v>
      </c>
      <c r="N78" s="43" t="s">
        <v>321</v>
      </c>
      <c r="O78" s="44" t="s">
        <v>331</v>
      </c>
      <c r="P78" s="44" t="s">
        <v>263</v>
      </c>
    </row>
    <row r="79" spans="1:16" ht="12.75" customHeight="1" thickBot="1" x14ac:dyDescent="0.25">
      <c r="A79" s="28" t="str">
        <f t="shared" si="12"/>
        <v>VSB 43 </v>
      </c>
      <c r="B79" s="15" t="str">
        <f t="shared" si="13"/>
        <v>I</v>
      </c>
      <c r="C79" s="28">
        <f t="shared" si="14"/>
        <v>53333.014999999999</v>
      </c>
      <c r="D79" s="12" t="str">
        <f t="shared" si="15"/>
        <v>vis</v>
      </c>
      <c r="E79" s="41">
        <f>VLOOKUP(C79,'Active 1'!C$21:E$970,3,FALSE)</f>
        <v>11385.988979296471</v>
      </c>
      <c r="F79" s="15" t="s">
        <v>92</v>
      </c>
      <c r="G79" s="12" t="str">
        <f t="shared" si="16"/>
        <v>53333.0150</v>
      </c>
      <c r="H79" s="28">
        <f t="shared" si="17"/>
        <v>11386</v>
      </c>
      <c r="I79" s="42" t="s">
        <v>332</v>
      </c>
      <c r="J79" s="43" t="s">
        <v>333</v>
      </c>
      <c r="K79" s="42">
        <v>11386</v>
      </c>
      <c r="L79" s="42" t="s">
        <v>334</v>
      </c>
      <c r="M79" s="43" t="s">
        <v>225</v>
      </c>
      <c r="N79" s="43" t="s">
        <v>226</v>
      </c>
      <c r="O79" s="44" t="s">
        <v>335</v>
      </c>
      <c r="P79" s="45" t="s">
        <v>336</v>
      </c>
    </row>
    <row r="80" spans="1:16" ht="12.75" customHeight="1" thickBot="1" x14ac:dyDescent="0.25">
      <c r="A80" s="28" t="str">
        <f t="shared" si="12"/>
        <v>VSB 45 </v>
      </c>
      <c r="B80" s="15" t="str">
        <f t="shared" si="13"/>
        <v>I</v>
      </c>
      <c r="C80" s="28">
        <f t="shared" si="14"/>
        <v>53767.947999999997</v>
      </c>
      <c r="D80" s="12" t="str">
        <f t="shared" si="15"/>
        <v>vis</v>
      </c>
      <c r="E80" s="41">
        <f>VLOOKUP(C80,'Active 1'!C$21:E$970,3,FALSE)</f>
        <v>11831.982210024618</v>
      </c>
      <c r="F80" s="15" t="str">
        <f>LEFT(M80,1)</f>
        <v>V</v>
      </c>
      <c r="G80" s="12" t="str">
        <f t="shared" si="16"/>
        <v>53767.948</v>
      </c>
      <c r="H80" s="28">
        <f t="shared" si="17"/>
        <v>11832</v>
      </c>
      <c r="I80" s="42" t="s">
        <v>337</v>
      </c>
      <c r="J80" s="43" t="s">
        <v>338</v>
      </c>
      <c r="K80" s="42">
        <v>11832</v>
      </c>
      <c r="L80" s="42" t="s">
        <v>339</v>
      </c>
      <c r="M80" s="43" t="s">
        <v>104</v>
      </c>
      <c r="N80" s="43"/>
      <c r="O80" s="44" t="s">
        <v>340</v>
      </c>
      <c r="P80" s="45" t="s">
        <v>341</v>
      </c>
    </row>
    <row r="81" spans="1:16" ht="12.75" customHeight="1" thickBot="1" x14ac:dyDescent="0.25">
      <c r="A81" s="28" t="str">
        <f t="shared" si="12"/>
        <v> arXiv 1102.2742 </v>
      </c>
      <c r="B81" s="15" t="str">
        <f t="shared" si="13"/>
        <v>I</v>
      </c>
      <c r="C81" s="28">
        <f t="shared" si="14"/>
        <v>53925.933900000004</v>
      </c>
      <c r="D81" s="12" t="str">
        <f t="shared" si="15"/>
        <v>CCD</v>
      </c>
      <c r="E81" s="41">
        <f>VLOOKUP(C81,'Active 1'!C$21:E$970,3,FALSE)</f>
        <v>11993.985649521042</v>
      </c>
      <c r="F81" s="15" t="str">
        <f>LEFT(M81,1)</f>
        <v>C</v>
      </c>
      <c r="G81" s="12" t="str">
        <f t="shared" si="16"/>
        <v>53925.9339</v>
      </c>
      <c r="H81" s="28">
        <f t="shared" si="17"/>
        <v>11994</v>
      </c>
      <c r="I81" s="42" t="s">
        <v>342</v>
      </c>
      <c r="J81" s="43" t="s">
        <v>343</v>
      </c>
      <c r="K81" s="42">
        <v>11994</v>
      </c>
      <c r="L81" s="42" t="s">
        <v>344</v>
      </c>
      <c r="M81" s="43" t="s">
        <v>320</v>
      </c>
      <c r="N81" s="43" t="s">
        <v>92</v>
      </c>
      <c r="O81" s="44" t="s">
        <v>345</v>
      </c>
      <c r="P81" s="44" t="s">
        <v>346</v>
      </c>
    </row>
    <row r="82" spans="1:16" ht="12.75" customHeight="1" thickBot="1" x14ac:dyDescent="0.25">
      <c r="A82" s="28" t="str">
        <f t="shared" si="12"/>
        <v>VSB 45 </v>
      </c>
      <c r="B82" s="15" t="str">
        <f t="shared" si="13"/>
        <v>I</v>
      </c>
      <c r="C82" s="28">
        <f t="shared" si="14"/>
        <v>53993.222800000003</v>
      </c>
      <c r="D82" s="12" t="str">
        <f t="shared" si="15"/>
        <v>PE</v>
      </c>
      <c r="E82" s="41">
        <f>VLOOKUP(C82,'Active 1'!C$21:E$970,3,FALSE)</f>
        <v>12062.985688384828</v>
      </c>
      <c r="F82" s="15" t="str">
        <f>LEFT(M82,1)</f>
        <v>E</v>
      </c>
      <c r="G82" s="12" t="str">
        <f t="shared" si="16"/>
        <v>53993.2228</v>
      </c>
      <c r="H82" s="28">
        <f t="shared" si="17"/>
        <v>12063</v>
      </c>
      <c r="I82" s="42" t="s">
        <v>347</v>
      </c>
      <c r="J82" s="43" t="s">
        <v>348</v>
      </c>
      <c r="K82" s="42">
        <v>12063</v>
      </c>
      <c r="L82" s="42" t="s">
        <v>344</v>
      </c>
      <c r="M82" s="43" t="s">
        <v>225</v>
      </c>
      <c r="N82" s="43" t="s">
        <v>226</v>
      </c>
      <c r="O82" s="44" t="s">
        <v>340</v>
      </c>
      <c r="P82" s="45" t="s">
        <v>341</v>
      </c>
    </row>
    <row r="83" spans="1:16" ht="12.75" customHeight="1" thickBot="1" x14ac:dyDescent="0.25">
      <c r="A83" s="28" t="str">
        <f t="shared" si="12"/>
        <v> AOEB 12 </v>
      </c>
      <c r="B83" s="15" t="str">
        <f t="shared" si="13"/>
        <v>I</v>
      </c>
      <c r="C83" s="28">
        <f t="shared" si="14"/>
        <v>54053.685799999999</v>
      </c>
      <c r="D83" s="12" t="str">
        <f t="shared" si="15"/>
        <v>CCD</v>
      </c>
      <c r="E83" s="41">
        <f>VLOOKUP(C83,'Active 1'!C$21:E$970,3,FALSE)</f>
        <v>12124.986246423685</v>
      </c>
      <c r="F83" s="15" t="str">
        <f>LEFT(M83,1)</f>
        <v>C</v>
      </c>
      <c r="G83" s="12" t="str">
        <f t="shared" si="16"/>
        <v>54053.6858</v>
      </c>
      <c r="H83" s="28">
        <f t="shared" si="17"/>
        <v>12125</v>
      </c>
      <c r="I83" s="42" t="s">
        <v>349</v>
      </c>
      <c r="J83" s="43" t="s">
        <v>350</v>
      </c>
      <c r="K83" s="42">
        <v>12125</v>
      </c>
      <c r="L83" s="42" t="s">
        <v>351</v>
      </c>
      <c r="M83" s="43" t="s">
        <v>320</v>
      </c>
      <c r="N83" s="43" t="s">
        <v>321</v>
      </c>
      <c r="O83" s="44" t="s">
        <v>352</v>
      </c>
      <c r="P83" s="44" t="s">
        <v>263</v>
      </c>
    </row>
    <row r="84" spans="1:16" ht="12.75" customHeight="1" thickBot="1" x14ac:dyDescent="0.25">
      <c r="A84" s="28" t="str">
        <f t="shared" si="12"/>
        <v> arXiv 1102.2742 </v>
      </c>
      <c r="B84" s="15" t="str">
        <f t="shared" si="13"/>
        <v>I</v>
      </c>
      <c r="C84" s="28">
        <f t="shared" si="14"/>
        <v>54640.754999999997</v>
      </c>
      <c r="D84" s="12" t="str">
        <f t="shared" si="15"/>
        <v>CCD</v>
      </c>
      <c r="E84" s="41">
        <f>VLOOKUP(C84,'Active 1'!C$21:E$970,3,FALSE)</f>
        <v>12726.984460330172</v>
      </c>
      <c r="F84" s="15" t="str">
        <f>LEFT(M84,1)</f>
        <v>C</v>
      </c>
      <c r="G84" s="12" t="str">
        <f t="shared" si="16"/>
        <v>54640.755</v>
      </c>
      <c r="H84" s="28">
        <f t="shared" si="17"/>
        <v>12727</v>
      </c>
      <c r="I84" s="42" t="s">
        <v>353</v>
      </c>
      <c r="J84" s="43" t="s">
        <v>354</v>
      </c>
      <c r="K84" s="42">
        <v>12727</v>
      </c>
      <c r="L84" s="42" t="s">
        <v>355</v>
      </c>
      <c r="M84" s="43" t="s">
        <v>320</v>
      </c>
      <c r="N84" s="43" t="s">
        <v>92</v>
      </c>
      <c r="O84" s="44" t="s">
        <v>345</v>
      </c>
      <c r="P84" s="44" t="s">
        <v>346</v>
      </c>
    </row>
    <row r="85" spans="1:16" ht="12.75" customHeight="1" thickBot="1" x14ac:dyDescent="0.25">
      <c r="A85" s="28" t="str">
        <f t="shared" si="12"/>
        <v>VSB 48 </v>
      </c>
      <c r="B85" s="15" t="str">
        <f t="shared" si="13"/>
        <v>I</v>
      </c>
      <c r="C85" s="28">
        <f t="shared" si="14"/>
        <v>54789.961600000002</v>
      </c>
      <c r="D85" s="12" t="str">
        <f t="shared" si="15"/>
        <v>vis</v>
      </c>
      <c r="E85" s="41">
        <f>VLOOKUP(C85,'Active 1'!C$21:E$970,3,FALSE)</f>
        <v>12879.985344558238</v>
      </c>
      <c r="F85" s="15" t="s">
        <v>92</v>
      </c>
      <c r="G85" s="12" t="str">
        <f t="shared" si="16"/>
        <v>54789.9616</v>
      </c>
      <c r="H85" s="28">
        <f t="shared" si="17"/>
        <v>12880</v>
      </c>
      <c r="I85" s="42" t="s">
        <v>356</v>
      </c>
      <c r="J85" s="43" t="s">
        <v>357</v>
      </c>
      <c r="K85" s="42">
        <v>12880</v>
      </c>
      <c r="L85" s="42" t="s">
        <v>358</v>
      </c>
      <c r="M85" s="43" t="s">
        <v>320</v>
      </c>
      <c r="N85" s="43" t="s">
        <v>359</v>
      </c>
      <c r="O85" s="44" t="s">
        <v>335</v>
      </c>
      <c r="P85" s="45" t="s">
        <v>360</v>
      </c>
    </row>
    <row r="86" spans="1:16" ht="12.75" customHeight="1" thickBot="1" x14ac:dyDescent="0.25">
      <c r="A86" s="28" t="str">
        <f t="shared" si="12"/>
        <v>VSB 48 </v>
      </c>
      <c r="B86" s="15" t="str">
        <f t="shared" si="13"/>
        <v>I</v>
      </c>
      <c r="C86" s="28">
        <f t="shared" si="14"/>
        <v>54789.962399999997</v>
      </c>
      <c r="D86" s="12" t="str">
        <f t="shared" si="15"/>
        <v>vis</v>
      </c>
      <c r="E86" s="41">
        <f>VLOOKUP(C86,'Active 1'!C$21:E$970,3,FALSE)</f>
        <v>12879.986164902019</v>
      </c>
      <c r="F86" s="15" t="s">
        <v>92</v>
      </c>
      <c r="G86" s="12" t="str">
        <f t="shared" si="16"/>
        <v>54789.9624</v>
      </c>
      <c r="H86" s="28">
        <f t="shared" si="17"/>
        <v>12880</v>
      </c>
      <c r="I86" s="42" t="s">
        <v>361</v>
      </c>
      <c r="J86" s="43" t="s">
        <v>362</v>
      </c>
      <c r="K86" s="42">
        <v>12880</v>
      </c>
      <c r="L86" s="42" t="s">
        <v>363</v>
      </c>
      <c r="M86" s="43" t="s">
        <v>320</v>
      </c>
      <c r="N86" s="43" t="s">
        <v>364</v>
      </c>
      <c r="O86" s="44" t="s">
        <v>335</v>
      </c>
      <c r="P86" s="45" t="s">
        <v>360</v>
      </c>
    </row>
    <row r="87" spans="1:16" ht="12.75" customHeight="1" thickBot="1" x14ac:dyDescent="0.25">
      <c r="A87" s="28" t="str">
        <f t="shared" si="12"/>
        <v>VSB 48 </v>
      </c>
      <c r="B87" s="15" t="str">
        <f t="shared" si="13"/>
        <v>I</v>
      </c>
      <c r="C87" s="28">
        <f t="shared" si="14"/>
        <v>54828.9692</v>
      </c>
      <c r="D87" s="12" t="str">
        <f t="shared" si="15"/>
        <v>vis</v>
      </c>
      <c r="E87" s="41">
        <f>VLOOKUP(C87,'Active 1'!C$21:E$970,3,FALSE)</f>
        <v>12919.984897470869</v>
      </c>
      <c r="F87" s="15" t="s">
        <v>92</v>
      </c>
      <c r="G87" s="12" t="str">
        <f t="shared" si="16"/>
        <v>54828.9692</v>
      </c>
      <c r="H87" s="28">
        <f t="shared" si="17"/>
        <v>12920</v>
      </c>
      <c r="I87" s="42" t="s">
        <v>368</v>
      </c>
      <c r="J87" s="43" t="s">
        <v>369</v>
      </c>
      <c r="K87" s="42">
        <v>12920</v>
      </c>
      <c r="L87" s="42" t="s">
        <v>370</v>
      </c>
      <c r="M87" s="43" t="s">
        <v>320</v>
      </c>
      <c r="N87" s="43" t="s">
        <v>92</v>
      </c>
      <c r="O87" s="44" t="s">
        <v>371</v>
      </c>
      <c r="P87" s="45" t="s">
        <v>360</v>
      </c>
    </row>
    <row r="88" spans="1:16" ht="12.75" customHeight="1" thickBot="1" x14ac:dyDescent="0.25">
      <c r="A88" s="28" t="str">
        <f t="shared" si="12"/>
        <v>VSB 53 </v>
      </c>
      <c r="B88" s="15" t="str">
        <f t="shared" si="13"/>
        <v>II</v>
      </c>
      <c r="C88" s="28">
        <f t="shared" si="14"/>
        <v>55912.916499999999</v>
      </c>
      <c r="D88" s="12" t="str">
        <f t="shared" si="15"/>
        <v>vis</v>
      </c>
      <c r="E88" s="41">
        <f>VLOOKUP(C88,'Active 1'!C$21:E$970,3,FALSE)</f>
        <v>14031.496689553916</v>
      </c>
      <c r="F88" s="15" t="s">
        <v>92</v>
      </c>
      <c r="G88" s="12" t="str">
        <f t="shared" si="16"/>
        <v>55912.9165</v>
      </c>
      <c r="H88" s="28">
        <f t="shared" si="17"/>
        <v>14031.5</v>
      </c>
      <c r="I88" s="42" t="s">
        <v>376</v>
      </c>
      <c r="J88" s="43" t="s">
        <v>377</v>
      </c>
      <c r="K88" s="42">
        <v>14031.5</v>
      </c>
      <c r="L88" s="42" t="s">
        <v>378</v>
      </c>
      <c r="M88" s="43" t="s">
        <v>320</v>
      </c>
      <c r="N88" s="43" t="s">
        <v>364</v>
      </c>
      <c r="O88" s="44" t="s">
        <v>335</v>
      </c>
      <c r="P88" s="45" t="s">
        <v>379</v>
      </c>
    </row>
    <row r="89" spans="1:16" x14ac:dyDescent="0.2">
      <c r="B89" s="15"/>
      <c r="F89" s="15"/>
    </row>
    <row r="90" spans="1:16" x14ac:dyDescent="0.2">
      <c r="B90" s="15"/>
      <c r="F90" s="15"/>
    </row>
    <row r="91" spans="1:16" x14ac:dyDescent="0.2">
      <c r="B91" s="15"/>
      <c r="F91" s="15"/>
    </row>
    <row r="92" spans="1:16" x14ac:dyDescent="0.2">
      <c r="B92" s="15"/>
      <c r="F92" s="15"/>
    </row>
    <row r="93" spans="1:16" x14ac:dyDescent="0.2">
      <c r="B93" s="15"/>
      <c r="F93" s="15"/>
    </row>
    <row r="94" spans="1:16" x14ac:dyDescent="0.2">
      <c r="B94" s="15"/>
      <c r="F94" s="15"/>
    </row>
    <row r="95" spans="1:16" x14ac:dyDescent="0.2">
      <c r="B95" s="15"/>
      <c r="F95" s="15"/>
    </row>
    <row r="96" spans="1:1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</sheetData>
  <phoneticPr fontId="19" type="noConversion"/>
  <hyperlinks>
    <hyperlink ref="P68" r:id="rId1" display="http://www.konkoly.hu/cgi-bin/IBVS?937" xr:uid="{00000000-0004-0000-0100-000000000000}"/>
    <hyperlink ref="P49" r:id="rId2" display="http://www.bav-astro.de/sfs/BAVM_link.php?BAVMnr=117" xr:uid="{00000000-0004-0000-0100-000001000000}"/>
    <hyperlink ref="P74" r:id="rId3" display="http://vsolj.cetus-net.org/no38.pdf" xr:uid="{00000000-0004-0000-0100-000002000000}"/>
    <hyperlink ref="P75" r:id="rId4" display="http://vsolj.cetus-net.org/no40.pdf" xr:uid="{00000000-0004-0000-0100-000003000000}"/>
    <hyperlink ref="P77" r:id="rId5" display="http://www.konkoly.hu/cgi-bin/IBVS?5493" xr:uid="{00000000-0004-0000-0100-000004000000}"/>
    <hyperlink ref="P79" r:id="rId6" display="http://vsolj.cetus-net.org/no43.pdf" xr:uid="{00000000-0004-0000-0100-000005000000}"/>
    <hyperlink ref="P80" r:id="rId7" display="http://vsolj.cetus-net.org/no45.pdf" xr:uid="{00000000-0004-0000-0100-000006000000}"/>
    <hyperlink ref="P82" r:id="rId8" display="http://vsolj.cetus-net.org/no45.pdf" xr:uid="{00000000-0004-0000-0100-000007000000}"/>
    <hyperlink ref="P85" r:id="rId9" display="http://vsolj.cetus-net.org/no48.pdf" xr:uid="{00000000-0004-0000-0100-000008000000}"/>
    <hyperlink ref="P86" r:id="rId10" display="http://vsolj.cetus-net.org/no48.pdf" xr:uid="{00000000-0004-0000-0100-000009000000}"/>
    <hyperlink ref="P51" r:id="rId11" display="http://www.konkoly.hu/cgi-bin/IBVS?5871" xr:uid="{00000000-0004-0000-0100-00000A000000}"/>
    <hyperlink ref="P87" r:id="rId12" display="http://vsolj.cetus-net.org/no48.pdf" xr:uid="{00000000-0004-0000-0100-00000B000000}"/>
    <hyperlink ref="P52" r:id="rId13" display="http://www.konkoly.hu/cgi-bin/IBVS?6011" xr:uid="{00000000-0004-0000-0100-00000C000000}"/>
    <hyperlink ref="P88" r:id="rId14" display="http://vsolj.cetus-net.org/vsoljno53.pdf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2025-01-04T05:51:12Z</dcterms:modified>
</cp:coreProperties>
</file>