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C818DBC-9409-4A04-9C05-2CC7F33EF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4" r:id="rId3"/>
    <sheet name="C" sheetId="3" r:id="rId4"/>
  </sheets>
  <calcPr calcId="181029"/>
</workbook>
</file>

<file path=xl/calcChain.xml><?xml version="1.0" encoding="utf-8"?>
<calcChain xmlns="http://schemas.openxmlformats.org/spreadsheetml/2006/main">
  <c r="F87" i="2" l="1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E179" i="2"/>
  <c r="G179" i="2" s="1"/>
  <c r="K179" i="2" s="1"/>
  <c r="Q179" i="2"/>
  <c r="F14" i="2"/>
  <c r="E176" i="2"/>
  <c r="G176" i="2" s="1"/>
  <c r="K176" i="2" s="1"/>
  <c r="Q176" i="2"/>
  <c r="E178" i="2"/>
  <c r="G178" i="2" s="1"/>
  <c r="K178" i="2" s="1"/>
  <c r="Q178" i="2"/>
  <c r="Q177" i="2"/>
  <c r="Q174" i="2"/>
  <c r="Q173" i="2"/>
  <c r="Q175" i="2"/>
  <c r="E141" i="2"/>
  <c r="E138" i="4" s="1"/>
  <c r="Q160" i="2"/>
  <c r="Q165" i="2"/>
  <c r="Q167" i="2"/>
  <c r="Q168" i="2"/>
  <c r="Q169" i="2"/>
  <c r="Q170" i="2"/>
  <c r="Q171" i="2"/>
  <c r="Q172" i="2"/>
  <c r="Q164" i="2"/>
  <c r="Q163" i="2"/>
  <c r="Q161" i="2"/>
  <c r="Q166" i="2"/>
  <c r="E51" i="2"/>
  <c r="E65" i="2"/>
  <c r="E79" i="4" s="1"/>
  <c r="E122" i="2"/>
  <c r="E14" i="4" s="1"/>
  <c r="E121" i="2"/>
  <c r="D9" i="2"/>
  <c r="C9" i="2"/>
  <c r="E108" i="2"/>
  <c r="E122" i="4" s="1"/>
  <c r="Q159" i="2"/>
  <c r="Q157" i="2"/>
  <c r="Q154" i="2"/>
  <c r="Q152" i="2"/>
  <c r="Q145" i="2"/>
  <c r="Q141" i="2"/>
  <c r="Q12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1" i="2"/>
  <c r="Q40" i="2"/>
  <c r="E40" i="2"/>
  <c r="F40" i="2" s="1"/>
  <c r="Q39" i="2"/>
  <c r="Q38" i="2"/>
  <c r="Q36" i="2"/>
  <c r="Q35" i="2"/>
  <c r="Q34" i="2"/>
  <c r="E34" i="2"/>
  <c r="E50" i="4" s="1"/>
  <c r="Q33" i="2"/>
  <c r="Q32" i="2"/>
  <c r="Q31" i="2"/>
  <c r="Q30" i="2"/>
  <c r="Q29" i="2"/>
  <c r="Q28" i="2"/>
  <c r="Q27" i="2"/>
  <c r="Q26" i="2"/>
  <c r="E26" i="2"/>
  <c r="F26" i="2" s="1"/>
  <c r="G26" i="2" s="1"/>
  <c r="H26" i="2" s="1"/>
  <c r="Q25" i="2"/>
  <c r="Q24" i="2"/>
  <c r="Q23" i="2"/>
  <c r="Q22" i="2"/>
  <c r="Q158" i="2"/>
  <c r="G37" i="4"/>
  <c r="C37" i="4"/>
  <c r="G144" i="4"/>
  <c r="C144" i="4"/>
  <c r="G143" i="4"/>
  <c r="C143" i="4"/>
  <c r="G142" i="4"/>
  <c r="C142" i="4"/>
  <c r="G36" i="4"/>
  <c r="C36" i="4"/>
  <c r="G141" i="4"/>
  <c r="C141" i="4"/>
  <c r="G35" i="4"/>
  <c r="C35" i="4"/>
  <c r="G34" i="4"/>
  <c r="C34" i="4"/>
  <c r="G33" i="4"/>
  <c r="C33" i="4"/>
  <c r="G32" i="4"/>
  <c r="C32" i="4"/>
  <c r="G31" i="4"/>
  <c r="C31" i="4"/>
  <c r="G30" i="4"/>
  <c r="C30" i="4"/>
  <c r="G140" i="4"/>
  <c r="C140" i="4"/>
  <c r="G29" i="4"/>
  <c r="C29" i="4"/>
  <c r="G28" i="4"/>
  <c r="C28" i="4"/>
  <c r="G139" i="4"/>
  <c r="C139" i="4"/>
  <c r="E139" i="4"/>
  <c r="G138" i="4"/>
  <c r="C138" i="4"/>
  <c r="G27" i="4"/>
  <c r="C27" i="4"/>
  <c r="G137" i="4"/>
  <c r="C137" i="4"/>
  <c r="E137" i="4"/>
  <c r="G136" i="4"/>
  <c r="C136" i="4"/>
  <c r="E136" i="4"/>
  <c r="G26" i="4"/>
  <c r="C26" i="4"/>
  <c r="G25" i="4"/>
  <c r="C25" i="4"/>
  <c r="G24" i="4"/>
  <c r="C24" i="4"/>
  <c r="G23" i="4"/>
  <c r="C23" i="4"/>
  <c r="G22" i="4"/>
  <c r="C22" i="4"/>
  <c r="G21" i="4"/>
  <c r="C21" i="4"/>
  <c r="G135" i="4"/>
  <c r="C135" i="4"/>
  <c r="E135" i="4"/>
  <c r="G20" i="4"/>
  <c r="C20" i="4"/>
  <c r="G19" i="4"/>
  <c r="C19" i="4"/>
  <c r="G18" i="4"/>
  <c r="C18" i="4"/>
  <c r="G134" i="4"/>
  <c r="C134" i="4"/>
  <c r="G17" i="4"/>
  <c r="C17" i="4"/>
  <c r="G16" i="4"/>
  <c r="C16" i="4"/>
  <c r="G15" i="4"/>
  <c r="C15" i="4"/>
  <c r="G14" i="4"/>
  <c r="C14" i="4"/>
  <c r="G13" i="4"/>
  <c r="C13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12" i="4"/>
  <c r="C12" i="4"/>
  <c r="G56" i="4"/>
  <c r="C56" i="4"/>
  <c r="G55" i="4"/>
  <c r="C55" i="4"/>
  <c r="E55" i="4"/>
  <c r="G54" i="4"/>
  <c r="C54" i="4"/>
  <c r="G53" i="4"/>
  <c r="C53" i="4"/>
  <c r="G11" i="4"/>
  <c r="C11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H37" i="4"/>
  <c r="B37" i="4"/>
  <c r="D37" i="4"/>
  <c r="A37" i="4"/>
  <c r="H144" i="4"/>
  <c r="B144" i="4"/>
  <c r="D144" i="4"/>
  <c r="A144" i="4"/>
  <c r="H143" i="4"/>
  <c r="B143" i="4"/>
  <c r="D143" i="4"/>
  <c r="A143" i="4"/>
  <c r="H142" i="4"/>
  <c r="B142" i="4"/>
  <c r="D142" i="4"/>
  <c r="A142" i="4"/>
  <c r="H36" i="4"/>
  <c r="B36" i="4"/>
  <c r="D36" i="4"/>
  <c r="A36" i="4"/>
  <c r="H141" i="4"/>
  <c r="B141" i="4"/>
  <c r="D141" i="4"/>
  <c r="A141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140" i="4"/>
  <c r="B140" i="4"/>
  <c r="D140" i="4"/>
  <c r="A140" i="4"/>
  <c r="H29" i="4"/>
  <c r="B29" i="4"/>
  <c r="D29" i="4"/>
  <c r="A29" i="4"/>
  <c r="H28" i="4"/>
  <c r="B28" i="4"/>
  <c r="D28" i="4"/>
  <c r="A28" i="4"/>
  <c r="H139" i="4"/>
  <c r="B139" i="4"/>
  <c r="D139" i="4"/>
  <c r="A139" i="4"/>
  <c r="H138" i="4"/>
  <c r="B138" i="4"/>
  <c r="D138" i="4"/>
  <c r="A138" i="4"/>
  <c r="H27" i="4"/>
  <c r="B27" i="4"/>
  <c r="D27" i="4"/>
  <c r="A27" i="4"/>
  <c r="H137" i="4"/>
  <c r="B137" i="4"/>
  <c r="D137" i="4"/>
  <c r="A137" i="4"/>
  <c r="H136" i="4"/>
  <c r="B136" i="4"/>
  <c r="D136" i="4"/>
  <c r="A136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135" i="4"/>
  <c r="B135" i="4"/>
  <c r="D135" i="4"/>
  <c r="A135" i="4"/>
  <c r="H20" i="4"/>
  <c r="B20" i="4"/>
  <c r="D20" i="4"/>
  <c r="A20" i="4"/>
  <c r="H19" i="4"/>
  <c r="B19" i="4"/>
  <c r="D19" i="4"/>
  <c r="A19" i="4"/>
  <c r="H18" i="4"/>
  <c r="B18" i="4"/>
  <c r="D18" i="4"/>
  <c r="A18" i="4"/>
  <c r="H134" i="4"/>
  <c r="B134" i="4"/>
  <c r="D134" i="4"/>
  <c r="A134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33" i="4"/>
  <c r="B133" i="4"/>
  <c r="D133" i="4"/>
  <c r="A133" i="4"/>
  <c r="H132" i="4"/>
  <c r="B132" i="4"/>
  <c r="D132" i="4"/>
  <c r="A132" i="4"/>
  <c r="H131" i="4"/>
  <c r="B131" i="4"/>
  <c r="D131" i="4"/>
  <c r="A131" i="4"/>
  <c r="H130" i="4"/>
  <c r="B130" i="4"/>
  <c r="D130" i="4"/>
  <c r="A130" i="4"/>
  <c r="H129" i="4"/>
  <c r="B129" i="4"/>
  <c r="D129" i="4"/>
  <c r="A129" i="4"/>
  <c r="H128" i="4"/>
  <c r="B128" i="4"/>
  <c r="D128" i="4"/>
  <c r="A128" i="4"/>
  <c r="H127" i="4"/>
  <c r="B127" i="4"/>
  <c r="D127" i="4"/>
  <c r="A127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F107" i="4"/>
  <c r="D107" i="4"/>
  <c r="A107" i="4"/>
  <c r="H106" i="4"/>
  <c r="B106" i="4"/>
  <c r="F106" i="4"/>
  <c r="D106" i="4"/>
  <c r="A106" i="4"/>
  <c r="H105" i="4"/>
  <c r="B105" i="4"/>
  <c r="F105" i="4"/>
  <c r="D105" i="4"/>
  <c r="A105" i="4"/>
  <c r="H104" i="4"/>
  <c r="B104" i="4"/>
  <c r="F104" i="4"/>
  <c r="D104" i="4"/>
  <c r="A104" i="4"/>
  <c r="H103" i="4"/>
  <c r="B103" i="4"/>
  <c r="F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12" i="4"/>
  <c r="B12" i="4"/>
  <c r="D12" i="4"/>
  <c r="A12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11" i="4"/>
  <c r="B11" i="4"/>
  <c r="D11" i="4"/>
  <c r="A11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Q162" i="2"/>
  <c r="Q155" i="2"/>
  <c r="Q156" i="2"/>
  <c r="Q147" i="2"/>
  <c r="Q153" i="2"/>
  <c r="Q143" i="2"/>
  <c r="Q151" i="2"/>
  <c r="Q149" i="2"/>
  <c r="Q150" i="2"/>
  <c r="Q132" i="2"/>
  <c r="Q138" i="2"/>
  <c r="Q148" i="2"/>
  <c r="Q146" i="2"/>
  <c r="C17" i="2"/>
  <c r="Q135" i="2"/>
  <c r="Q136" i="2"/>
  <c r="Q140" i="2"/>
  <c r="Q144" i="2"/>
  <c r="Q134" i="2"/>
  <c r="Q139" i="2"/>
  <c r="Q142" i="2"/>
  <c r="Q137" i="2"/>
  <c r="Q124" i="2"/>
  <c r="Q133" i="2"/>
  <c r="Q128" i="2"/>
  <c r="Q129" i="2"/>
  <c r="Q37" i="2"/>
  <c r="Q42" i="2"/>
  <c r="Q126" i="2"/>
  <c r="Q130" i="2"/>
  <c r="C7" i="3"/>
  <c r="E24" i="3"/>
  <c r="F24" i="3"/>
  <c r="E25" i="3"/>
  <c r="F25" i="3"/>
  <c r="E26" i="3"/>
  <c r="F26" i="3"/>
  <c r="E27" i="3"/>
  <c r="F27" i="3"/>
  <c r="G27" i="3"/>
  <c r="J27" i="3"/>
  <c r="E23" i="3"/>
  <c r="F23" i="3"/>
  <c r="C18" i="3"/>
  <c r="E21" i="3"/>
  <c r="Q21" i="3"/>
  <c r="Q22" i="3"/>
  <c r="Q23" i="3"/>
  <c r="Q24" i="3"/>
  <c r="Q25" i="3"/>
  <c r="Q26" i="3"/>
  <c r="Q27" i="3"/>
  <c r="Q131" i="2"/>
  <c r="Q122" i="2"/>
  <c r="Q123" i="2"/>
  <c r="Q121" i="2"/>
  <c r="Q21" i="2"/>
  <c r="Q125" i="2"/>
  <c r="Q120" i="2"/>
  <c r="Q22" i="1"/>
  <c r="Q23" i="1"/>
  <c r="C7" i="1"/>
  <c r="C8" i="1"/>
  <c r="E21" i="1"/>
  <c r="F21" i="1"/>
  <c r="Q21" i="1"/>
  <c r="E23" i="1"/>
  <c r="F23" i="1"/>
  <c r="E127" i="2"/>
  <c r="E134" i="4" s="1"/>
  <c r="E126" i="2"/>
  <c r="E61" i="2"/>
  <c r="F61" i="2" s="1"/>
  <c r="G61" i="2" s="1"/>
  <c r="I61" i="2" s="1"/>
  <c r="E23" i="2"/>
  <c r="E39" i="4" s="1"/>
  <c r="E96" i="2"/>
  <c r="E110" i="4" s="1"/>
  <c r="E82" i="2"/>
  <c r="F82" i="2" s="1"/>
  <c r="G82" i="2" s="1"/>
  <c r="I82" i="2" s="1"/>
  <c r="E45" i="2"/>
  <c r="F45" i="2" s="1"/>
  <c r="G45" i="2" s="1"/>
  <c r="I45" i="2" s="1"/>
  <c r="G23" i="1"/>
  <c r="I23" i="1"/>
  <c r="E22" i="1"/>
  <c r="F22" i="1"/>
  <c r="G22" i="1"/>
  <c r="I22" i="1"/>
  <c r="G21" i="1"/>
  <c r="G24" i="3"/>
  <c r="I24" i="3"/>
  <c r="G26" i="3"/>
  <c r="I26" i="3"/>
  <c r="E22" i="3"/>
  <c r="F22" i="3"/>
  <c r="G22" i="3"/>
  <c r="G25" i="3"/>
  <c r="I25" i="3"/>
  <c r="E90" i="2"/>
  <c r="G90" i="2" s="1"/>
  <c r="I90" i="2" s="1"/>
  <c r="E83" i="2"/>
  <c r="F83" i="2" s="1"/>
  <c r="G83" i="2" s="1"/>
  <c r="I83" i="2" s="1"/>
  <c r="E55" i="2"/>
  <c r="E169" i="2"/>
  <c r="G169" i="2" s="1"/>
  <c r="K169" i="2" s="1"/>
  <c r="E143" i="2"/>
  <c r="E28" i="4" s="1"/>
  <c r="E135" i="2"/>
  <c r="E25" i="2"/>
  <c r="F25" i="2" s="1"/>
  <c r="G25" i="2" s="1"/>
  <c r="H25" i="2" s="1"/>
  <c r="E42" i="2"/>
  <c r="F42" i="2" s="1"/>
  <c r="U42" i="2" s="1"/>
  <c r="E62" i="2"/>
  <c r="E76" i="4" s="1"/>
  <c r="E38" i="2"/>
  <c r="E53" i="4" s="1"/>
  <c r="E53" i="2"/>
  <c r="F53" i="2" s="1"/>
  <c r="G53" i="2" s="1"/>
  <c r="I53" i="2" s="1"/>
  <c r="E140" i="2"/>
  <c r="G140" i="2" s="1"/>
  <c r="J140" i="2" s="1"/>
  <c r="E160" i="2"/>
  <c r="G160" i="2" s="1"/>
  <c r="K160" i="2" s="1"/>
  <c r="E44" i="2"/>
  <c r="F44" i="2" s="1"/>
  <c r="G44" i="2" s="1"/>
  <c r="I44" i="2" s="1"/>
  <c r="E105" i="2"/>
  <c r="E119" i="4" s="1"/>
  <c r="E97" i="2"/>
  <c r="G97" i="2" s="1"/>
  <c r="I97" i="2" s="1"/>
  <c r="E79" i="2"/>
  <c r="F79" i="2" s="1"/>
  <c r="G79" i="2" s="1"/>
  <c r="I79" i="2" s="1"/>
  <c r="E66" i="2"/>
  <c r="E80" i="4" s="1"/>
  <c r="E63" i="2"/>
  <c r="F63" i="2" s="1"/>
  <c r="G63" i="2" s="1"/>
  <c r="I63" i="2" s="1"/>
  <c r="E171" i="2"/>
  <c r="G171" i="2"/>
  <c r="K171" i="2" s="1"/>
  <c r="E153" i="2"/>
  <c r="E36" i="4" s="1"/>
  <c r="E145" i="2"/>
  <c r="E140" i="4" s="1"/>
  <c r="E137" i="2"/>
  <c r="G137" i="2" s="1"/>
  <c r="J137" i="2" s="1"/>
  <c r="E35" i="2"/>
  <c r="E110" i="2"/>
  <c r="E74" i="2"/>
  <c r="F74" i="2" s="1"/>
  <c r="G74" i="2" s="1"/>
  <c r="I74" i="2" s="1"/>
  <c r="E88" i="2"/>
  <c r="E102" i="4" s="1"/>
  <c r="E58" i="2"/>
  <c r="F58" i="2" s="1"/>
  <c r="G58" i="2" s="1"/>
  <c r="I58" i="2" s="1"/>
  <c r="E150" i="2"/>
  <c r="E164" i="2"/>
  <c r="G164" i="2" s="1"/>
  <c r="K164" i="2" s="1"/>
  <c r="E147" i="2"/>
  <c r="E31" i="4" s="1"/>
  <c r="G40" i="2"/>
  <c r="I40" i="2" s="1"/>
  <c r="E104" i="2"/>
  <c r="E118" i="4" s="1"/>
  <c r="E36" i="2"/>
  <c r="F36" i="2"/>
  <c r="G36" i="2" s="1"/>
  <c r="I36" i="2" s="1"/>
  <c r="E161" i="2"/>
  <c r="G161" i="2" s="1"/>
  <c r="K161" i="2" s="1"/>
  <c r="E144" i="2"/>
  <c r="E29" i="4" s="1"/>
  <c r="E128" i="2"/>
  <c r="E18" i="4" s="1"/>
  <c r="G128" i="2"/>
  <c r="J128" i="2" s="1"/>
  <c r="C11" i="3"/>
  <c r="C12" i="3"/>
  <c r="C16" i="3"/>
  <c r="D18" i="3"/>
  <c r="I22" i="3"/>
  <c r="G145" i="2"/>
  <c r="K145" i="2" s="1"/>
  <c r="E67" i="4"/>
  <c r="C12" i="1"/>
  <c r="C16" i="1"/>
  <c r="D18" i="1"/>
  <c r="H21" i="1"/>
  <c r="C11" i="1"/>
  <c r="E72" i="4"/>
  <c r="G143" i="2"/>
  <c r="J143" i="2" s="1"/>
  <c r="E93" i="4"/>
  <c r="G88" i="2"/>
  <c r="I88" i="2" s="1"/>
  <c r="F55" i="2"/>
  <c r="G55" i="2" s="1"/>
  <c r="I55" i="2" s="1"/>
  <c r="E69" i="4"/>
  <c r="E52" i="4"/>
  <c r="O26" i="3"/>
  <c r="O21" i="3"/>
  <c r="O25" i="3"/>
  <c r="O23" i="3"/>
  <c r="O27" i="3"/>
  <c r="O24" i="3"/>
  <c r="O22" i="3"/>
  <c r="O22" i="1"/>
  <c r="C15" i="1"/>
  <c r="C18" i="1"/>
  <c r="O21" i="1"/>
  <c r="O23" i="1"/>
  <c r="G150" i="2" l="1"/>
  <c r="J150" i="2" s="1"/>
  <c r="G126" i="2"/>
  <c r="J126" i="2" s="1"/>
  <c r="G110" i="2"/>
  <c r="I110" i="2" s="1"/>
  <c r="E104" i="4"/>
  <c r="E75" i="4"/>
  <c r="E27" i="4"/>
  <c r="G153" i="2"/>
  <c r="K153" i="2" s="1"/>
  <c r="E34" i="4"/>
  <c r="E58" i="4"/>
  <c r="E12" i="4"/>
  <c r="F15" i="2"/>
  <c r="F62" i="2"/>
  <c r="G62" i="2" s="1"/>
  <c r="I62" i="2" s="1"/>
  <c r="E77" i="4"/>
  <c r="E96" i="4"/>
  <c r="G96" i="2"/>
  <c r="I96" i="2" s="1"/>
  <c r="E124" i="4"/>
  <c r="E97" i="4"/>
  <c r="G104" i="2"/>
  <c r="I104" i="2" s="1"/>
  <c r="G105" i="2"/>
  <c r="I105" i="2" s="1"/>
  <c r="E42" i="4"/>
  <c r="E65" i="4"/>
  <c r="F51" i="2"/>
  <c r="G51" i="2" s="1"/>
  <c r="E88" i="4"/>
  <c r="E26" i="4"/>
  <c r="E59" i="4"/>
  <c r="G127" i="2"/>
  <c r="K127" i="2" s="1"/>
  <c r="F34" i="2"/>
  <c r="G34" i="2" s="1"/>
  <c r="H34" i="2" s="1"/>
  <c r="E117" i="2"/>
  <c r="G122" i="2"/>
  <c r="J122" i="2" s="1"/>
  <c r="F65" i="2"/>
  <c r="G65" i="2" s="1"/>
  <c r="I65" i="2" s="1"/>
  <c r="G141" i="2"/>
  <c r="I141" i="2" s="1"/>
  <c r="E111" i="4"/>
  <c r="F23" i="2"/>
  <c r="G23" i="2" s="1"/>
  <c r="H23" i="2" s="1"/>
  <c r="G108" i="2"/>
  <c r="I108" i="2" s="1"/>
  <c r="E41" i="2"/>
  <c r="E47" i="2"/>
  <c r="E21" i="2"/>
  <c r="E120" i="2"/>
  <c r="E91" i="2"/>
  <c r="E69" i="2"/>
  <c r="E50" i="2"/>
  <c r="E130" i="2"/>
  <c r="E118" i="2"/>
  <c r="E33" i="2"/>
  <c r="E156" i="2"/>
  <c r="G156" i="2" s="1"/>
  <c r="E30" i="2"/>
  <c r="E113" i="2"/>
  <c r="E52" i="2"/>
  <c r="E142" i="2"/>
  <c r="G142" i="2" s="1"/>
  <c r="K142" i="2" s="1"/>
  <c r="E131" i="2"/>
  <c r="G131" i="2" s="1"/>
  <c r="K131" i="2" s="1"/>
  <c r="E123" i="2"/>
  <c r="E59" i="2"/>
  <c r="E170" i="2"/>
  <c r="G170" i="2" s="1"/>
  <c r="K170" i="2" s="1"/>
  <c r="E75" i="2"/>
  <c r="E111" i="2"/>
  <c r="E60" i="2"/>
  <c r="E86" i="2"/>
  <c r="E78" i="2"/>
  <c r="E94" i="2"/>
  <c r="E125" i="2"/>
  <c r="E114" i="2"/>
  <c r="E93" i="2"/>
  <c r="E168" i="2"/>
  <c r="G168" i="2" s="1"/>
  <c r="K168" i="2" s="1"/>
  <c r="E167" i="2"/>
  <c r="U167" i="2" s="1"/>
  <c r="E43" i="2"/>
  <c r="E28" i="2"/>
  <c r="E72" i="2"/>
  <c r="E37" i="2"/>
  <c r="E116" i="2"/>
  <c r="E132" i="2"/>
  <c r="E173" i="2"/>
  <c r="G173" i="2" s="1"/>
  <c r="K173" i="2" s="1"/>
  <c r="E46" i="2"/>
  <c r="E129" i="2"/>
  <c r="E73" i="2"/>
  <c r="E155" i="2"/>
  <c r="G155" i="2" s="1"/>
  <c r="E139" i="2"/>
  <c r="G139" i="2" s="1"/>
  <c r="K139" i="2" s="1"/>
  <c r="E54" i="2"/>
  <c r="E136" i="2"/>
  <c r="E56" i="2"/>
  <c r="E76" i="2"/>
  <c r="E84" i="2"/>
  <c r="E115" i="2"/>
  <c r="E24" i="2"/>
  <c r="E101" i="2"/>
  <c r="E67" i="2"/>
  <c r="E159" i="2"/>
  <c r="E103" i="2"/>
  <c r="E148" i="2"/>
  <c r="E89" i="2"/>
  <c r="E27" i="2"/>
  <c r="E158" i="2"/>
  <c r="G158" i="2" s="1"/>
  <c r="J158" i="2" s="1"/>
  <c r="E100" i="2"/>
  <c r="E71" i="2"/>
  <c r="E64" i="2"/>
  <c r="E151" i="2"/>
  <c r="E165" i="2"/>
  <c r="G165" i="2" s="1"/>
  <c r="K165" i="2" s="1"/>
  <c r="E39" i="2"/>
  <c r="E107" i="2"/>
  <c r="E85" i="2"/>
  <c r="E162" i="2"/>
  <c r="E134" i="2"/>
  <c r="E29" i="2"/>
  <c r="E68" i="2"/>
  <c r="E152" i="2"/>
  <c r="G144" i="2"/>
  <c r="K144" i="2" s="1"/>
  <c r="G135" i="2"/>
  <c r="J135" i="2" s="1"/>
  <c r="E24" i="4"/>
  <c r="E17" i="4"/>
  <c r="E31" i="2"/>
  <c r="E87" i="2"/>
  <c r="E80" i="2"/>
  <c r="E163" i="2"/>
  <c r="G163" i="2" s="1"/>
  <c r="K163" i="2" s="1"/>
  <c r="F66" i="2"/>
  <c r="G66" i="2" s="1"/>
  <c r="I66" i="2" s="1"/>
  <c r="F38" i="2"/>
  <c r="G38" i="2" s="1"/>
  <c r="I38" i="2" s="1"/>
  <c r="F35" i="2"/>
  <c r="G35" i="2" s="1"/>
  <c r="H35" i="2" s="1"/>
  <c r="E51" i="4"/>
  <c r="E22" i="2"/>
  <c r="E119" i="2"/>
  <c r="E157" i="2"/>
  <c r="G147" i="2"/>
  <c r="E41" i="4"/>
  <c r="E146" i="2"/>
  <c r="E177" i="2"/>
  <c r="G177" i="2" s="1"/>
  <c r="K177" i="2" s="1"/>
  <c r="E32" i="2"/>
  <c r="E77" i="2"/>
  <c r="E102" i="2"/>
  <c r="E95" i="2"/>
  <c r="E174" i="2"/>
  <c r="G174" i="2" s="1"/>
  <c r="K174" i="2" s="1"/>
  <c r="E175" i="2"/>
  <c r="G175" i="2" s="1"/>
  <c r="K175" i="2" s="1"/>
  <c r="E172" i="2"/>
  <c r="G172" i="2" s="1"/>
  <c r="K172" i="2" s="1"/>
  <c r="E154" i="2"/>
  <c r="E138" i="2"/>
  <c r="G138" i="2" s="1"/>
  <c r="K138" i="2" s="1"/>
  <c r="E49" i="2"/>
  <c r="E57" i="2"/>
  <c r="E99" i="2"/>
  <c r="E92" i="2"/>
  <c r="E112" i="2"/>
  <c r="E106" i="2"/>
  <c r="E81" i="2"/>
  <c r="E70" i="2"/>
  <c r="E48" i="2"/>
  <c r="E166" i="2"/>
  <c r="G166" i="2" s="1"/>
  <c r="K166" i="2" s="1"/>
  <c r="E149" i="2"/>
  <c r="E133" i="2"/>
  <c r="E124" i="2"/>
  <c r="E109" i="2"/>
  <c r="E98" i="2"/>
  <c r="G112" i="2" l="1"/>
  <c r="I112" i="2" s="1"/>
  <c r="E126" i="4"/>
  <c r="E37" i="4"/>
  <c r="G162" i="2"/>
  <c r="J162" i="2" s="1"/>
  <c r="E114" i="4"/>
  <c r="G100" i="2"/>
  <c r="I100" i="2" s="1"/>
  <c r="G101" i="2"/>
  <c r="I101" i="2" s="1"/>
  <c r="E115" i="4"/>
  <c r="E11" i="4"/>
  <c r="F37" i="2"/>
  <c r="G37" i="2" s="1"/>
  <c r="I37" i="2" s="1"/>
  <c r="G125" i="2"/>
  <c r="J125" i="2" s="1"/>
  <c r="E16" i="4"/>
  <c r="F59" i="2"/>
  <c r="G59" i="2" s="1"/>
  <c r="I59" i="2" s="1"/>
  <c r="E73" i="4"/>
  <c r="F33" i="2"/>
  <c r="G33" i="2" s="1"/>
  <c r="H33" i="2" s="1"/>
  <c r="E49" i="4"/>
  <c r="F47" i="2"/>
  <c r="G47" i="2" s="1"/>
  <c r="I47" i="2" s="1"/>
  <c r="E61" i="4"/>
  <c r="E131" i="4"/>
  <c r="G117" i="2"/>
  <c r="I117" i="2" s="1"/>
  <c r="E22" i="4"/>
  <c r="G133" i="2"/>
  <c r="J133" i="2" s="1"/>
  <c r="G92" i="2"/>
  <c r="I92" i="2" s="1"/>
  <c r="E106" i="4"/>
  <c r="G146" i="2"/>
  <c r="K146" i="2" s="1"/>
  <c r="E30" i="4"/>
  <c r="F85" i="2"/>
  <c r="G85" i="2" s="1"/>
  <c r="I85" i="2" s="1"/>
  <c r="E99" i="4"/>
  <c r="E40" i="4"/>
  <c r="F24" i="2"/>
  <c r="G24" i="2" s="1"/>
  <c r="H24" i="2" s="1"/>
  <c r="N155" i="2"/>
  <c r="K155" i="2"/>
  <c r="F72" i="2"/>
  <c r="G72" i="2" s="1"/>
  <c r="I72" i="2" s="1"/>
  <c r="E86" i="4"/>
  <c r="G94" i="2"/>
  <c r="I94" i="2" s="1"/>
  <c r="E108" i="4"/>
  <c r="E132" i="4"/>
  <c r="G118" i="2"/>
  <c r="I118" i="2" s="1"/>
  <c r="E56" i="4"/>
  <c r="F41" i="2"/>
  <c r="G41" i="2" s="1"/>
  <c r="I41" i="2" s="1"/>
  <c r="E33" i="4"/>
  <c r="G149" i="2"/>
  <c r="J149" i="2" s="1"/>
  <c r="G99" i="2"/>
  <c r="I99" i="2" s="1"/>
  <c r="E113" i="4"/>
  <c r="E109" i="4"/>
  <c r="G95" i="2"/>
  <c r="I95" i="2" s="1"/>
  <c r="E121" i="4"/>
  <c r="G107" i="2"/>
  <c r="I107" i="2" s="1"/>
  <c r="F27" i="2"/>
  <c r="G27" i="2" s="1"/>
  <c r="H27" i="2" s="1"/>
  <c r="E43" i="4"/>
  <c r="G115" i="2"/>
  <c r="I115" i="2" s="1"/>
  <c r="E129" i="4"/>
  <c r="F73" i="2"/>
  <c r="G73" i="2" s="1"/>
  <c r="I73" i="2" s="1"/>
  <c r="E87" i="4"/>
  <c r="F28" i="2"/>
  <c r="G28" i="2" s="1"/>
  <c r="H28" i="2" s="1"/>
  <c r="E44" i="4"/>
  <c r="E92" i="4"/>
  <c r="F78" i="2"/>
  <c r="U78" i="2" s="1"/>
  <c r="G130" i="2"/>
  <c r="J130" i="2" s="1"/>
  <c r="E20" i="4"/>
  <c r="F57" i="2"/>
  <c r="G57" i="2" s="1"/>
  <c r="I57" i="2" s="1"/>
  <c r="E71" i="4"/>
  <c r="E116" i="4"/>
  <c r="G102" i="2"/>
  <c r="I102" i="2" s="1"/>
  <c r="N147" i="2"/>
  <c r="K147" i="2"/>
  <c r="E54" i="4"/>
  <c r="F39" i="2"/>
  <c r="G39" i="2" s="1"/>
  <c r="I39" i="2" s="1"/>
  <c r="G89" i="2"/>
  <c r="I89" i="2" s="1"/>
  <c r="E103" i="4"/>
  <c r="E98" i="4"/>
  <c r="F84" i="2"/>
  <c r="G84" i="2" s="1"/>
  <c r="I84" i="2" s="1"/>
  <c r="G129" i="2"/>
  <c r="J129" i="2" s="1"/>
  <c r="E19" i="4"/>
  <c r="F43" i="2"/>
  <c r="G43" i="2" s="1"/>
  <c r="I43" i="2" s="1"/>
  <c r="E57" i="4"/>
  <c r="F86" i="2"/>
  <c r="G86" i="2" s="1"/>
  <c r="I86" i="2" s="1"/>
  <c r="E100" i="4"/>
  <c r="F50" i="2"/>
  <c r="G50" i="2" s="1"/>
  <c r="I50" i="2" s="1"/>
  <c r="E64" i="4"/>
  <c r="F48" i="2"/>
  <c r="G48" i="2" s="1"/>
  <c r="I48" i="2" s="1"/>
  <c r="E62" i="4"/>
  <c r="E63" i="4"/>
  <c r="F49" i="2"/>
  <c r="U49" i="2" s="1"/>
  <c r="E91" i="4"/>
  <c r="F77" i="2"/>
  <c r="G77" i="2" s="1"/>
  <c r="I77" i="2" s="1"/>
  <c r="G157" i="2"/>
  <c r="I157" i="2" s="1"/>
  <c r="E143" i="4"/>
  <c r="E141" i="4"/>
  <c r="G152" i="2"/>
  <c r="K152" i="2" s="1"/>
  <c r="G148" i="2"/>
  <c r="I148" i="2" s="1"/>
  <c r="E32" i="4"/>
  <c r="F76" i="2"/>
  <c r="G76" i="2" s="1"/>
  <c r="I76" i="2" s="1"/>
  <c r="E90" i="4"/>
  <c r="F46" i="2"/>
  <c r="G46" i="2" s="1"/>
  <c r="I46" i="2" s="1"/>
  <c r="E60" i="4"/>
  <c r="F60" i="2"/>
  <c r="G60" i="2" s="1"/>
  <c r="I60" i="2" s="1"/>
  <c r="E74" i="4"/>
  <c r="F52" i="2"/>
  <c r="G52" i="2" s="1"/>
  <c r="E66" i="4"/>
  <c r="F69" i="2"/>
  <c r="G69" i="2" s="1"/>
  <c r="I69" i="2" s="1"/>
  <c r="E83" i="4"/>
  <c r="E112" i="4"/>
  <c r="G98" i="2"/>
  <c r="I98" i="2" s="1"/>
  <c r="E84" i="4"/>
  <c r="F70" i="2"/>
  <c r="G70" i="2" s="1"/>
  <c r="I70" i="2" s="1"/>
  <c r="G119" i="2"/>
  <c r="I119" i="2" s="1"/>
  <c r="E133" i="4"/>
  <c r="F80" i="2"/>
  <c r="G80" i="2" s="1"/>
  <c r="I80" i="2" s="1"/>
  <c r="E94" i="4"/>
  <c r="F68" i="2"/>
  <c r="G68" i="2" s="1"/>
  <c r="I68" i="2" s="1"/>
  <c r="E82" i="4"/>
  <c r="E35" i="4"/>
  <c r="G151" i="2"/>
  <c r="K151" i="2" s="1"/>
  <c r="E117" i="4"/>
  <c r="G103" i="2"/>
  <c r="I103" i="2" s="1"/>
  <c r="E70" i="4"/>
  <c r="F56" i="2"/>
  <c r="G56" i="2" s="1"/>
  <c r="I56" i="2" s="1"/>
  <c r="G111" i="2"/>
  <c r="I111" i="2" s="1"/>
  <c r="E125" i="4"/>
  <c r="G113" i="2"/>
  <c r="I113" i="2" s="1"/>
  <c r="E127" i="4"/>
  <c r="G91" i="2"/>
  <c r="I91" i="2" s="1"/>
  <c r="E105" i="4"/>
  <c r="G109" i="2"/>
  <c r="I109" i="2" s="1"/>
  <c r="E123" i="4"/>
  <c r="F81" i="2"/>
  <c r="G81" i="2" s="1"/>
  <c r="I81" i="2" s="1"/>
  <c r="E95" i="4"/>
  <c r="E142" i="4"/>
  <c r="G154" i="2"/>
  <c r="K154" i="2" s="1"/>
  <c r="F32" i="2"/>
  <c r="G32" i="2" s="1"/>
  <c r="H32" i="2" s="1"/>
  <c r="E48" i="4"/>
  <c r="F22" i="2"/>
  <c r="G22" i="2" s="1"/>
  <c r="H22" i="2" s="1"/>
  <c r="E38" i="4"/>
  <c r="E101" i="4"/>
  <c r="G87" i="2"/>
  <c r="I87" i="2" s="1"/>
  <c r="E45" i="4"/>
  <c r="F29" i="2"/>
  <c r="G29" i="2" s="1"/>
  <c r="H29" i="2" s="1"/>
  <c r="E78" i="4"/>
  <c r="F64" i="2"/>
  <c r="G64" i="2" s="1"/>
  <c r="I64" i="2" s="1"/>
  <c r="E144" i="4"/>
  <c r="G159" i="2"/>
  <c r="K159" i="2" s="1"/>
  <c r="G136" i="2"/>
  <c r="J136" i="2" s="1"/>
  <c r="E25" i="4"/>
  <c r="G132" i="2"/>
  <c r="I132" i="2" s="1"/>
  <c r="E21" i="4"/>
  <c r="E107" i="4"/>
  <c r="U93" i="2"/>
  <c r="E89" i="4"/>
  <c r="F75" i="2"/>
  <c r="G75" i="2" s="1"/>
  <c r="I75" i="2" s="1"/>
  <c r="F30" i="2"/>
  <c r="G30" i="2" s="1"/>
  <c r="H30" i="2" s="1"/>
  <c r="E46" i="4"/>
  <c r="G120" i="2"/>
  <c r="J120" i="2" s="1"/>
  <c r="E13" i="4"/>
  <c r="I51" i="2"/>
  <c r="G124" i="2"/>
  <c r="K124" i="2" s="1"/>
  <c r="E15" i="4"/>
  <c r="G106" i="2"/>
  <c r="I106" i="2" s="1"/>
  <c r="E120" i="4"/>
  <c r="E47" i="4"/>
  <c r="F31" i="2"/>
  <c r="G31" i="2" s="1"/>
  <c r="H31" i="2" s="1"/>
  <c r="G134" i="2"/>
  <c r="K134" i="2" s="1"/>
  <c r="E23" i="4"/>
  <c r="E85" i="4"/>
  <c r="F71" i="2"/>
  <c r="G71" i="2" s="1"/>
  <c r="I71" i="2" s="1"/>
  <c r="E81" i="4"/>
  <c r="F67" i="2"/>
  <c r="G67" i="2" s="1"/>
  <c r="I67" i="2" s="1"/>
  <c r="F54" i="2"/>
  <c r="G54" i="2" s="1"/>
  <c r="I54" i="2" s="1"/>
  <c r="E68" i="4"/>
  <c r="G116" i="2"/>
  <c r="I116" i="2" s="1"/>
  <c r="E130" i="4"/>
  <c r="G114" i="2"/>
  <c r="I114" i="2" s="1"/>
  <c r="E128" i="4"/>
  <c r="K156" i="2"/>
  <c r="N156" i="2"/>
  <c r="C12" i="2"/>
  <c r="C11" i="2"/>
  <c r="O179" i="2" l="1"/>
  <c r="O178" i="2"/>
  <c r="O176" i="2"/>
  <c r="O59" i="2"/>
  <c r="O157" i="2"/>
  <c r="O65" i="2"/>
  <c r="O161" i="2"/>
  <c r="O167" i="2"/>
  <c r="O155" i="2"/>
  <c r="O51" i="2"/>
  <c r="O73" i="2"/>
  <c r="O159" i="2"/>
  <c r="O92" i="2"/>
  <c r="O149" i="2"/>
  <c r="O89" i="2"/>
  <c r="O158" i="2"/>
  <c r="O121" i="2"/>
  <c r="O126" i="2"/>
  <c r="O139" i="2"/>
  <c r="O152" i="2"/>
  <c r="O81" i="2"/>
  <c r="O164" i="2"/>
  <c r="O166" i="2"/>
  <c r="C15" i="2"/>
  <c r="O144" i="2"/>
  <c r="O88" i="2"/>
  <c r="O74" i="2"/>
  <c r="O87" i="2"/>
  <c r="O112" i="2"/>
  <c r="O78" i="2"/>
  <c r="O170" i="2"/>
  <c r="O96" i="2"/>
  <c r="O153" i="2"/>
  <c r="O168" i="2"/>
  <c r="O146" i="2"/>
  <c r="O63" i="2"/>
  <c r="O107" i="2"/>
  <c r="O97" i="2"/>
  <c r="O82" i="2"/>
  <c r="O177" i="2"/>
  <c r="O133" i="2"/>
  <c r="O104" i="2"/>
  <c r="O67" i="2"/>
  <c r="O122" i="2"/>
  <c r="O100" i="2"/>
  <c r="O110" i="2"/>
  <c r="O171" i="2"/>
  <c r="O77" i="2"/>
  <c r="O84" i="2"/>
  <c r="O55" i="2"/>
  <c r="O151" i="2"/>
  <c r="O160" i="2"/>
  <c r="O129" i="2"/>
  <c r="O108" i="2"/>
  <c r="O119" i="2"/>
  <c r="O70" i="2"/>
  <c r="O174" i="2"/>
  <c r="O120" i="2"/>
  <c r="O165" i="2"/>
  <c r="O123" i="2"/>
  <c r="O143" i="2"/>
  <c r="O134" i="2"/>
  <c r="O72" i="2"/>
  <c r="O173" i="2"/>
  <c r="O131" i="2"/>
  <c r="O162" i="2"/>
  <c r="O105" i="2"/>
  <c r="O53" i="2"/>
  <c r="O56" i="2"/>
  <c r="O150" i="2"/>
  <c r="O83" i="2"/>
  <c r="O175" i="2"/>
  <c r="O57" i="2"/>
  <c r="O140" i="2"/>
  <c r="O117" i="2"/>
  <c r="O125" i="2"/>
  <c r="O64" i="2"/>
  <c r="O124" i="2"/>
  <c r="O99" i="2"/>
  <c r="O118" i="2"/>
  <c r="O137" i="2"/>
  <c r="O91" i="2"/>
  <c r="O115" i="2"/>
  <c r="O85" i="2"/>
  <c r="O68" i="2"/>
  <c r="O71" i="2"/>
  <c r="O101" i="2"/>
  <c r="O102" i="2"/>
  <c r="O142" i="2"/>
  <c r="O163" i="2"/>
  <c r="O169" i="2"/>
  <c r="O66" i="2"/>
  <c r="O98" i="2"/>
  <c r="O141" i="2"/>
  <c r="O52" i="2"/>
  <c r="O172" i="2"/>
  <c r="O76" i="2"/>
  <c r="O114" i="2"/>
  <c r="O136" i="2"/>
  <c r="O106" i="2"/>
  <c r="O132" i="2"/>
  <c r="O135" i="2"/>
  <c r="O93" i="2"/>
  <c r="O103" i="2"/>
  <c r="O111" i="2"/>
  <c r="O94" i="2"/>
  <c r="O128" i="2"/>
  <c r="O95" i="2"/>
  <c r="O130" i="2"/>
  <c r="O156" i="2"/>
  <c r="O109" i="2"/>
  <c r="O127" i="2"/>
  <c r="O113" i="2"/>
  <c r="O90" i="2"/>
  <c r="O147" i="2"/>
  <c r="O116" i="2"/>
  <c r="O145" i="2"/>
  <c r="O69" i="2"/>
  <c r="O54" i="2"/>
  <c r="O154" i="2"/>
  <c r="O58" i="2"/>
  <c r="O60" i="2"/>
  <c r="O75" i="2"/>
  <c r="O80" i="2"/>
  <c r="O138" i="2"/>
  <c r="O148" i="2"/>
  <c r="O61" i="2"/>
  <c r="O79" i="2"/>
  <c r="O62" i="2"/>
  <c r="O86" i="2"/>
  <c r="C16" i="2"/>
  <c r="D18" i="2" s="1"/>
  <c r="I52" i="2"/>
  <c r="F16" i="2" l="1"/>
  <c r="F17" i="2" s="1"/>
  <c r="C18" i="2"/>
  <c r="F18" i="2" l="1"/>
</calcChain>
</file>

<file path=xl/sharedStrings.xml><?xml version="1.0" encoding="utf-8"?>
<sst xmlns="http://schemas.openxmlformats.org/spreadsheetml/2006/main" count="1558" uniqueCount="643">
  <si>
    <t>VSB-059</t>
  </si>
  <si>
    <t>IBVS 6244</t>
  </si>
  <si>
    <t>IBVS 6196</t>
  </si>
  <si>
    <t>0.0013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</si>
  <si>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</si>
  <si>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</si>
  <si>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</si>
  <si>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</si>
  <si>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</si>
  <si>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</si>
  <si>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</si>
  <si>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</si>
  <si>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</si>
  <si>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</si>
  <si>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</si>
  <si>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</si>
  <si>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</si>
  <si>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</si>
  <si>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</si>
  <si>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</si>
  <si>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</si>
  <si>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</si>
  <si>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</si>
  <si>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</si>
  <si>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</si>
  <si>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</si>
  <si>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</si>
  <si>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</si>
  <si>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</si>
  <si>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</si>
  <si>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</si>
  <si>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</si>
  <si>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</si>
  <si>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</si>
  <si>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</si>
  <si>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WW Cnc</t>
  </si>
  <si>
    <t>IBVS 5484</t>
  </si>
  <si>
    <t>IBVS 4912</t>
  </si>
  <si>
    <t>IBVS</t>
  </si>
  <si>
    <t>IBVS 5378</t>
  </si>
  <si>
    <t>I</t>
  </si>
  <si>
    <t>IBVS 5287</t>
  </si>
  <si>
    <t>IBVS 5296</t>
  </si>
  <si>
    <t>RHN 2005</t>
  </si>
  <si>
    <t>Nelson</t>
  </si>
  <si>
    <t>EA/SD</t>
  </si>
  <si>
    <t>IBVS 0221</t>
  </si>
  <si>
    <t>IBVS 0978</t>
  </si>
  <si>
    <t>pg</t>
  </si>
  <si>
    <t>IBVS 5643</t>
  </si>
  <si>
    <t>WW Cnc / GSC 2492-0824</t>
  </si>
  <si>
    <t>IBVS 5672</t>
  </si>
  <si>
    <t>IBVS 5657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</si>
  <si>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</si>
  <si>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</si>
  <si>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</si>
  <si>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</si>
  <si>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</si>
  <si>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</si>
  <si>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</si>
  <si>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IBVS 5802</t>
  </si>
  <si>
    <t>Start of linear fit &gt;&gt;&gt;&gt;&gt;&gt;&gt;&gt;&gt;&gt;&gt;&gt;&gt;&gt;&gt;&gt;&gt;&gt;&gt;&gt;&gt;</t>
  </si>
  <si>
    <t>IBVS 5874</t>
  </si>
  <si>
    <t>II</t>
  </si>
  <si>
    <t>IBVS 5894</t>
  </si>
  <si>
    <t>OEJV 0074</t>
  </si>
  <si>
    <t>OEJV 0094</t>
  </si>
  <si>
    <t>IBVS 5875</t>
  </si>
  <si>
    <t>Add cycle</t>
  </si>
  <si>
    <t>Old Cycle</t>
  </si>
  <si>
    <t>IBVS 5988</t>
  </si>
  <si>
    <t>IBVS 5918</t>
  </si>
  <si>
    <t>IBVS 5992</t>
  </si>
  <si>
    <t>IBVS 6010</t>
  </si>
  <si>
    <t>OEJV 0003</t>
  </si>
  <si>
    <t>OEJV 0107</t>
  </si>
  <si>
    <t>OEJV 0142</t>
  </si>
  <si>
    <t>IBVS 6029</t>
  </si>
  <si>
    <t>OEJV 0160</t>
  </si>
  <si>
    <t>IBVS 6152</t>
  </si>
  <si>
    <t>OEJV 0168</t>
  </si>
  <si>
    <t>IBVS 6157</t>
  </si>
  <si>
    <t>0.0001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</si>
  <si>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</si>
  <si>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</si>
  <si>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</si>
  <si>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</si>
  <si>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</si>
  <si>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</si>
  <si>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</si>
  <si>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</si>
  <si>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</si>
  <si>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</si>
  <si>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</si>
  <si>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</si>
  <si>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2427133.470 </t>
  </si>
  <si>
    <t> 01.03.1933 23:16 </t>
  </si>
  <si>
    <t> -0.276 </t>
  </si>
  <si>
    <t>P </t>
  </si>
  <si>
    <t> R.Kippenhahn </t>
  </si>
  <si>
    <t> AN 281.153 </t>
  </si>
  <si>
    <t>2427479.408 </t>
  </si>
  <si>
    <t> 10.02.1934 21:47 </t>
  </si>
  <si>
    <t> -0.283 </t>
  </si>
  <si>
    <t> H.Huth </t>
  </si>
  <si>
    <t> MVS 132 </t>
  </si>
  <si>
    <t>2428220.411 </t>
  </si>
  <si>
    <t> 21.02.1936 21:51 </t>
  </si>
  <si>
    <t> -0.272 </t>
  </si>
  <si>
    <t>2428249.429 </t>
  </si>
  <si>
    <t> 21.03.1936 22:17 </t>
  </si>
  <si>
    <t> -0.268 </t>
  </si>
  <si>
    <t>2428633.350 </t>
  </si>
  <si>
    <t> 09.04.1937 20:24 </t>
  </si>
  <si>
    <t> -0.235 </t>
  </si>
  <si>
    <t>2428865.474 </t>
  </si>
  <si>
    <t> 27.11.1937 23:22 </t>
  </si>
  <si>
    <t> -0.229 </t>
  </si>
  <si>
    <t>2429317.453 </t>
  </si>
  <si>
    <t> 22.02.1939 22:52 </t>
  </si>
  <si>
    <t> -0.210 </t>
  </si>
  <si>
    <t>2429365.428 </t>
  </si>
  <si>
    <t> 11.04.1939 22:16 </t>
  </si>
  <si>
    <t> -0.221 </t>
  </si>
  <si>
    <t>2429617.620 </t>
  </si>
  <si>
    <t> 20.12.1939 02:52 </t>
  </si>
  <si>
    <t> -0.234 </t>
  </si>
  <si>
    <t>2429721.445 </t>
  </si>
  <si>
    <t> 01.04.1940 22:40 </t>
  </si>
  <si>
    <t> -0.193 </t>
  </si>
  <si>
    <t>2430077.430 </t>
  </si>
  <si>
    <t> 23.03.1941 22:19 </t>
  </si>
  <si>
    <t> -0.197 </t>
  </si>
  <si>
    <t>2431145.422 </t>
  </si>
  <si>
    <t> 24.02.1944 22:07 </t>
  </si>
  <si>
    <t> -0.170 </t>
  </si>
  <si>
    <t>2431174.442 </t>
  </si>
  <si>
    <t> 24.03.1944 22:36 </t>
  </si>
  <si>
    <t> -0.165 </t>
  </si>
  <si>
    <t>2434099.351 </t>
  </si>
  <si>
    <t> 27.03.1952 20:25 </t>
  </si>
  <si>
    <t> -0.166 </t>
  </si>
  <si>
    <t> AN 281.154 </t>
  </si>
  <si>
    <t>2436611.525 </t>
  </si>
  <si>
    <t> 12.02.1959 00:36 </t>
  </si>
  <si>
    <t> 0.001 </t>
  </si>
  <si>
    <t> P.Ahnert </t>
  </si>
  <si>
    <t> MVS 7.55 </t>
  </si>
  <si>
    <t>2439443.879 </t>
  </si>
  <si>
    <t> 14.11.1966 09:05 </t>
  </si>
  <si>
    <t> 0.069 </t>
  </si>
  <si>
    <t>V </t>
  </si>
  <si>
    <t> L.Hazel </t>
  </si>
  <si>
    <t>IBVS 221 </t>
  </si>
  <si>
    <t>2439527.573 </t>
  </si>
  <si>
    <t> 06.02.1967 01:45 </t>
  </si>
  <si>
    <t> 0.067 </t>
  </si>
  <si>
    <t>2441353.287 </t>
  </si>
  <si>
    <t> 05.02.1972 18:53 </t>
  </si>
  <si>
    <t> 0.083 </t>
  </si>
  <si>
    <t> R.Diethelm </t>
  </si>
  <si>
    <t> BBS 2 </t>
  </si>
  <si>
    <t>2441392.313 </t>
  </si>
  <si>
    <t> 15.03.1972 19:30 </t>
  </si>
  <si>
    <t> 0.051 </t>
  </si>
  <si>
    <t>2441719.265 </t>
  </si>
  <si>
    <t> 05.02.1973 18:21 </t>
  </si>
  <si>
    <t> 0.029 </t>
  </si>
  <si>
    <t> BBS 8 </t>
  </si>
  <si>
    <t>2442152.379 </t>
  </si>
  <si>
    <t> 14.04.1974 21:05 </t>
  </si>
  <si>
    <t> 0.154 </t>
  </si>
  <si>
    <t> MVS 7.38 </t>
  </si>
  <si>
    <t>2442461.317 </t>
  </si>
  <si>
    <t> 17.02.1975 19:36 </t>
  </si>
  <si>
    <t> -0.027 </t>
  </si>
  <si>
    <t> BBS 21 </t>
  </si>
  <si>
    <t>2442471.358 </t>
  </si>
  <si>
    <t> 27.02.1975 20:35 </t>
  </si>
  <si>
    <t> -0.029 </t>
  </si>
  <si>
    <t>2442866.419 </t>
  </si>
  <si>
    <t> 28.03.1976 22:03 </t>
  </si>
  <si>
    <t> -0.015 </t>
  </si>
  <si>
    <t> H.Peter </t>
  </si>
  <si>
    <t> BBS 27 </t>
  </si>
  <si>
    <t>2442885.405 </t>
  </si>
  <si>
    <t> 16.04.1976 21:43 </t>
  </si>
  <si>
    <t> -0.000 </t>
  </si>
  <si>
    <t>2442904.356 </t>
  </si>
  <si>
    <t> 05.05.1976 20:32 </t>
  </si>
  <si>
    <t> -0.021 </t>
  </si>
  <si>
    <t> BBS 28 </t>
  </si>
  <si>
    <t>2442914.395 </t>
  </si>
  <si>
    <t> 15.05.1976 21:28 </t>
  </si>
  <si>
    <t> -0.025 </t>
  </si>
  <si>
    <t>2443134.456 </t>
  </si>
  <si>
    <t> 21.12.1976 22:56 </t>
  </si>
  <si>
    <t> 0.193 </t>
  </si>
  <si>
    <t> V.Wagner </t>
  </si>
  <si>
    <t> BRNO 21 </t>
  </si>
  <si>
    <t>2443212.376 </t>
  </si>
  <si>
    <t> 09.03.1977 21:01 </t>
  </si>
  <si>
    <t> BBS 33 </t>
  </si>
  <si>
    <t>2443934.383 </t>
  </si>
  <si>
    <t> 01.03.1979 21:11 </t>
  </si>
  <si>
    <t> -0.017 </t>
  </si>
  <si>
    <t> D.Sasselov </t>
  </si>
  <si>
    <t> BRNO 23 </t>
  </si>
  <si>
    <t>2443953.355 </t>
  </si>
  <si>
    <t> 20.03.1979 20:31 </t>
  </si>
  <si>
    <t> -0.016 </t>
  </si>
  <si>
    <t>2444290.382 </t>
  </si>
  <si>
    <t> 20.02.1980 21:10 </t>
  </si>
  <si>
    <t> -0.007 </t>
  </si>
  <si>
    <t> J.Silhan </t>
  </si>
  <si>
    <t>2444291.496 </t>
  </si>
  <si>
    <t> 21.02.1980 23:54 </t>
  </si>
  <si>
    <t> -0.009 </t>
  </si>
  <si>
    <t>2444685.403 </t>
  </si>
  <si>
    <t> 21.03.1981 21:40 </t>
  </si>
  <si>
    <t> -0.033 </t>
  </si>
  <si>
    <t> R.Germann </t>
  </si>
  <si>
    <t> BBS 53 </t>
  </si>
  <si>
    <t>2444705.492 </t>
  </si>
  <si>
    <t> 10.04.1981 23:48 </t>
  </si>
  <si>
    <t> -0.031 </t>
  </si>
  <si>
    <t> K.Locher </t>
  </si>
  <si>
    <t> BBS 54 </t>
  </si>
  <si>
    <t>2445022.4495 </t>
  </si>
  <si>
    <t> 21.02.1982 22:47 </t>
  </si>
  <si>
    <t> -0.0035 </t>
  </si>
  <si>
    <t>E </t>
  </si>
  <si>
    <t>B</t>
  </si>
  <si>
    <t> M.Fernandes </t>
  </si>
  <si>
    <t>BAVM 34 </t>
  </si>
  <si>
    <t>2445022.450 </t>
  </si>
  <si>
    <t> 21.02.1982 22:48 </t>
  </si>
  <si>
    <t> BRNO 26 </t>
  </si>
  <si>
    <t>2445022.453 </t>
  </si>
  <si>
    <t> 21.02.1982 22:52 </t>
  </si>
  <si>
    <t> J.Hübscher </t>
  </si>
  <si>
    <t>2445022.454 </t>
  </si>
  <si>
    <t> 21.02.1982 22:53 </t>
  </si>
  <si>
    <t> J.Manek </t>
  </si>
  <si>
    <t>2445022.457 </t>
  </si>
  <si>
    <t> 21.02.1982 22:58 </t>
  </si>
  <si>
    <t> 0.004 </t>
  </si>
  <si>
    <t> W.Braune </t>
  </si>
  <si>
    <t>2445051.4625 </t>
  </si>
  <si>
    <t> 22.03.1982 23:06 </t>
  </si>
  <si>
    <t> -0.0053 </t>
  </si>
  <si>
    <t>2445070.430 </t>
  </si>
  <si>
    <t> 10.04.1982 22:19 </t>
  </si>
  <si>
    <t> BBS 60 </t>
  </si>
  <si>
    <t>2445330.444 </t>
  </si>
  <si>
    <t> 26.12.1982 22:39 </t>
  </si>
  <si>
    <t> -0.012 </t>
  </si>
  <si>
    <t> BBS 64 </t>
  </si>
  <si>
    <t>2445340.470 </t>
  </si>
  <si>
    <t> 05.01.1983 23:16 </t>
  </si>
  <si>
    <t> I.Nikolaou </t>
  </si>
  <si>
    <t>2445340.478 </t>
  </si>
  <si>
    <t> 05.01.1983 23:28 </t>
  </si>
  <si>
    <t>2445349.432 </t>
  </si>
  <si>
    <t> 14.01.1983 22:22 </t>
  </si>
  <si>
    <t> 0.005 </t>
  </si>
  <si>
    <t> G.Mavrofridis </t>
  </si>
  <si>
    <t>2445358.355 </t>
  </si>
  <si>
    <t> 23.01.1983 20:31 </t>
  </si>
  <si>
    <t> 0.000 </t>
  </si>
  <si>
    <t> H.Vielmetter </t>
  </si>
  <si>
    <t>BAVM 36 </t>
  </si>
  <si>
    <t>2445378.436 </t>
  </si>
  <si>
    <t> 12.02.1983 22:27 </t>
  </si>
  <si>
    <t> -0.006 </t>
  </si>
  <si>
    <t> BBS 65 </t>
  </si>
  <si>
    <t>2445387.357 </t>
  </si>
  <si>
    <t> 21.02.1983 20:34 </t>
  </si>
  <si>
    <t> D.Elias </t>
  </si>
  <si>
    <t>2445387.366 </t>
  </si>
  <si>
    <t> 21.02.1983 20:47 </t>
  </si>
  <si>
    <t> BBS 68 </t>
  </si>
  <si>
    <t>2445397.412 </t>
  </si>
  <si>
    <t> 03.03.1983 21:53 </t>
  </si>
  <si>
    <t> -0.001 </t>
  </si>
  <si>
    <t>2445406.331 </t>
  </si>
  <si>
    <t> 12.03.1983 19:56 </t>
  </si>
  <si>
    <t> P.Frank </t>
  </si>
  <si>
    <t>BAVM 38 </t>
  </si>
  <si>
    <t>2445406.333 </t>
  </si>
  <si>
    <t> 12.03.1983 19:59 </t>
  </si>
  <si>
    <t>2445406.335 </t>
  </si>
  <si>
    <t> 12.03.1983 20:02 </t>
  </si>
  <si>
    <t> -0.005 </t>
  </si>
  <si>
    <t> H.Grzelczyk </t>
  </si>
  <si>
    <t>2445406.336 </t>
  </si>
  <si>
    <t> 12.03.1983 20:03 </t>
  </si>
  <si>
    <t> -0.004 </t>
  </si>
  <si>
    <t>2445406.346 </t>
  </si>
  <si>
    <t> 12.03.1983 20:18 </t>
  </si>
  <si>
    <t> 0.006 </t>
  </si>
  <si>
    <t>2445702.406 </t>
  </si>
  <si>
    <t> 02.01.1984 21:44 </t>
  </si>
  <si>
    <t> -0.220 </t>
  </si>
  <si>
    <t> M.Kohl </t>
  </si>
  <si>
    <t> BBS 70 </t>
  </si>
  <si>
    <t>2445781.301 </t>
  </si>
  <si>
    <t> 21.03.1984 19:13 </t>
  </si>
  <si>
    <t> BBS 71 </t>
  </si>
  <si>
    <t>2445791.342 </t>
  </si>
  <si>
    <t> 31.03.1984 20:12 </t>
  </si>
  <si>
    <t> -0.002 </t>
  </si>
  <si>
    <t> BBS 72 </t>
  </si>
  <si>
    <t>2445821.466 </t>
  </si>
  <si>
    <t> 30.04.1984 23:11 </t>
  </si>
  <si>
    <t>2446005.6092 </t>
  </si>
  <si>
    <t> 01.11.1984 02:37 </t>
  </si>
  <si>
    <t> 0.0026 </t>
  </si>
  <si>
    <t>?</t>
  </si>
  <si>
    <t> BBS 74 </t>
  </si>
  <si>
    <t>2446033.497 </t>
  </si>
  <si>
    <t> 28.11.1984 23:55 </t>
  </si>
  <si>
    <t> -0.008 </t>
  </si>
  <si>
    <t>2446090.423 </t>
  </si>
  <si>
    <t> 24.01.1985 22:09 </t>
  </si>
  <si>
    <t> BBS 75 </t>
  </si>
  <si>
    <t>2446119.451 </t>
  </si>
  <si>
    <t> 22.02.1985 22:49 </t>
  </si>
  <si>
    <t> 0.017 </t>
  </si>
  <si>
    <t> BBS 76 </t>
  </si>
  <si>
    <t>2446176.364 </t>
  </si>
  <si>
    <t> 20.04.1985 20:44 </t>
  </si>
  <si>
    <t> BBS 77 </t>
  </si>
  <si>
    <t>2446851.500 </t>
  </si>
  <si>
    <t> 25.02.1987 00:00 </t>
  </si>
  <si>
    <t> 0.002 </t>
  </si>
  <si>
    <t> L.Ondra </t>
  </si>
  <si>
    <t> BRNO 30 </t>
  </si>
  <si>
    <t>2446851.506 </t>
  </si>
  <si>
    <t> 25.02.1987 00:08 </t>
  </si>
  <si>
    <t> 0.008 </t>
  </si>
  <si>
    <t> O.Rehacek </t>
  </si>
  <si>
    <t>2446908.415 </t>
  </si>
  <si>
    <t> 22.04.1987 21:57 </t>
  </si>
  <si>
    <t> 0.003 </t>
  </si>
  <si>
    <t> BBS 84 </t>
  </si>
  <si>
    <t>2447177.372 </t>
  </si>
  <si>
    <t> 16.01.1988 20:55 </t>
  </si>
  <si>
    <t> 0.016 </t>
  </si>
  <si>
    <t> BBS 87 </t>
  </si>
  <si>
    <t>2447234.281 </t>
  </si>
  <si>
    <t> 13.03.1988 18:44 </t>
  </si>
  <si>
    <t> 0.011 </t>
  </si>
  <si>
    <t> BBS 88 </t>
  </si>
  <si>
    <t>2447591.383 </t>
  </si>
  <si>
    <t> 05.03.1989 21:11 </t>
  </si>
  <si>
    <t> 0.009 </t>
  </si>
  <si>
    <t> BBS 91 </t>
  </si>
  <si>
    <t>2447593.372 </t>
  </si>
  <si>
    <t> 07.03.1989 20:55 </t>
  </si>
  <si>
    <t> I.Middlemist </t>
  </si>
  <si>
    <t> VSSC 73 </t>
  </si>
  <si>
    <t>2447928.395 </t>
  </si>
  <si>
    <t> 05.02.1990 21:28 </t>
  </si>
  <si>
    <t> BBS 94 </t>
  </si>
  <si>
    <t>2447928.404 </t>
  </si>
  <si>
    <t> 05.02.1990 21:41 </t>
  </si>
  <si>
    <t> 0.012 </t>
  </si>
  <si>
    <t>2447947.360 </t>
  </si>
  <si>
    <t> 24.02.1990 20:38 </t>
  </si>
  <si>
    <t>2447956.298 </t>
  </si>
  <si>
    <t> 05.03.1990 19:09 </t>
  </si>
  <si>
    <t>2448190.654 </t>
  </si>
  <si>
    <t> 26.10.1990 03:41 </t>
  </si>
  <si>
    <t> 0.014 </t>
  </si>
  <si>
    <t> BBS 96 </t>
  </si>
  <si>
    <t>2448312.287 </t>
  </si>
  <si>
    <t> 24.02.1991 18:53 </t>
  </si>
  <si>
    <t> BBS 97 </t>
  </si>
  <si>
    <t>2448332.376 </t>
  </si>
  <si>
    <t> 16.03.1991 21:01 </t>
  </si>
  <si>
    <t> 0.010 </t>
  </si>
  <si>
    <t>2448361.391 </t>
  </si>
  <si>
    <t> 14.04.1991 21:23 </t>
  </si>
  <si>
    <t>2448390.390 </t>
  </si>
  <si>
    <t> 13.05.1991 21:21 </t>
  </si>
  <si>
    <t> BBS 98 </t>
  </si>
  <si>
    <t>2448688.371 </t>
  </si>
  <si>
    <t> 06.03.1992 20:54 </t>
  </si>
  <si>
    <t> BBS 101 </t>
  </si>
  <si>
    <t>2449005.321 </t>
  </si>
  <si>
    <t> 17.01.1993 19:42 </t>
  </si>
  <si>
    <t> 0.036 </t>
  </si>
  <si>
    <t> BBS 103 </t>
  </si>
  <si>
    <t>2449092.329 </t>
  </si>
  <si>
    <t> 14.04.1993 19:53 </t>
  </si>
  <si>
    <t> BBS 104 </t>
  </si>
  <si>
    <t>2449371.3130 </t>
  </si>
  <si>
    <t> 18.01.1994 19:30 </t>
  </si>
  <si>
    <t> -0.0042 </t>
  </si>
  <si>
    <t> BBS 106 </t>
  </si>
  <si>
    <t>2450142.438 </t>
  </si>
  <si>
    <t> 28.02.1996 22:30 </t>
  </si>
  <si>
    <t> BBS 111 </t>
  </si>
  <si>
    <t>2450151.364 </t>
  </si>
  <si>
    <t> 08.03.1996 20:44 </t>
  </si>
  <si>
    <t>2450170.356 </t>
  </si>
  <si>
    <t> 27.03.1996 20:32 </t>
  </si>
  <si>
    <t> G.Maintz </t>
  </si>
  <si>
    <t>BAVM 131 </t>
  </si>
  <si>
    <t>2450180.375 </t>
  </si>
  <si>
    <t> 06.04.1996 21:00 </t>
  </si>
  <si>
    <t> BBS 112 </t>
  </si>
  <si>
    <t>2450189.349 </t>
  </si>
  <si>
    <t> 15.04.1996 20:22 </t>
  </si>
  <si>
    <t> 0.039 </t>
  </si>
  <si>
    <t> D.Girrbach </t>
  </si>
  <si>
    <t>2450190.414 </t>
  </si>
  <si>
    <t> 16.04.1996 21:56 </t>
  </si>
  <si>
    <t>2450199.369 </t>
  </si>
  <si>
    <t> 25.04.1996 20:51 </t>
  </si>
  <si>
    <t>2450209.392 </t>
  </si>
  <si>
    <t> 05.05.1996 21:24 </t>
  </si>
  <si>
    <t>2450488.390 </t>
  </si>
  <si>
    <t> 08.02.1997 21:21 </t>
  </si>
  <si>
    <t> BBS 114 </t>
  </si>
  <si>
    <t>2450517.3995 </t>
  </si>
  <si>
    <t> 09.03.1997 21:35 </t>
  </si>
  <si>
    <t> -0.0002 </t>
  </si>
  <si>
    <t> A.Dedoch </t>
  </si>
  <si>
    <t> BRNO 32 </t>
  </si>
  <si>
    <t>2450517.406 </t>
  </si>
  <si>
    <t> 09.03.1997 21:44 </t>
  </si>
  <si>
    <t>2450546.450 </t>
  </si>
  <si>
    <t> 07.04.1997 22:48 </t>
  </si>
  <si>
    <t> BBS 115 </t>
  </si>
  <si>
    <t>2450902.402 </t>
  </si>
  <si>
    <t> 29.03.1998 21:38 </t>
  </si>
  <si>
    <t> BBS 117 </t>
  </si>
  <si>
    <t>2451209.2896 </t>
  </si>
  <si>
    <t> 30.01.1999 18:57 </t>
  </si>
  <si>
    <t>o</t>
  </si>
  <si>
    <t> D.Husar </t>
  </si>
  <si>
    <t>BAVM 128 </t>
  </si>
  <si>
    <t>2452345.3327 </t>
  </si>
  <si>
    <t> 11.03.2002 19:59 </t>
  </si>
  <si>
    <t> 0.0040 </t>
  </si>
  <si>
    <t>-I</t>
  </si>
  <si>
    <t> F.Agerer </t>
  </si>
  <si>
    <t>BAVM 152 </t>
  </si>
  <si>
    <t>2452691.2765 </t>
  </si>
  <si>
    <t> 20.02.2003 18:38 </t>
  </si>
  <si>
    <t>-2915</t>
  </si>
  <si>
    <t> 0.0027 </t>
  </si>
  <si>
    <t> E.Blättler </t>
  </si>
  <si>
    <t> BBS 129 </t>
  </si>
  <si>
    <t>2452693.5093 </t>
  </si>
  <si>
    <t> 23.02.2003 00:13 </t>
  </si>
  <si>
    <t>-2913</t>
  </si>
  <si>
    <t> 0.0036 </t>
  </si>
  <si>
    <t> H.Achterberg </t>
  </si>
  <si>
    <t>BAVM 158 </t>
  </si>
  <si>
    <t>2452712.4806 </t>
  </si>
  <si>
    <t> 13.03.2003 23:32 </t>
  </si>
  <si>
    <t>-2896</t>
  </si>
  <si>
    <t> 0.0037 </t>
  </si>
  <si>
    <t> K. &amp; M. Rätz </t>
  </si>
  <si>
    <t>BAVM 172 </t>
  </si>
  <si>
    <t>2453028.2974 </t>
  </si>
  <si>
    <t> 23.01.2004 19:08 </t>
  </si>
  <si>
    <t>-2613</t>
  </si>
  <si>
    <t> 0.0062 </t>
  </si>
  <si>
    <t> Nakajima </t>
  </si>
  <si>
    <t>VSB 43 </t>
  </si>
  <si>
    <t>2453096.3686 </t>
  </si>
  <si>
    <t> 31.03.2004 20:50 </t>
  </si>
  <si>
    <t>-2552</t>
  </si>
  <si>
    <t> 0.0043 </t>
  </si>
  <si>
    <t> v. Poschinger </t>
  </si>
  <si>
    <t>BAVM 173 </t>
  </si>
  <si>
    <t>2453097.4829 </t>
  </si>
  <si>
    <t> 01.04.2004 23:35 </t>
  </si>
  <si>
    <t>-2551</t>
  </si>
  <si>
    <t>2453106.4148 </t>
  </si>
  <si>
    <t> 10.04.2004 21:57 </t>
  </si>
  <si>
    <t>-2543</t>
  </si>
  <si>
    <t> 0.0069 </t>
  </si>
  <si>
    <t>2453416.6463 </t>
  </si>
  <si>
    <t> 15.02.2005 03:30 </t>
  </si>
  <si>
    <t>-2265</t>
  </si>
  <si>
    <t> 0.0038 </t>
  </si>
  <si>
    <t> R. Nelson </t>
  </si>
  <si>
    <t>IBVS 5672 </t>
  </si>
  <si>
    <t>2453453.475 </t>
  </si>
  <si>
    <t> 23.03.2005 23:24 </t>
  </si>
  <si>
    <t>-2232</t>
  </si>
  <si>
    <t>OEJV 0003 </t>
  </si>
  <si>
    <t>2453752.5475 </t>
  </si>
  <si>
    <t> 17.01.2006 01:08 </t>
  </si>
  <si>
    <t>-1964</t>
  </si>
  <si>
    <t> 0.0035 </t>
  </si>
  <si>
    <t>C </t>
  </si>
  <si>
    <t> Poschinger </t>
  </si>
  <si>
    <t>BAVM 178 </t>
  </si>
  <si>
    <t>2454099.60743 </t>
  </si>
  <si>
    <t> 30.12.2006 02:34 </t>
  </si>
  <si>
    <t>-1653</t>
  </si>
  <si>
    <t> 0.00246 </t>
  </si>
  <si>
    <t>R</t>
  </si>
  <si>
    <t> L.Brát </t>
  </si>
  <si>
    <t>OEJV 0074 </t>
  </si>
  <si>
    <t>2454126.3907 </t>
  </si>
  <si>
    <t> 25.01.2007 21:22 </t>
  </si>
  <si>
    <t>-1629</t>
  </si>
  <si>
    <t> 0.0029 </t>
  </si>
  <si>
    <t> M.&amp; C.Rätz </t>
  </si>
  <si>
    <t>BAVM 201 </t>
  </si>
  <si>
    <t>2454175.4917 </t>
  </si>
  <si>
    <t> 15.03.2007 23:48 </t>
  </si>
  <si>
    <t>-1585</t>
  </si>
  <si>
    <t> 0.0020 </t>
  </si>
  <si>
    <t>2454175.4928 </t>
  </si>
  <si>
    <t> 15.03.2007 23:49 </t>
  </si>
  <si>
    <t> 0.0031 </t>
  </si>
  <si>
    <t>BAVM 186 </t>
  </si>
  <si>
    <t>2454203.3910 </t>
  </si>
  <si>
    <t> 12.04.2007 21:23 </t>
  </si>
  <si>
    <t>-1560</t>
  </si>
  <si>
    <t> 0.0025 </t>
  </si>
  <si>
    <t> M.Lehky </t>
  </si>
  <si>
    <t>OEJV 0107 </t>
  </si>
  <si>
    <t>2454460.6104 </t>
  </si>
  <si>
    <t> 26.12.2007 02:38 </t>
  </si>
  <si>
    <t>-1329.5</t>
  </si>
  <si>
    <t> -0.0050 </t>
  </si>
  <si>
    <t>OEJV 0094 </t>
  </si>
  <si>
    <t>2454535.3947 </t>
  </si>
  <si>
    <t> 09.03.2008 21:28 </t>
  </si>
  <si>
    <t>-1262.5</t>
  </si>
  <si>
    <t> 0.0105 </t>
  </si>
  <si>
    <t>2454569.4236 </t>
  </si>
  <si>
    <t> 12.04.2008 22:09 </t>
  </si>
  <si>
    <t>-1232</t>
  </si>
  <si>
    <t>BAVM 203 </t>
  </si>
  <si>
    <t>2454823.8582 </t>
  </si>
  <si>
    <t> 23.12.2008 08:35 </t>
  </si>
  <si>
    <t>-1004</t>
  </si>
  <si>
    <t> 0.0005 </t>
  </si>
  <si>
    <t> R.Nelson </t>
  </si>
  <si>
    <t>IBVS 5875 </t>
  </si>
  <si>
    <t>2454830.5542 </t>
  </si>
  <si>
    <t> 30.12.2008 01:18 </t>
  </si>
  <si>
    <t>-998</t>
  </si>
  <si>
    <t> 0.0008 </t>
  </si>
  <si>
    <t>-U;-I</t>
  </si>
  <si>
    <t> M.&amp; K.Rätz </t>
  </si>
  <si>
    <t>BAVM 209 </t>
  </si>
  <si>
    <t>2454842.8313 </t>
  </si>
  <si>
    <t> 11.01.2009 07:57 </t>
  </si>
  <si>
    <t>-987</t>
  </si>
  <si>
    <t> 0.0024 </t>
  </si>
  <si>
    <t>IBVS 5894 </t>
  </si>
  <si>
    <t>2455182.0783 </t>
  </si>
  <si>
    <t> 16.12.2009 13:52 </t>
  </si>
  <si>
    <t>-683</t>
  </si>
  <si>
    <t> 0.0001 </t>
  </si>
  <si>
    <t>Rc</t>
  </si>
  <si>
    <t> K.Shiokawa </t>
  </si>
  <si>
    <t>VSB 50 </t>
  </si>
  <si>
    <t>2455580.4715 </t>
  </si>
  <si>
    <t> 18.01.2011 23:18 </t>
  </si>
  <si>
    <t>-326</t>
  </si>
  <si>
    <t> -0.0015 </t>
  </si>
  <si>
    <t>m</t>
  </si>
  <si>
    <t> S.Dogru et al. </t>
  </si>
  <si>
    <t>IBVS 5988 </t>
  </si>
  <si>
    <t>2455584.37711 </t>
  </si>
  <si>
    <t> 22.01.2011 21:03 </t>
  </si>
  <si>
    <t>-322.5</t>
  </si>
  <si>
    <t> -0.00173 </t>
  </si>
  <si>
    <t>OEJV 0160 </t>
  </si>
  <si>
    <t>2455601.674 </t>
  </si>
  <si>
    <t> 09.02.2011 04:10 </t>
  </si>
  <si>
    <t>-307</t>
  </si>
  <si>
    <t> A.Paschke </t>
  </si>
  <si>
    <t>OEJV 0142 </t>
  </si>
  <si>
    <t>2455628.4586 </t>
  </si>
  <si>
    <t> 07.03.2011 23:00 </t>
  </si>
  <si>
    <t>-283</t>
  </si>
  <si>
    <t> -0.0003 </t>
  </si>
  <si>
    <t>BAVM 220 </t>
  </si>
  <si>
    <t>2455628.4588 </t>
  </si>
  <si>
    <t> -0.0001 </t>
  </si>
  <si>
    <t>2455640.7333 </t>
  </si>
  <si>
    <t> 20.03.2011 05:35 </t>
  </si>
  <si>
    <t>-272</t>
  </si>
  <si>
    <t> -0.0011 </t>
  </si>
  <si>
    <t>IBVS 5992 </t>
  </si>
  <si>
    <t>2455944.2733 </t>
  </si>
  <si>
    <t> 17.01.2012 18:33 </t>
  </si>
  <si>
    <t>0</t>
  </si>
  <si>
    <t> 0.0000 </t>
  </si>
  <si>
    <t> H.Itoh </t>
  </si>
  <si>
    <t>VSB 55 </t>
  </si>
  <si>
    <t>2456015.6963 </t>
  </si>
  <si>
    <t> 29.03.2012 04:42 </t>
  </si>
  <si>
    <t>64</t>
  </si>
  <si>
    <t> 0.0021 </t>
  </si>
  <si>
    <t>IBVS 6029 </t>
  </si>
  <si>
    <t>2456309.1920 </t>
  </si>
  <si>
    <t> 16.01.2013 16:36 </t>
  </si>
  <si>
    <t>327</t>
  </si>
  <si>
    <t>VSB 56 </t>
  </si>
  <si>
    <t>2456726.5642 </t>
  </si>
  <si>
    <t> 10.03.2014 01:32 </t>
  </si>
  <si>
    <t>701</t>
  </si>
  <si>
    <t> 0.0087 </t>
  </si>
  <si>
    <t>BAVM 241 (=IBVS 6157) </t>
  </si>
  <si>
    <t>2457001.0921 </t>
  </si>
  <si>
    <t> 09.12.2014 14:12 </t>
  </si>
  <si>
    <t>947</t>
  </si>
  <si>
    <t> 0.0124 </t>
  </si>
  <si>
    <t>VSB 59 </t>
  </si>
  <si>
    <t>2457035.6867 </t>
  </si>
  <si>
    <t> 13.01.2015 04:28 </t>
  </si>
  <si>
    <t>978</t>
  </si>
  <si>
    <t> 0.0125 </t>
  </si>
  <si>
    <t>BAVM 239 </t>
  </si>
  <si>
    <t>BAD?</t>
  </si>
  <si>
    <t>OEJV 0179</t>
  </si>
  <si>
    <t>JAVSO..45..215</t>
  </si>
  <si>
    <t>JAVSO..47..263</t>
  </si>
  <si>
    <t>VSB 067</t>
  </si>
  <si>
    <t>VSB 069</t>
  </si>
  <si>
    <t>JAVSO 49, 256</t>
  </si>
  <si>
    <t>JBAV, 60</t>
  </si>
  <si>
    <t>JAAVSO, 50, 255</t>
  </si>
  <si>
    <t>JAAVSO, 52, 243</t>
  </si>
  <si>
    <t>Next ToM-P</t>
  </si>
  <si>
    <t>Next ToM-S</t>
  </si>
  <si>
    <t>10.50-11.60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</si>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</sst>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4" fillId="0" borderId="0" xfId="0" applyFont="1" applyAlignment="1"/>
    <xf numFmtId="0" fontId="9" fillId="24" borderId="0" xfId="0" applyFont="1" applyFill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0" applyFont="1" applyAlignment="1">
      <alignment horizontal="left" wrapText="1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4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40" fillId="0" borderId="0" xfId="42" applyFont="1" applyAlignment="1">
      <alignment horizontal="center"/>
    </xf>
    <xf numFmtId="0" fontId="40" fillId="0" borderId="0" xfId="0" applyFont="1">
      <alignment vertical="top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0" fillId="0" borderId="0" xfId="0" applyFont="1" applyAlignme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1" fillId="0" borderId="0" xfId="0" applyFont="1" applyAlignment="1" applyProtection="1">
      <alignment horizontal="center"/>
      <protection locked="0"/>
    </xf>
    <xf numFmtId="165" fontId="41" fillId="0" borderId="0" xfId="0" applyNumberFormat="1" applyFont="1" applyAlignment="1" applyProtection="1">
      <alignment horizontal="left"/>
      <protection locked="0"/>
    </xf>
    <xf numFmtId="165" fontId="41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42" fillId="0" borderId="21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3" fillId="0" borderId="22" xfId="0" applyFont="1" applyBorder="1" applyAlignment="1">
      <alignment horizontal="right" vertical="center"/>
    </xf>
    <xf numFmtId="22" fontId="43" fillId="0" borderId="22" xfId="0" applyNumberFormat="1" applyFont="1" applyBorder="1" applyAlignment="1">
      <alignment horizontal="right" vertical="center"/>
    </xf>
    <xf numFmtId="22" fontId="43" fillId="0" borderId="24" xfId="0" applyNumberFormat="1" applyFont="1" applyBorder="1" applyAlignment="1">
      <alignment horizontal="right" vertical="center"/>
    </xf>
    <xf numFmtId="0" fontId="6" fillId="26" borderId="20" xfId="0" applyFont="1" applyFill="1" applyBorder="1" applyAlignment="1">
      <alignment horizontal="center" vertical="center"/>
    </xf>
    <xf numFmtId="0" fontId="6" fillId="26" borderId="19" xfId="0" applyFont="1" applyFill="1" applyBorder="1" applyAlignment="1">
      <alignment horizontal="right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Cnc - O-C Diagr.</a:t>
            </a:r>
          </a:p>
        </c:rich>
      </c:tx>
      <c:layout>
        <c:manualLayout>
          <c:xMode val="edge"/>
          <c:yMode val="edge"/>
          <c:x val="0.3651596565504688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4769252958613219"/>
          <c:w val="0.80234637109108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0</c:v>
                </c:pt>
                <c:pt idx="1">
                  <c:v>-0.83365530000082799</c:v>
                </c:pt>
                <c:pt idx="2">
                  <c:v>-0.28273740000440739</c:v>
                </c:pt>
                <c:pt idx="3">
                  <c:v>-0.82970850000128848</c:v>
                </c:pt>
                <c:pt idx="4">
                  <c:v>-0.82645530000081635</c:v>
                </c:pt>
                <c:pt idx="5">
                  <c:v>-0.7928745000026538</c:v>
                </c:pt>
                <c:pt idx="6">
                  <c:v>-0.78684890000295127</c:v>
                </c:pt>
                <c:pt idx="7">
                  <c:v>-0.76832790000116802</c:v>
                </c:pt>
                <c:pt idx="8">
                  <c:v>-0.77925530000356957</c:v>
                </c:pt>
                <c:pt idx="9">
                  <c:v>-0.79236210000453866</c:v>
                </c:pt>
                <c:pt idx="10">
                  <c:v>-0.75087950000306591</c:v>
                </c:pt>
                <c:pt idx="11">
                  <c:v>-0.75450370000180556</c:v>
                </c:pt>
                <c:pt idx="12">
                  <c:v>-0.7283763000050385</c:v>
                </c:pt>
                <c:pt idx="13">
                  <c:v>-0.72312310000415891</c:v>
                </c:pt>
                <c:pt idx="14">
                  <c:v>-0.72379090000322321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C-408E-975A-B3C8FFBD52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8.9999999999999998E-4</c:v>
                  </c:pt>
                  <c:pt idx="100">
                    <c:v>3.8E-3</c:v>
                  </c:pt>
                  <c:pt idx="101">
                    <c:v>5.0000000000000001E-4</c:v>
                  </c:pt>
                  <c:pt idx="102">
                    <c:v>1E-3</c:v>
                  </c:pt>
                  <c:pt idx="103">
                    <c:v>5.9999999999999995E-4</c:v>
                  </c:pt>
                  <c:pt idx="104">
                    <c:v>2.0999999999999999E-3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3.0000000000000001E-3</c:v>
                  </c:pt>
                  <c:pt idx="108">
                    <c:v>2.0000000000000001E-4</c:v>
                  </c:pt>
                  <c:pt idx="109">
                    <c:v>2.3999999999999998E-3</c:v>
                  </c:pt>
                  <c:pt idx="110">
                    <c:v>8.0000000000000007E-5</c:v>
                  </c:pt>
                  <c:pt idx="111">
                    <c:v>4.0000000000000001E-3</c:v>
                  </c:pt>
                  <c:pt idx="112">
                    <c:v>2.3999999999999998E-3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1E-3</c:v>
                  </c:pt>
                  <c:pt idx="119">
                    <c:v>2.2000000000000001E-3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5.9999999999999995E-4</c:v>
                  </c:pt>
                  <c:pt idx="127">
                    <c:v>1E-3</c:v>
                  </c:pt>
                  <c:pt idx="128">
                    <c:v>8.9999999999999998E-4</c:v>
                  </c:pt>
                  <c:pt idx="129">
                    <c:v>1E-3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4.0000000000000002E-4</c:v>
                  </c:pt>
                  <c:pt idx="142">
                    <c:v>4.0000000000000002E-4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5.9999999999999995E-4</c:v>
                  </c:pt>
                  <c:pt idx="147">
                    <c:v>3.0000000000000001E-3</c:v>
                  </c:pt>
                  <c:pt idx="148">
                    <c:v>2.9999999999999997E-4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8.9999999999999998E-4</c:v>
                  </c:pt>
                  <c:pt idx="100">
                    <c:v>3.8E-3</c:v>
                  </c:pt>
                  <c:pt idx="101">
                    <c:v>5.0000000000000001E-4</c:v>
                  </c:pt>
                  <c:pt idx="102">
                    <c:v>1E-3</c:v>
                  </c:pt>
                  <c:pt idx="103">
                    <c:v>5.9999999999999995E-4</c:v>
                  </c:pt>
                  <c:pt idx="104">
                    <c:v>2.0999999999999999E-3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3.0000000000000001E-3</c:v>
                  </c:pt>
                  <c:pt idx="108">
                    <c:v>2.0000000000000001E-4</c:v>
                  </c:pt>
                  <c:pt idx="109">
                    <c:v>2.3999999999999998E-3</c:v>
                  </c:pt>
                  <c:pt idx="110">
                    <c:v>8.0000000000000007E-5</c:v>
                  </c:pt>
                  <c:pt idx="111">
                    <c:v>4.0000000000000001E-3</c:v>
                  </c:pt>
                  <c:pt idx="112">
                    <c:v>2.3999999999999998E-3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1E-3</c:v>
                  </c:pt>
                  <c:pt idx="119">
                    <c:v>2.2000000000000001E-3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5.9999999999999995E-4</c:v>
                  </c:pt>
                  <c:pt idx="127">
                    <c:v>1E-3</c:v>
                  </c:pt>
                  <c:pt idx="128">
                    <c:v>8.9999999999999998E-4</c:v>
                  </c:pt>
                  <c:pt idx="129">
                    <c:v>1E-3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4.0000000000000002E-4</c:v>
                  </c:pt>
                  <c:pt idx="142">
                    <c:v>4.0000000000000002E-4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5.9999999999999995E-4</c:v>
                  </c:pt>
                  <c:pt idx="147">
                    <c:v>3.0000000000000001E-3</c:v>
                  </c:pt>
                  <c:pt idx="148">
                    <c:v>2.9999999999999997E-4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5">
                  <c:v>-0.55729269999574171</c:v>
                </c:pt>
                <c:pt idx="16">
                  <c:v>-0.4889610999962315</c:v>
                </c:pt>
                <c:pt idx="17">
                  <c:v>-0.49134610000328394</c:v>
                </c:pt>
                <c:pt idx="18">
                  <c:v>-0.4744909000073676</c:v>
                </c:pt>
                <c:pt idx="19">
                  <c:v>-0.50680389999615727</c:v>
                </c:pt>
                <c:pt idx="20">
                  <c:v>-0.52868129999842495</c:v>
                </c:pt>
                <c:pt idx="22">
                  <c:v>-0.58462829999916721</c:v>
                </c:pt>
                <c:pt idx="23">
                  <c:v>-0.5871945000035339</c:v>
                </c:pt>
                <c:pt idx="24">
                  <c:v>-0.57313169999542879</c:v>
                </c:pt>
                <c:pt idx="25">
                  <c:v>-0.55831230000330834</c:v>
                </c:pt>
                <c:pt idx="26">
                  <c:v>-0.57849290000012843</c:v>
                </c:pt>
                <c:pt idx="27">
                  <c:v>-0.58305910000490258</c:v>
                </c:pt>
                <c:pt idx="29">
                  <c:v>-0.56118970000534318</c:v>
                </c:pt>
                <c:pt idx="30">
                  <c:v>-0.57500430000072811</c:v>
                </c:pt>
                <c:pt idx="31">
                  <c:v>-0.57418489999690792</c:v>
                </c:pt>
                <c:pt idx="32">
                  <c:v>-0.56462850000389153</c:v>
                </c:pt>
                <c:pt idx="33">
                  <c:v>-0.56658030000107829</c:v>
                </c:pt>
                <c:pt idx="34">
                  <c:v>-0.59056570000393549</c:v>
                </c:pt>
                <c:pt idx="35">
                  <c:v>-0.58869810000032885</c:v>
                </c:pt>
                <c:pt idx="36">
                  <c:v>-0.56150930000148946</c:v>
                </c:pt>
                <c:pt idx="37">
                  <c:v>-0.56100930000684457</c:v>
                </c:pt>
                <c:pt idx="38">
                  <c:v>-0.55800930000259541</c:v>
                </c:pt>
                <c:pt idx="39">
                  <c:v>-0.55700930000602966</c:v>
                </c:pt>
                <c:pt idx="40">
                  <c:v>-0.5540093000017805</c:v>
                </c:pt>
                <c:pt idx="41">
                  <c:v>-0.56325610000203596</c:v>
                </c:pt>
                <c:pt idx="42">
                  <c:v>-0.56693670000095153</c:v>
                </c:pt>
                <c:pt idx="43">
                  <c:v>-0.56970609999552835</c:v>
                </c:pt>
                <c:pt idx="44">
                  <c:v>-0.58727229999931296</c:v>
                </c:pt>
                <c:pt idx="45">
                  <c:v>-0.57927229999768315</c:v>
                </c:pt>
                <c:pt idx="46">
                  <c:v>-0.55288670000300044</c:v>
                </c:pt>
                <c:pt idx="47">
                  <c:v>-0.55750109999644337</c:v>
                </c:pt>
                <c:pt idx="48">
                  <c:v>-0.5636335000017425</c:v>
                </c:pt>
                <c:pt idx="49">
                  <c:v>-0.57024789999559289</c:v>
                </c:pt>
                <c:pt idx="50">
                  <c:v>-0.56124789999739733</c:v>
                </c:pt>
                <c:pt idx="51">
                  <c:v>-0.55881410000438336</c:v>
                </c:pt>
                <c:pt idx="52">
                  <c:v>-0.56742850000591716</c:v>
                </c:pt>
                <c:pt idx="53">
                  <c:v>-0.5654285000055097</c:v>
                </c:pt>
                <c:pt idx="54">
                  <c:v>-0.56342850000510225</c:v>
                </c:pt>
                <c:pt idx="55">
                  <c:v>-0.56242850000126055</c:v>
                </c:pt>
                <c:pt idx="56">
                  <c:v>-0.55242850000649923</c:v>
                </c:pt>
                <c:pt idx="58">
                  <c:v>-0.55723330000182614</c:v>
                </c:pt>
                <c:pt idx="59">
                  <c:v>-0.55979950000619283</c:v>
                </c:pt>
                <c:pt idx="60">
                  <c:v>-0.56649810000089929</c:v>
                </c:pt>
                <c:pt idx="61">
                  <c:v>-0.555345100001432</c:v>
                </c:pt>
                <c:pt idx="62">
                  <c:v>-0.56634009999834234</c:v>
                </c:pt>
                <c:pt idx="63">
                  <c:v>-0.55388189999939641</c:v>
                </c:pt>
                <c:pt idx="64">
                  <c:v>-0.54062870000052499</c:v>
                </c:pt>
                <c:pt idx="65">
                  <c:v>-0.54117050000058953</c:v>
                </c:pt>
                <c:pt idx="66">
                  <c:v>-0.55600950000371085</c:v>
                </c:pt>
                <c:pt idx="67">
                  <c:v>-0.55000950000248849</c:v>
                </c:pt>
                <c:pt idx="68">
                  <c:v>-0.55455130000336794</c:v>
                </c:pt>
                <c:pt idx="69">
                  <c:v>-0.54193510000186507</c:v>
                </c:pt>
                <c:pt idx="70">
                  <c:v>-0.54647689999546856</c:v>
                </c:pt>
                <c:pt idx="71">
                  <c:v>-0.54905290000169771</c:v>
                </c:pt>
                <c:pt idx="73">
                  <c:v>-0.55449650000809925</c:v>
                </c:pt>
                <c:pt idx="74">
                  <c:v>-0.54549650000262773</c:v>
                </c:pt>
                <c:pt idx="75">
                  <c:v>-0.56067710000206716</c:v>
                </c:pt>
                <c:pt idx="76">
                  <c:v>-0.55029149999609217</c:v>
                </c:pt>
                <c:pt idx="77">
                  <c:v>-0.54416949999722419</c:v>
                </c:pt>
                <c:pt idx="78">
                  <c:v>-0.54991570000129286</c:v>
                </c:pt>
                <c:pt idx="79">
                  <c:v>-0.54804810000496218</c:v>
                </c:pt>
                <c:pt idx="80">
                  <c:v>-0.54779489999782527</c:v>
                </c:pt>
                <c:pt idx="81">
                  <c:v>-0.56354170000122394</c:v>
                </c:pt>
                <c:pt idx="82">
                  <c:v>-0.54167230000166455</c:v>
                </c:pt>
                <c:pt idx="83">
                  <c:v>-0.52198349999525817</c:v>
                </c:pt>
                <c:pt idx="84">
                  <c:v>-0.55822390000685118</c:v>
                </c:pt>
                <c:pt idx="85">
                  <c:v>-0.56217389999801526</c:v>
                </c:pt>
                <c:pt idx="86">
                  <c:v>-0.55986770000163233</c:v>
                </c:pt>
                <c:pt idx="87">
                  <c:v>-0.56148209999810206</c:v>
                </c:pt>
                <c:pt idx="88">
                  <c:v>-0.54066270000475924</c:v>
                </c:pt>
                <c:pt idx="89">
                  <c:v>-0.56522889999905601</c:v>
                </c:pt>
                <c:pt idx="90">
                  <c:v>-0.51884330000029877</c:v>
                </c:pt>
                <c:pt idx="91">
                  <c:v>-0.56979510000383016</c:v>
                </c:pt>
                <c:pt idx="92">
                  <c:v>-0.54240950000530574</c:v>
                </c:pt>
                <c:pt idx="93">
                  <c:v>-0.5629756999987876</c:v>
                </c:pt>
                <c:pt idx="94">
                  <c:v>-0.55292570000165142</c:v>
                </c:pt>
                <c:pt idx="95">
                  <c:v>-0.55817250000109198</c:v>
                </c:pt>
                <c:pt idx="96">
                  <c:v>-0.55167249999794876</c:v>
                </c:pt>
                <c:pt idx="97">
                  <c:v>-0.52241930000309367</c:v>
                </c:pt>
                <c:pt idx="98">
                  <c:v>-0.55904349999764236</c:v>
                </c:pt>
                <c:pt idx="111">
                  <c:v>-0.55185830000118585</c:v>
                </c:pt>
                <c:pt idx="120">
                  <c:v>-0.55505830000038259</c:v>
                </c:pt>
                <c:pt idx="127">
                  <c:v>-0.56007330000284128</c:v>
                </c:pt>
                <c:pt idx="136">
                  <c:v>-0.54928769999969518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2C-408E-975A-B3C8FFBD52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99">
                  <c:v>-0.55818850000650855</c:v>
                </c:pt>
                <c:pt idx="101">
                  <c:v>-0.55402090000279713</c:v>
                </c:pt>
                <c:pt idx="104">
                  <c:v>-0.55438250000588596</c:v>
                </c:pt>
                <c:pt idx="105">
                  <c:v>-0.55426309999893419</c:v>
                </c:pt>
                <c:pt idx="107">
                  <c:v>-0.55368230000021867</c:v>
                </c:pt>
                <c:pt idx="108">
                  <c:v>-0.55533409999770811</c:v>
                </c:pt>
                <c:pt idx="109">
                  <c:v>-0.55104850000498118</c:v>
                </c:pt>
                <c:pt idx="112">
                  <c:v>-0.5544406999979401</c:v>
                </c:pt>
                <c:pt idx="114">
                  <c:v>-0.55509370000072522</c:v>
                </c:pt>
                <c:pt idx="115">
                  <c:v>-0.55597290000150679</c:v>
                </c:pt>
                <c:pt idx="116">
                  <c:v>-0.55487290000019129</c:v>
                </c:pt>
                <c:pt idx="119">
                  <c:v>-0.54742840000108117</c:v>
                </c:pt>
                <c:pt idx="122">
                  <c:v>-0.55717949999962002</c:v>
                </c:pt>
                <c:pt idx="128">
                  <c:v>-0.55831650000618538</c:v>
                </c:pt>
                <c:pt idx="129">
                  <c:v>-0.55811650000396185</c:v>
                </c:pt>
                <c:pt idx="137">
                  <c:v>-0.54928769999969518</c:v>
                </c:pt>
                <c:pt idx="141">
                  <c:v>-0.54543630000262056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2C-408E-975A-B3C8FFBD52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03">
                  <c:v>-0.55527889999939362</c:v>
                </c:pt>
                <c:pt idx="106">
                  <c:v>-0.55182249999779742</c:v>
                </c:pt>
                <c:pt idx="110">
                  <c:v>-0.55417890000535408</c:v>
                </c:pt>
                <c:pt idx="113">
                  <c:v>-0.5555205000055139</c:v>
                </c:pt>
                <c:pt idx="117">
                  <c:v>-0.55545790000178386</c:v>
                </c:pt>
                <c:pt idx="118">
                  <c:v>-0.56289779999497114</c:v>
                </c:pt>
                <c:pt idx="121">
                  <c:v>-0.55746317795274081</c:v>
                </c:pt>
                <c:pt idx="123">
                  <c:v>-0.55554930000653258</c:v>
                </c:pt>
                <c:pt idx="124">
                  <c:v>-0.55789650000224356</c:v>
                </c:pt>
                <c:pt idx="125">
                  <c:v>-0.55948910000006435</c:v>
                </c:pt>
                <c:pt idx="126">
                  <c:v>-0.55971039999712957</c:v>
                </c:pt>
                <c:pt idx="130">
                  <c:v>-0.55908630000340054</c:v>
                </c:pt>
                <c:pt idx="131">
                  <c:v>-0.55797590000292985</c:v>
                </c:pt>
                <c:pt idx="132">
                  <c:v>-0.55589109999709763</c:v>
                </c:pt>
                <c:pt idx="133">
                  <c:v>-0.55551449999620672</c:v>
                </c:pt>
                <c:pt idx="134">
                  <c:v>-0.54956790000142064</c:v>
                </c:pt>
                <c:pt idx="135">
                  <c:v>-0.54935100000147941</c:v>
                </c:pt>
                <c:pt idx="138">
                  <c:v>-0.54553049999958603</c:v>
                </c:pt>
                <c:pt idx="139">
                  <c:v>-0.54553049999231007</c:v>
                </c:pt>
                <c:pt idx="140">
                  <c:v>-0.54001830000197515</c:v>
                </c:pt>
                <c:pt idx="142">
                  <c:v>-0.54136519999883603</c:v>
                </c:pt>
                <c:pt idx="143">
                  <c:v>-0.5433056999972905</c:v>
                </c:pt>
                <c:pt idx="144">
                  <c:v>-0.54079870000714436</c:v>
                </c:pt>
                <c:pt idx="145">
                  <c:v>-0.54061670000373852</c:v>
                </c:pt>
                <c:pt idx="147">
                  <c:v>-0.53209160000551492</c:v>
                </c:pt>
                <c:pt idx="148">
                  <c:v>-0.53660709999530809</c:v>
                </c:pt>
                <c:pt idx="149">
                  <c:v>-0.53653590000612894</c:v>
                </c:pt>
                <c:pt idx="150">
                  <c:v>-0.53605029999744147</c:v>
                </c:pt>
                <c:pt idx="151">
                  <c:v>-0.53640209999866784</c:v>
                </c:pt>
                <c:pt idx="152">
                  <c:v>-0.52648709999630228</c:v>
                </c:pt>
                <c:pt idx="153">
                  <c:v>-0.52144109999790089</c:v>
                </c:pt>
                <c:pt idx="154">
                  <c:v>-0.51763370000116993</c:v>
                </c:pt>
                <c:pt idx="155">
                  <c:v>-0.51434709999739425</c:v>
                </c:pt>
                <c:pt idx="156">
                  <c:v>-0.51247950000106357</c:v>
                </c:pt>
                <c:pt idx="157">
                  <c:v>-0.50695049999922048</c:v>
                </c:pt>
                <c:pt idx="158">
                  <c:v>-0.49874569999519736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2C-408E-975A-B3C8FFBD52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2C-408E-975A-B3C8FFBD52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2C-408E-975A-B3C8FFBD52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  <c:pt idx="126">
                  <c:v>-0.55971039999712957</c:v>
                </c:pt>
                <c:pt idx="134">
                  <c:v>-0.54956790000142064</c:v>
                </c:pt>
                <c:pt idx="135">
                  <c:v>-0.54935100000147941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2C-408E-975A-B3C8FFBD52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30">
                  <c:v>-0.56523351010819833</c:v>
                </c:pt>
                <c:pt idx="31">
                  <c:v>-0.56519941159650378</c:v>
                </c:pt>
                <c:pt idx="32">
                  <c:v>-0.5645936615652245</c:v>
                </c:pt>
                <c:pt idx="33">
                  <c:v>-0.56459165577041892</c:v>
                </c:pt>
                <c:pt idx="34">
                  <c:v>-0.56388361020405608</c:v>
                </c:pt>
                <c:pt idx="35">
                  <c:v>-0.56384750589755606</c:v>
                </c:pt>
                <c:pt idx="36">
                  <c:v>-0.56327786017277692</c:v>
                </c:pt>
                <c:pt idx="37">
                  <c:v>-0.56327786017277692</c:v>
                </c:pt>
                <c:pt idx="38">
                  <c:v>-0.56327786017277692</c:v>
                </c:pt>
                <c:pt idx="39">
                  <c:v>-0.56327786017277692</c:v>
                </c:pt>
                <c:pt idx="40">
                  <c:v>-0.56327786017277692</c:v>
                </c:pt>
                <c:pt idx="41">
                  <c:v>-0.56322570950783235</c:v>
                </c:pt>
                <c:pt idx="42">
                  <c:v>-0.56319161099613779</c:v>
                </c:pt>
                <c:pt idx="43">
                  <c:v>-0.56272426080644222</c:v>
                </c:pt>
                <c:pt idx="44">
                  <c:v>-0.5627062086531921</c:v>
                </c:pt>
                <c:pt idx="45">
                  <c:v>-0.5627062086531921</c:v>
                </c:pt>
                <c:pt idx="46">
                  <c:v>-0.56269016229474766</c:v>
                </c:pt>
                <c:pt idx="47">
                  <c:v>-0.56267411593630323</c:v>
                </c:pt>
                <c:pt idx="48">
                  <c:v>-0.56263801162980309</c:v>
                </c:pt>
                <c:pt idx="49">
                  <c:v>-0.56262196527135866</c:v>
                </c:pt>
                <c:pt idx="50">
                  <c:v>-0.56262196527135866</c:v>
                </c:pt>
                <c:pt idx="51">
                  <c:v>-0.56260391311810853</c:v>
                </c:pt>
                <c:pt idx="52">
                  <c:v>-0.5625878667596641</c:v>
                </c:pt>
                <c:pt idx="53">
                  <c:v>-0.5625878667596641</c:v>
                </c:pt>
                <c:pt idx="54">
                  <c:v>-0.5625878667596641</c:v>
                </c:pt>
                <c:pt idx="55">
                  <c:v>-0.5625878667596641</c:v>
                </c:pt>
                <c:pt idx="56">
                  <c:v>-0.5625878667596641</c:v>
                </c:pt>
                <c:pt idx="57">
                  <c:v>-0.56205532823878779</c:v>
                </c:pt>
                <c:pt idx="58">
                  <c:v>-0.56191391970499582</c:v>
                </c:pt>
                <c:pt idx="59">
                  <c:v>-0.5618958675517457</c:v>
                </c:pt>
                <c:pt idx="60">
                  <c:v>-0.56184171109199554</c:v>
                </c:pt>
                <c:pt idx="61">
                  <c:v>-0.56151075494907809</c:v>
                </c:pt>
                <c:pt idx="62">
                  <c:v>-0.5614606100789391</c:v>
                </c:pt>
                <c:pt idx="63">
                  <c:v>-0.56135831454385554</c:v>
                </c:pt>
                <c:pt idx="64">
                  <c:v>-0.56130616387891097</c:v>
                </c:pt>
                <c:pt idx="65">
                  <c:v>-0.56120386834382741</c:v>
                </c:pt>
                <c:pt idx="66">
                  <c:v>-0.55999036248646328</c:v>
                </c:pt>
                <c:pt idx="67">
                  <c:v>-0.55999036248646328</c:v>
                </c:pt>
                <c:pt idx="68">
                  <c:v>-0.55988806695137971</c:v>
                </c:pt>
                <c:pt idx="69">
                  <c:v>-0.5594046704032396</c:v>
                </c:pt>
                <c:pt idx="70">
                  <c:v>-0.55930237486815604</c:v>
                </c:pt>
                <c:pt idx="71">
                  <c:v>-0.55866052053037674</c:v>
                </c:pt>
                <c:pt idx="72">
                  <c:v>-0.55865650894076557</c:v>
                </c:pt>
                <c:pt idx="73">
                  <c:v>-0.55805477049909746</c:v>
                </c:pt>
                <c:pt idx="74">
                  <c:v>-0.55805477049909746</c:v>
                </c:pt>
                <c:pt idx="75">
                  <c:v>-0.55802067198740291</c:v>
                </c:pt>
                <c:pt idx="76">
                  <c:v>-0.55800462562895847</c:v>
                </c:pt>
                <c:pt idx="77">
                  <c:v>-0.55758340871979073</c:v>
                </c:pt>
                <c:pt idx="78">
                  <c:v>-0.55736477708598464</c:v>
                </c:pt>
                <c:pt idx="79">
                  <c:v>-0.55732867277948461</c:v>
                </c:pt>
                <c:pt idx="80">
                  <c:v>-0.55727652211454004</c:v>
                </c:pt>
                <c:pt idx="81">
                  <c:v>-0.55722437144959547</c:v>
                </c:pt>
                <c:pt idx="82">
                  <c:v>-0.55668882423651078</c:v>
                </c:pt>
                <c:pt idx="83">
                  <c:v>-0.55611917851173165</c:v>
                </c:pt>
                <c:pt idx="84">
                  <c:v>-0.55596272651689793</c:v>
                </c:pt>
                <c:pt idx="85">
                  <c:v>-0.5554612778155078</c:v>
                </c:pt>
                <c:pt idx="86">
                  <c:v>-0.55407527360486553</c:v>
                </c:pt>
                <c:pt idx="87">
                  <c:v>-0.55405922724642109</c:v>
                </c:pt>
                <c:pt idx="88">
                  <c:v>-0.55402512873472654</c:v>
                </c:pt>
                <c:pt idx="89">
                  <c:v>-0.55400707658147652</c:v>
                </c:pt>
                <c:pt idx="90">
                  <c:v>-0.55399103022303198</c:v>
                </c:pt>
                <c:pt idx="91">
                  <c:v>-0.5539890244282264</c:v>
                </c:pt>
                <c:pt idx="92">
                  <c:v>-0.55397297806978196</c:v>
                </c:pt>
                <c:pt idx="93">
                  <c:v>-0.55395492591653195</c:v>
                </c:pt>
                <c:pt idx="94">
                  <c:v>-0.55345347721514182</c:v>
                </c:pt>
                <c:pt idx="95">
                  <c:v>-0.55340132655019725</c:v>
                </c:pt>
                <c:pt idx="96">
                  <c:v>-0.55340132655019725</c:v>
                </c:pt>
                <c:pt idx="97">
                  <c:v>-0.55334917588525268</c:v>
                </c:pt>
                <c:pt idx="98">
                  <c:v>-0.55270932734227884</c:v>
                </c:pt>
                <c:pt idx="99">
                  <c:v>-0.55215773377074973</c:v>
                </c:pt>
                <c:pt idx="100">
                  <c:v>-0.55149080699790087</c:v>
                </c:pt>
                <c:pt idx="101">
                  <c:v>-0.55011583465868918</c:v>
                </c:pt>
                <c:pt idx="102">
                  <c:v>-0.54960435698327126</c:v>
                </c:pt>
                <c:pt idx="103">
                  <c:v>-0.54949403826896548</c:v>
                </c:pt>
                <c:pt idx="104">
                  <c:v>-0.54949002667935432</c:v>
                </c:pt>
                <c:pt idx="105">
                  <c:v>-0.54945592816765976</c:v>
                </c:pt>
                <c:pt idx="106">
                  <c:v>-0.54888828823768621</c:v>
                </c:pt>
                <c:pt idx="107">
                  <c:v>-0.54876593475454705</c:v>
                </c:pt>
                <c:pt idx="108">
                  <c:v>-0.54876392895974146</c:v>
                </c:pt>
                <c:pt idx="109">
                  <c:v>-0.54874788260129692</c:v>
                </c:pt>
                <c:pt idx="110">
                  <c:v>-0.54819027164535117</c:v>
                </c:pt>
                <c:pt idx="111">
                  <c:v>-0.54812408041676763</c:v>
                </c:pt>
                <c:pt idx="112">
                  <c:v>-0.54758652740887748</c:v>
                </c:pt>
                <c:pt idx="113">
                  <c:v>-0.54696272522434819</c:v>
                </c:pt>
                <c:pt idx="114">
                  <c:v>-0.54691458614901467</c:v>
                </c:pt>
                <c:pt idx="115">
                  <c:v>-0.54682633117757007</c:v>
                </c:pt>
                <c:pt idx="116">
                  <c:v>-0.54682633117757007</c:v>
                </c:pt>
                <c:pt idx="117">
                  <c:v>-0.54677618630743108</c:v>
                </c:pt>
                <c:pt idx="118">
                  <c:v>-0.54631385060474935</c:v>
                </c:pt>
                <c:pt idx="119">
                  <c:v>-0.54617946235277681</c:v>
                </c:pt>
                <c:pt idx="120">
                  <c:v>-0.54611828561120723</c:v>
                </c:pt>
                <c:pt idx="121">
                  <c:v>-0.54566096439553946</c:v>
                </c:pt>
                <c:pt idx="122">
                  <c:v>-0.54564892962670608</c:v>
                </c:pt>
                <c:pt idx="123">
                  <c:v>-0.5456268658838449</c:v>
                </c:pt>
                <c:pt idx="124">
                  <c:v>-0.54501710426295458</c:v>
                </c:pt>
                <c:pt idx="125">
                  <c:v>-0.54430103551736941</c:v>
                </c:pt>
                <c:pt idx="126">
                  <c:v>-0.54429401523554999</c:v>
                </c:pt>
                <c:pt idx="127">
                  <c:v>-0.5442629254160638</c:v>
                </c:pt>
                <c:pt idx="128">
                  <c:v>-0.54421478634073039</c:v>
                </c:pt>
                <c:pt idx="129">
                  <c:v>-0.54421478634073039</c:v>
                </c:pt>
                <c:pt idx="130">
                  <c:v>-0.54419272259786922</c:v>
                </c:pt>
                <c:pt idx="131">
                  <c:v>-0.54364714641075673</c:v>
                </c:pt>
                <c:pt idx="132">
                  <c:v>-0.54351877554320083</c:v>
                </c:pt>
                <c:pt idx="133">
                  <c:v>-0.54299125150933847</c:v>
                </c:pt>
                <c:pt idx="134">
                  <c:v>-0.54226314799492004</c:v>
                </c:pt>
                <c:pt idx="135">
                  <c:v>-0.54225412191829503</c:v>
                </c:pt>
                <c:pt idx="136">
                  <c:v>-0.54224108425205886</c:v>
                </c:pt>
                <c:pt idx="137">
                  <c:v>-0.54224108425205886</c:v>
                </c:pt>
                <c:pt idx="138">
                  <c:v>-0.54174765872989095</c:v>
                </c:pt>
                <c:pt idx="139">
                  <c:v>-0.54174765872989095</c:v>
                </c:pt>
                <c:pt idx="140">
                  <c:v>-0.54170553703897417</c:v>
                </c:pt>
                <c:pt idx="141">
                  <c:v>-0.54168547909091858</c:v>
                </c:pt>
                <c:pt idx="142">
                  <c:v>-0.5416142733753212</c:v>
                </c:pt>
                <c:pt idx="143">
                  <c:v>-0.54151899812205706</c:v>
                </c:pt>
                <c:pt idx="144">
                  <c:v>-0.54094734660247235</c:v>
                </c:pt>
                <c:pt idx="145">
                  <c:v>-0.54092728865441675</c:v>
                </c:pt>
                <c:pt idx="146">
                  <c:v>-0.54035563713483203</c:v>
                </c:pt>
                <c:pt idx="147">
                  <c:v>-0.54031451834131805</c:v>
                </c:pt>
                <c:pt idx="148">
                  <c:v>-0.5402693879581929</c:v>
                </c:pt>
                <c:pt idx="149">
                  <c:v>-0.54023729524130393</c:v>
                </c:pt>
                <c:pt idx="150">
                  <c:v>-0.54022124888285949</c:v>
                </c:pt>
                <c:pt idx="151">
                  <c:v>-0.54021924308805391</c:v>
                </c:pt>
                <c:pt idx="152">
                  <c:v>-0.53906591107485669</c:v>
                </c:pt>
                <c:pt idx="153">
                  <c:v>-0.5390057372306899</c:v>
                </c:pt>
                <c:pt idx="154">
                  <c:v>-0.53828966848510473</c:v>
                </c:pt>
                <c:pt idx="155">
                  <c:v>-0.53766185471096439</c:v>
                </c:pt>
                <c:pt idx="156">
                  <c:v>-0.53762575040446425</c:v>
                </c:pt>
                <c:pt idx="157">
                  <c:v>-0.53693375119654596</c:v>
                </c:pt>
                <c:pt idx="158">
                  <c:v>-0.53560190344565373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2C-408E-975A-B3C8FFBD52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1">
                  <c:v>-0.40397970000049099</c:v>
                </c:pt>
                <c:pt idx="28">
                  <c:v>-0.3645637000008719</c:v>
                </c:pt>
                <c:pt idx="57">
                  <c:v>-0.77763140000024578</c:v>
                </c:pt>
                <c:pt idx="72">
                  <c:v>-0.7919564999974682</c:v>
                </c:pt>
                <c:pt idx="100">
                  <c:v>-0.32316795000224374</c:v>
                </c:pt>
                <c:pt idx="102">
                  <c:v>-0.43530209999880753</c:v>
                </c:pt>
                <c:pt idx="146">
                  <c:v>-0.67757970000093337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2C-408E-975A-B3C8FFBD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73144"/>
        <c:axId val="1"/>
      </c:scatterChart>
      <c:valAx>
        <c:axId val="748773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88986489754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73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001850899290852E-2"/>
          <c:y val="0.85538590753078936"/>
          <c:w val="0.87772334990789458"/>
          <c:h val="0.12307724611346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Cnc - O-C Diagr.</a:t>
            </a:r>
          </a:p>
        </c:rich>
      </c:tx>
      <c:layout>
        <c:manualLayout>
          <c:xMode val="edge"/>
          <c:yMode val="edge"/>
          <c:x val="0.36454884610995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5161561619429"/>
          <c:y val="0.14723926380368099"/>
          <c:w val="0.8127096936971657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0</c:v>
                </c:pt>
                <c:pt idx="1">
                  <c:v>-0.83365530000082799</c:v>
                </c:pt>
                <c:pt idx="2">
                  <c:v>-0.28273740000440739</c:v>
                </c:pt>
                <c:pt idx="3">
                  <c:v>-0.82970850000128848</c:v>
                </c:pt>
                <c:pt idx="4">
                  <c:v>-0.82645530000081635</c:v>
                </c:pt>
                <c:pt idx="5">
                  <c:v>-0.7928745000026538</c:v>
                </c:pt>
                <c:pt idx="6">
                  <c:v>-0.78684890000295127</c:v>
                </c:pt>
                <c:pt idx="7">
                  <c:v>-0.76832790000116802</c:v>
                </c:pt>
                <c:pt idx="8">
                  <c:v>-0.77925530000356957</c:v>
                </c:pt>
                <c:pt idx="9">
                  <c:v>-0.79236210000453866</c:v>
                </c:pt>
                <c:pt idx="10">
                  <c:v>-0.75087950000306591</c:v>
                </c:pt>
                <c:pt idx="11">
                  <c:v>-0.75450370000180556</c:v>
                </c:pt>
                <c:pt idx="12">
                  <c:v>-0.7283763000050385</c:v>
                </c:pt>
                <c:pt idx="13">
                  <c:v>-0.72312310000415891</c:v>
                </c:pt>
                <c:pt idx="14">
                  <c:v>-0.72379090000322321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0-41C5-8257-67B6FA090D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8.9999999999999998E-4</c:v>
                  </c:pt>
                  <c:pt idx="100">
                    <c:v>3.8E-3</c:v>
                  </c:pt>
                  <c:pt idx="101">
                    <c:v>5.0000000000000001E-4</c:v>
                  </c:pt>
                  <c:pt idx="102">
                    <c:v>1E-3</c:v>
                  </c:pt>
                  <c:pt idx="103">
                    <c:v>5.9999999999999995E-4</c:v>
                  </c:pt>
                  <c:pt idx="104">
                    <c:v>2.0999999999999999E-3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3.0000000000000001E-3</c:v>
                  </c:pt>
                  <c:pt idx="108">
                    <c:v>2.0000000000000001E-4</c:v>
                  </c:pt>
                  <c:pt idx="109">
                    <c:v>2.3999999999999998E-3</c:v>
                  </c:pt>
                  <c:pt idx="110">
                    <c:v>8.0000000000000007E-5</c:v>
                  </c:pt>
                  <c:pt idx="111">
                    <c:v>4.0000000000000001E-3</c:v>
                  </c:pt>
                  <c:pt idx="112">
                    <c:v>2.3999999999999998E-3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1E-3</c:v>
                  </c:pt>
                  <c:pt idx="119">
                    <c:v>2.2000000000000001E-3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5.9999999999999995E-4</c:v>
                  </c:pt>
                  <c:pt idx="127">
                    <c:v>1E-3</c:v>
                  </c:pt>
                  <c:pt idx="128">
                    <c:v>8.9999999999999998E-4</c:v>
                  </c:pt>
                  <c:pt idx="129">
                    <c:v>1E-3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4.0000000000000002E-4</c:v>
                  </c:pt>
                  <c:pt idx="142">
                    <c:v>4.0000000000000002E-4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5.9999999999999995E-4</c:v>
                  </c:pt>
                  <c:pt idx="147">
                    <c:v>3.0000000000000001E-3</c:v>
                  </c:pt>
                  <c:pt idx="148">
                    <c:v>2.9999999999999997E-4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8.9999999999999998E-4</c:v>
                  </c:pt>
                  <c:pt idx="100">
                    <c:v>3.8E-3</c:v>
                  </c:pt>
                  <c:pt idx="101">
                    <c:v>5.0000000000000001E-4</c:v>
                  </c:pt>
                  <c:pt idx="102">
                    <c:v>1E-3</c:v>
                  </c:pt>
                  <c:pt idx="103">
                    <c:v>5.9999999999999995E-4</c:v>
                  </c:pt>
                  <c:pt idx="104">
                    <c:v>2.0999999999999999E-3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3.0000000000000001E-3</c:v>
                  </c:pt>
                  <c:pt idx="108">
                    <c:v>2.0000000000000001E-4</c:v>
                  </c:pt>
                  <c:pt idx="109">
                    <c:v>2.3999999999999998E-3</c:v>
                  </c:pt>
                  <c:pt idx="110">
                    <c:v>8.0000000000000007E-5</c:v>
                  </c:pt>
                  <c:pt idx="111">
                    <c:v>4.0000000000000001E-3</c:v>
                  </c:pt>
                  <c:pt idx="112">
                    <c:v>2.3999999999999998E-3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1E-3</c:v>
                  </c:pt>
                  <c:pt idx="119">
                    <c:v>2.2000000000000001E-3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5.9999999999999995E-4</c:v>
                  </c:pt>
                  <c:pt idx="127">
                    <c:v>1E-3</c:v>
                  </c:pt>
                  <c:pt idx="128">
                    <c:v>8.9999999999999998E-4</c:v>
                  </c:pt>
                  <c:pt idx="129">
                    <c:v>1E-3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4.0000000000000002E-4</c:v>
                  </c:pt>
                  <c:pt idx="142">
                    <c:v>4.0000000000000002E-4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5.9999999999999995E-4</c:v>
                  </c:pt>
                  <c:pt idx="147">
                    <c:v>3.0000000000000001E-3</c:v>
                  </c:pt>
                  <c:pt idx="148">
                    <c:v>2.9999999999999997E-4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5">
                  <c:v>-0.55729269999574171</c:v>
                </c:pt>
                <c:pt idx="16">
                  <c:v>-0.4889610999962315</c:v>
                </c:pt>
                <c:pt idx="17">
                  <c:v>-0.49134610000328394</c:v>
                </c:pt>
                <c:pt idx="18">
                  <c:v>-0.4744909000073676</c:v>
                </c:pt>
                <c:pt idx="19">
                  <c:v>-0.50680389999615727</c:v>
                </c:pt>
                <c:pt idx="20">
                  <c:v>-0.52868129999842495</c:v>
                </c:pt>
                <c:pt idx="22">
                  <c:v>-0.58462829999916721</c:v>
                </c:pt>
                <c:pt idx="23">
                  <c:v>-0.5871945000035339</c:v>
                </c:pt>
                <c:pt idx="24">
                  <c:v>-0.57313169999542879</c:v>
                </c:pt>
                <c:pt idx="25">
                  <c:v>-0.55831230000330834</c:v>
                </c:pt>
                <c:pt idx="26">
                  <c:v>-0.57849290000012843</c:v>
                </c:pt>
                <c:pt idx="27">
                  <c:v>-0.58305910000490258</c:v>
                </c:pt>
                <c:pt idx="29">
                  <c:v>-0.56118970000534318</c:v>
                </c:pt>
                <c:pt idx="30">
                  <c:v>-0.57500430000072811</c:v>
                </c:pt>
                <c:pt idx="31">
                  <c:v>-0.57418489999690792</c:v>
                </c:pt>
                <c:pt idx="32">
                  <c:v>-0.56462850000389153</c:v>
                </c:pt>
                <c:pt idx="33">
                  <c:v>-0.56658030000107829</c:v>
                </c:pt>
                <c:pt idx="34">
                  <c:v>-0.59056570000393549</c:v>
                </c:pt>
                <c:pt idx="35">
                  <c:v>-0.58869810000032885</c:v>
                </c:pt>
                <c:pt idx="36">
                  <c:v>-0.56150930000148946</c:v>
                </c:pt>
                <c:pt idx="37">
                  <c:v>-0.56100930000684457</c:v>
                </c:pt>
                <c:pt idx="38">
                  <c:v>-0.55800930000259541</c:v>
                </c:pt>
                <c:pt idx="39">
                  <c:v>-0.55700930000602966</c:v>
                </c:pt>
                <c:pt idx="40">
                  <c:v>-0.5540093000017805</c:v>
                </c:pt>
                <c:pt idx="41">
                  <c:v>-0.56325610000203596</c:v>
                </c:pt>
                <c:pt idx="42">
                  <c:v>-0.56693670000095153</c:v>
                </c:pt>
                <c:pt idx="43">
                  <c:v>-0.56970609999552835</c:v>
                </c:pt>
                <c:pt idx="44">
                  <c:v>-0.58727229999931296</c:v>
                </c:pt>
                <c:pt idx="45">
                  <c:v>-0.57927229999768315</c:v>
                </c:pt>
                <c:pt idx="46">
                  <c:v>-0.55288670000300044</c:v>
                </c:pt>
                <c:pt idx="47">
                  <c:v>-0.55750109999644337</c:v>
                </c:pt>
                <c:pt idx="48">
                  <c:v>-0.5636335000017425</c:v>
                </c:pt>
                <c:pt idx="49">
                  <c:v>-0.57024789999559289</c:v>
                </c:pt>
                <c:pt idx="50">
                  <c:v>-0.56124789999739733</c:v>
                </c:pt>
                <c:pt idx="51">
                  <c:v>-0.55881410000438336</c:v>
                </c:pt>
                <c:pt idx="52">
                  <c:v>-0.56742850000591716</c:v>
                </c:pt>
                <c:pt idx="53">
                  <c:v>-0.5654285000055097</c:v>
                </c:pt>
                <c:pt idx="54">
                  <c:v>-0.56342850000510225</c:v>
                </c:pt>
                <c:pt idx="55">
                  <c:v>-0.56242850000126055</c:v>
                </c:pt>
                <c:pt idx="56">
                  <c:v>-0.55242850000649923</c:v>
                </c:pt>
                <c:pt idx="58">
                  <c:v>-0.55723330000182614</c:v>
                </c:pt>
                <c:pt idx="59">
                  <c:v>-0.55979950000619283</c:v>
                </c:pt>
                <c:pt idx="60">
                  <c:v>-0.56649810000089929</c:v>
                </c:pt>
                <c:pt idx="61">
                  <c:v>-0.555345100001432</c:v>
                </c:pt>
                <c:pt idx="62">
                  <c:v>-0.56634009999834234</c:v>
                </c:pt>
                <c:pt idx="63">
                  <c:v>-0.55388189999939641</c:v>
                </c:pt>
                <c:pt idx="64">
                  <c:v>-0.54062870000052499</c:v>
                </c:pt>
                <c:pt idx="65">
                  <c:v>-0.54117050000058953</c:v>
                </c:pt>
                <c:pt idx="66">
                  <c:v>-0.55600950000371085</c:v>
                </c:pt>
                <c:pt idx="67">
                  <c:v>-0.55000950000248849</c:v>
                </c:pt>
                <c:pt idx="68">
                  <c:v>-0.55455130000336794</c:v>
                </c:pt>
                <c:pt idx="69">
                  <c:v>-0.54193510000186507</c:v>
                </c:pt>
                <c:pt idx="70">
                  <c:v>-0.54647689999546856</c:v>
                </c:pt>
                <c:pt idx="71">
                  <c:v>-0.54905290000169771</c:v>
                </c:pt>
                <c:pt idx="73">
                  <c:v>-0.55449650000809925</c:v>
                </c:pt>
                <c:pt idx="74">
                  <c:v>-0.54549650000262773</c:v>
                </c:pt>
                <c:pt idx="75">
                  <c:v>-0.56067710000206716</c:v>
                </c:pt>
                <c:pt idx="76">
                  <c:v>-0.55029149999609217</c:v>
                </c:pt>
                <c:pt idx="77">
                  <c:v>-0.54416949999722419</c:v>
                </c:pt>
                <c:pt idx="78">
                  <c:v>-0.54991570000129286</c:v>
                </c:pt>
                <c:pt idx="79">
                  <c:v>-0.54804810000496218</c:v>
                </c:pt>
                <c:pt idx="80">
                  <c:v>-0.54779489999782527</c:v>
                </c:pt>
                <c:pt idx="81">
                  <c:v>-0.56354170000122394</c:v>
                </c:pt>
                <c:pt idx="82">
                  <c:v>-0.54167230000166455</c:v>
                </c:pt>
                <c:pt idx="83">
                  <c:v>-0.52198349999525817</c:v>
                </c:pt>
                <c:pt idx="84">
                  <c:v>-0.55822390000685118</c:v>
                </c:pt>
                <c:pt idx="85">
                  <c:v>-0.56217389999801526</c:v>
                </c:pt>
                <c:pt idx="86">
                  <c:v>-0.55986770000163233</c:v>
                </c:pt>
                <c:pt idx="87">
                  <c:v>-0.56148209999810206</c:v>
                </c:pt>
                <c:pt idx="88">
                  <c:v>-0.54066270000475924</c:v>
                </c:pt>
                <c:pt idx="89">
                  <c:v>-0.56522889999905601</c:v>
                </c:pt>
                <c:pt idx="90">
                  <c:v>-0.51884330000029877</c:v>
                </c:pt>
                <c:pt idx="91">
                  <c:v>-0.56979510000383016</c:v>
                </c:pt>
                <c:pt idx="92">
                  <c:v>-0.54240950000530574</c:v>
                </c:pt>
                <c:pt idx="93">
                  <c:v>-0.5629756999987876</c:v>
                </c:pt>
                <c:pt idx="94">
                  <c:v>-0.55292570000165142</c:v>
                </c:pt>
                <c:pt idx="95">
                  <c:v>-0.55817250000109198</c:v>
                </c:pt>
                <c:pt idx="96">
                  <c:v>-0.55167249999794876</c:v>
                </c:pt>
                <c:pt idx="97">
                  <c:v>-0.52241930000309367</c:v>
                </c:pt>
                <c:pt idx="98">
                  <c:v>-0.55904349999764236</c:v>
                </c:pt>
                <c:pt idx="111">
                  <c:v>-0.55185830000118585</c:v>
                </c:pt>
                <c:pt idx="120">
                  <c:v>-0.55505830000038259</c:v>
                </c:pt>
                <c:pt idx="127">
                  <c:v>-0.56007330000284128</c:v>
                </c:pt>
                <c:pt idx="136">
                  <c:v>-0.54928769999969518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E0-41C5-8257-67B6FA090D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99">
                  <c:v>-0.55818850000650855</c:v>
                </c:pt>
                <c:pt idx="101">
                  <c:v>-0.55402090000279713</c:v>
                </c:pt>
                <c:pt idx="104">
                  <c:v>-0.55438250000588596</c:v>
                </c:pt>
                <c:pt idx="105">
                  <c:v>-0.55426309999893419</c:v>
                </c:pt>
                <c:pt idx="107">
                  <c:v>-0.55368230000021867</c:v>
                </c:pt>
                <c:pt idx="108">
                  <c:v>-0.55533409999770811</c:v>
                </c:pt>
                <c:pt idx="109">
                  <c:v>-0.55104850000498118</c:v>
                </c:pt>
                <c:pt idx="112">
                  <c:v>-0.5544406999979401</c:v>
                </c:pt>
                <c:pt idx="114">
                  <c:v>-0.55509370000072522</c:v>
                </c:pt>
                <c:pt idx="115">
                  <c:v>-0.55597290000150679</c:v>
                </c:pt>
                <c:pt idx="116">
                  <c:v>-0.55487290000019129</c:v>
                </c:pt>
                <c:pt idx="119">
                  <c:v>-0.54742840000108117</c:v>
                </c:pt>
                <c:pt idx="122">
                  <c:v>-0.55717949999962002</c:v>
                </c:pt>
                <c:pt idx="128">
                  <c:v>-0.55831650000618538</c:v>
                </c:pt>
                <c:pt idx="129">
                  <c:v>-0.55811650000396185</c:v>
                </c:pt>
                <c:pt idx="137">
                  <c:v>-0.54928769999969518</c:v>
                </c:pt>
                <c:pt idx="141">
                  <c:v>-0.54543630000262056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E0-41C5-8257-67B6FA090D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03">
                  <c:v>-0.55527889999939362</c:v>
                </c:pt>
                <c:pt idx="106">
                  <c:v>-0.55182249999779742</c:v>
                </c:pt>
                <c:pt idx="110">
                  <c:v>-0.55417890000535408</c:v>
                </c:pt>
                <c:pt idx="113">
                  <c:v>-0.5555205000055139</c:v>
                </c:pt>
                <c:pt idx="117">
                  <c:v>-0.55545790000178386</c:v>
                </c:pt>
                <c:pt idx="118">
                  <c:v>-0.56289779999497114</c:v>
                </c:pt>
                <c:pt idx="121">
                  <c:v>-0.55746317795274081</c:v>
                </c:pt>
                <c:pt idx="123">
                  <c:v>-0.55554930000653258</c:v>
                </c:pt>
                <c:pt idx="124">
                  <c:v>-0.55789650000224356</c:v>
                </c:pt>
                <c:pt idx="125">
                  <c:v>-0.55948910000006435</c:v>
                </c:pt>
                <c:pt idx="126">
                  <c:v>-0.55971039999712957</c:v>
                </c:pt>
                <c:pt idx="130">
                  <c:v>-0.55908630000340054</c:v>
                </c:pt>
                <c:pt idx="131">
                  <c:v>-0.55797590000292985</c:v>
                </c:pt>
                <c:pt idx="132">
                  <c:v>-0.55589109999709763</c:v>
                </c:pt>
                <c:pt idx="133">
                  <c:v>-0.55551449999620672</c:v>
                </c:pt>
                <c:pt idx="134">
                  <c:v>-0.54956790000142064</c:v>
                </c:pt>
                <c:pt idx="135">
                  <c:v>-0.54935100000147941</c:v>
                </c:pt>
                <c:pt idx="138">
                  <c:v>-0.54553049999958603</c:v>
                </c:pt>
                <c:pt idx="139">
                  <c:v>-0.54553049999231007</c:v>
                </c:pt>
                <c:pt idx="140">
                  <c:v>-0.54001830000197515</c:v>
                </c:pt>
                <c:pt idx="142">
                  <c:v>-0.54136519999883603</c:v>
                </c:pt>
                <c:pt idx="143">
                  <c:v>-0.5433056999972905</c:v>
                </c:pt>
                <c:pt idx="144">
                  <c:v>-0.54079870000714436</c:v>
                </c:pt>
                <c:pt idx="145">
                  <c:v>-0.54061670000373852</c:v>
                </c:pt>
                <c:pt idx="147">
                  <c:v>-0.53209160000551492</c:v>
                </c:pt>
                <c:pt idx="148">
                  <c:v>-0.53660709999530809</c:v>
                </c:pt>
                <c:pt idx="149">
                  <c:v>-0.53653590000612894</c:v>
                </c:pt>
                <c:pt idx="150">
                  <c:v>-0.53605029999744147</c:v>
                </c:pt>
                <c:pt idx="151">
                  <c:v>-0.53640209999866784</c:v>
                </c:pt>
                <c:pt idx="152">
                  <c:v>-0.52648709999630228</c:v>
                </c:pt>
                <c:pt idx="153">
                  <c:v>-0.52144109999790089</c:v>
                </c:pt>
                <c:pt idx="154">
                  <c:v>-0.51763370000116993</c:v>
                </c:pt>
                <c:pt idx="155">
                  <c:v>-0.51434709999739425</c:v>
                </c:pt>
                <c:pt idx="156">
                  <c:v>-0.51247950000106357</c:v>
                </c:pt>
                <c:pt idx="157">
                  <c:v>-0.50695049999922048</c:v>
                </c:pt>
                <c:pt idx="158">
                  <c:v>-0.49874569999519736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E0-41C5-8257-67B6FA090D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E0-41C5-8257-67B6FA090D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E0-41C5-8257-67B6FA090D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  <c:pt idx="126">
                  <c:v>-0.55971039999712957</c:v>
                </c:pt>
                <c:pt idx="134">
                  <c:v>-0.54956790000142064</c:v>
                </c:pt>
                <c:pt idx="135">
                  <c:v>-0.54935100000147941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E0-41C5-8257-67B6FA090D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-25816.5</c:v>
                </c:pt>
                <c:pt idx="2">
                  <c:v>-25507</c:v>
                </c:pt>
                <c:pt idx="3">
                  <c:v>-24842.5</c:v>
                </c:pt>
                <c:pt idx="4">
                  <c:v>-24816.5</c:v>
                </c:pt>
                <c:pt idx="5">
                  <c:v>-24472.5</c:v>
                </c:pt>
                <c:pt idx="6">
                  <c:v>-24264.5</c:v>
                </c:pt>
                <c:pt idx="7">
                  <c:v>-23859.5</c:v>
                </c:pt>
                <c:pt idx="8">
                  <c:v>-23816.5</c:v>
                </c:pt>
                <c:pt idx="9">
                  <c:v>-23590.5</c:v>
                </c:pt>
                <c:pt idx="10">
                  <c:v>-23497.5</c:v>
                </c:pt>
                <c:pt idx="11">
                  <c:v>-23178.5</c:v>
                </c:pt>
                <c:pt idx="12">
                  <c:v>-22221.5</c:v>
                </c:pt>
                <c:pt idx="13">
                  <c:v>-22195.5</c:v>
                </c:pt>
                <c:pt idx="14">
                  <c:v>-19574.5</c:v>
                </c:pt>
                <c:pt idx="15">
                  <c:v>-17323.5</c:v>
                </c:pt>
                <c:pt idx="16">
                  <c:v>-14785.5</c:v>
                </c:pt>
                <c:pt idx="17">
                  <c:v>-14710.5</c:v>
                </c:pt>
                <c:pt idx="18">
                  <c:v>-13074.5</c:v>
                </c:pt>
                <c:pt idx="19">
                  <c:v>-13039.5</c:v>
                </c:pt>
                <c:pt idx="20">
                  <c:v>-12746.5</c:v>
                </c:pt>
                <c:pt idx="21">
                  <c:v>-12358.5</c:v>
                </c:pt>
                <c:pt idx="22">
                  <c:v>-12081.5</c:v>
                </c:pt>
                <c:pt idx="23">
                  <c:v>-12072.5</c:v>
                </c:pt>
                <c:pt idx="24">
                  <c:v>-11718.5</c:v>
                </c:pt>
                <c:pt idx="25">
                  <c:v>-11701.5</c:v>
                </c:pt>
                <c:pt idx="26">
                  <c:v>-11684.5</c:v>
                </c:pt>
                <c:pt idx="27">
                  <c:v>-11675.5</c:v>
                </c:pt>
                <c:pt idx="28">
                  <c:v>-11478.5</c:v>
                </c:pt>
                <c:pt idx="29">
                  <c:v>-11408.5</c:v>
                </c:pt>
                <c:pt idx="30">
                  <c:v>-10761.5</c:v>
                </c:pt>
                <c:pt idx="31">
                  <c:v>-10744.5</c:v>
                </c:pt>
                <c:pt idx="32">
                  <c:v>-10442.5</c:v>
                </c:pt>
                <c:pt idx="33">
                  <c:v>-10441.5</c:v>
                </c:pt>
                <c:pt idx="34">
                  <c:v>-10088.5</c:v>
                </c:pt>
                <c:pt idx="35">
                  <c:v>-10070.5</c:v>
                </c:pt>
                <c:pt idx="36">
                  <c:v>-9786.5</c:v>
                </c:pt>
                <c:pt idx="37">
                  <c:v>-9786.5</c:v>
                </c:pt>
                <c:pt idx="38">
                  <c:v>-9786.5</c:v>
                </c:pt>
                <c:pt idx="39">
                  <c:v>-9786.5</c:v>
                </c:pt>
                <c:pt idx="40">
                  <c:v>-9786.5</c:v>
                </c:pt>
                <c:pt idx="41">
                  <c:v>-9760.5</c:v>
                </c:pt>
                <c:pt idx="42">
                  <c:v>-9743.5</c:v>
                </c:pt>
                <c:pt idx="43">
                  <c:v>-9510.5</c:v>
                </c:pt>
                <c:pt idx="44">
                  <c:v>-9501.5</c:v>
                </c:pt>
                <c:pt idx="45">
                  <c:v>-9501.5</c:v>
                </c:pt>
                <c:pt idx="46">
                  <c:v>-9493.5</c:v>
                </c:pt>
                <c:pt idx="47">
                  <c:v>-9485.5</c:v>
                </c:pt>
                <c:pt idx="48">
                  <c:v>-9467.5</c:v>
                </c:pt>
                <c:pt idx="49">
                  <c:v>-9459.5</c:v>
                </c:pt>
                <c:pt idx="50">
                  <c:v>-9459.5</c:v>
                </c:pt>
                <c:pt idx="51">
                  <c:v>-9450.5</c:v>
                </c:pt>
                <c:pt idx="52">
                  <c:v>-9442.5</c:v>
                </c:pt>
                <c:pt idx="53">
                  <c:v>-9442.5</c:v>
                </c:pt>
                <c:pt idx="54">
                  <c:v>-9442.5</c:v>
                </c:pt>
                <c:pt idx="55">
                  <c:v>-9442.5</c:v>
                </c:pt>
                <c:pt idx="56">
                  <c:v>-9442.5</c:v>
                </c:pt>
                <c:pt idx="57">
                  <c:v>-9177</c:v>
                </c:pt>
                <c:pt idx="58">
                  <c:v>-9106.5</c:v>
                </c:pt>
                <c:pt idx="59">
                  <c:v>-9097.5</c:v>
                </c:pt>
                <c:pt idx="60">
                  <c:v>-9070.5</c:v>
                </c:pt>
                <c:pt idx="61">
                  <c:v>-8905.5</c:v>
                </c:pt>
                <c:pt idx="62">
                  <c:v>-8880.5</c:v>
                </c:pt>
                <c:pt idx="63">
                  <c:v>-8829.5</c:v>
                </c:pt>
                <c:pt idx="64">
                  <c:v>-8803.5</c:v>
                </c:pt>
                <c:pt idx="65">
                  <c:v>-8752.5</c:v>
                </c:pt>
                <c:pt idx="66">
                  <c:v>-8147.5</c:v>
                </c:pt>
                <c:pt idx="67">
                  <c:v>-8147.5</c:v>
                </c:pt>
                <c:pt idx="68">
                  <c:v>-8096.5</c:v>
                </c:pt>
                <c:pt idx="69">
                  <c:v>-7855.5</c:v>
                </c:pt>
                <c:pt idx="70">
                  <c:v>-7804.5</c:v>
                </c:pt>
                <c:pt idx="71">
                  <c:v>-7484.5</c:v>
                </c:pt>
                <c:pt idx="72">
                  <c:v>-7482.5</c:v>
                </c:pt>
                <c:pt idx="73">
                  <c:v>-7182.5</c:v>
                </c:pt>
                <c:pt idx="74">
                  <c:v>-7182.5</c:v>
                </c:pt>
                <c:pt idx="75">
                  <c:v>-7165.5</c:v>
                </c:pt>
                <c:pt idx="76">
                  <c:v>-7157.5</c:v>
                </c:pt>
                <c:pt idx="77">
                  <c:v>-6947.5</c:v>
                </c:pt>
                <c:pt idx="78">
                  <c:v>-6838.5</c:v>
                </c:pt>
                <c:pt idx="79">
                  <c:v>-6820.5</c:v>
                </c:pt>
                <c:pt idx="80">
                  <c:v>-6794.5</c:v>
                </c:pt>
                <c:pt idx="81">
                  <c:v>-6768.5</c:v>
                </c:pt>
                <c:pt idx="82">
                  <c:v>-6501.5</c:v>
                </c:pt>
                <c:pt idx="83">
                  <c:v>-6217.5</c:v>
                </c:pt>
                <c:pt idx="84">
                  <c:v>-6139.5</c:v>
                </c:pt>
                <c:pt idx="85">
                  <c:v>-5889.5</c:v>
                </c:pt>
                <c:pt idx="86">
                  <c:v>-5198.5</c:v>
                </c:pt>
                <c:pt idx="87">
                  <c:v>-5190.5</c:v>
                </c:pt>
                <c:pt idx="88">
                  <c:v>-5173.5</c:v>
                </c:pt>
                <c:pt idx="89">
                  <c:v>-5164.5</c:v>
                </c:pt>
                <c:pt idx="90">
                  <c:v>-5156.5</c:v>
                </c:pt>
                <c:pt idx="91">
                  <c:v>-5155.5</c:v>
                </c:pt>
                <c:pt idx="92">
                  <c:v>-5147.5</c:v>
                </c:pt>
                <c:pt idx="93">
                  <c:v>-5138.5</c:v>
                </c:pt>
                <c:pt idx="94">
                  <c:v>-4888.5</c:v>
                </c:pt>
                <c:pt idx="95">
                  <c:v>-4862.5</c:v>
                </c:pt>
                <c:pt idx="96">
                  <c:v>-4862.5</c:v>
                </c:pt>
                <c:pt idx="97">
                  <c:v>-4836.5</c:v>
                </c:pt>
                <c:pt idx="98">
                  <c:v>-4517.5</c:v>
                </c:pt>
                <c:pt idx="99">
                  <c:v>-4242.5</c:v>
                </c:pt>
                <c:pt idx="100">
                  <c:v>-3910</c:v>
                </c:pt>
                <c:pt idx="101">
                  <c:v>-3224.5</c:v>
                </c:pt>
                <c:pt idx="102">
                  <c:v>-2969.5</c:v>
                </c:pt>
                <c:pt idx="103">
                  <c:v>-2914.5</c:v>
                </c:pt>
                <c:pt idx="104">
                  <c:v>-2912.5</c:v>
                </c:pt>
                <c:pt idx="105">
                  <c:v>-2895.5</c:v>
                </c:pt>
                <c:pt idx="106">
                  <c:v>-2612.5</c:v>
                </c:pt>
                <c:pt idx="107">
                  <c:v>-2551.5</c:v>
                </c:pt>
                <c:pt idx="108">
                  <c:v>-2550.5</c:v>
                </c:pt>
                <c:pt idx="109">
                  <c:v>-2542.5</c:v>
                </c:pt>
                <c:pt idx="110">
                  <c:v>-2264.5</c:v>
                </c:pt>
                <c:pt idx="111">
                  <c:v>-2231.5</c:v>
                </c:pt>
                <c:pt idx="112">
                  <c:v>-1963.5</c:v>
                </c:pt>
                <c:pt idx="113">
                  <c:v>-1652.5</c:v>
                </c:pt>
                <c:pt idx="114">
                  <c:v>-1628.5</c:v>
                </c:pt>
                <c:pt idx="115">
                  <c:v>-1584.5</c:v>
                </c:pt>
                <c:pt idx="116">
                  <c:v>-1584.5</c:v>
                </c:pt>
                <c:pt idx="117">
                  <c:v>-1559.5</c:v>
                </c:pt>
                <c:pt idx="118">
                  <c:v>-1329</c:v>
                </c:pt>
                <c:pt idx="119">
                  <c:v>-1262</c:v>
                </c:pt>
                <c:pt idx="120">
                  <c:v>-1231.5</c:v>
                </c:pt>
                <c:pt idx="121">
                  <c:v>-1003.5</c:v>
                </c:pt>
                <c:pt idx="122">
                  <c:v>-997.5</c:v>
                </c:pt>
                <c:pt idx="123">
                  <c:v>-986.5</c:v>
                </c:pt>
                <c:pt idx="124">
                  <c:v>-682.5</c:v>
                </c:pt>
                <c:pt idx="125">
                  <c:v>-325.5</c:v>
                </c:pt>
                <c:pt idx="126">
                  <c:v>-322</c:v>
                </c:pt>
                <c:pt idx="127">
                  <c:v>-306.5</c:v>
                </c:pt>
                <c:pt idx="128">
                  <c:v>-282.5</c:v>
                </c:pt>
                <c:pt idx="129">
                  <c:v>-282.5</c:v>
                </c:pt>
                <c:pt idx="130">
                  <c:v>-271.5</c:v>
                </c:pt>
                <c:pt idx="131">
                  <c:v>0.5</c:v>
                </c:pt>
                <c:pt idx="132">
                  <c:v>64.5</c:v>
                </c:pt>
                <c:pt idx="133">
                  <c:v>327.5</c:v>
                </c:pt>
                <c:pt idx="134">
                  <c:v>690.5</c:v>
                </c:pt>
                <c:pt idx="135">
                  <c:v>695</c:v>
                </c:pt>
                <c:pt idx="136">
                  <c:v>701.5</c:v>
                </c:pt>
                <c:pt idx="137">
                  <c:v>701.5</c:v>
                </c:pt>
                <c:pt idx="138">
                  <c:v>947.5</c:v>
                </c:pt>
                <c:pt idx="139">
                  <c:v>947.5</c:v>
                </c:pt>
                <c:pt idx="140">
                  <c:v>968.5</c:v>
                </c:pt>
                <c:pt idx="141">
                  <c:v>978.5</c:v>
                </c:pt>
                <c:pt idx="142">
                  <c:v>1014</c:v>
                </c:pt>
                <c:pt idx="143">
                  <c:v>1061.5</c:v>
                </c:pt>
                <c:pt idx="144">
                  <c:v>1346.5</c:v>
                </c:pt>
                <c:pt idx="145">
                  <c:v>1356.5</c:v>
                </c:pt>
                <c:pt idx="146">
                  <c:v>1641.5</c:v>
                </c:pt>
                <c:pt idx="147">
                  <c:v>1662</c:v>
                </c:pt>
                <c:pt idx="148">
                  <c:v>1684.5</c:v>
                </c:pt>
                <c:pt idx="149">
                  <c:v>1700.5</c:v>
                </c:pt>
                <c:pt idx="150">
                  <c:v>1708.5</c:v>
                </c:pt>
                <c:pt idx="151">
                  <c:v>1709.5</c:v>
                </c:pt>
                <c:pt idx="152">
                  <c:v>2284.5</c:v>
                </c:pt>
                <c:pt idx="153">
                  <c:v>2314.5</c:v>
                </c:pt>
                <c:pt idx="154">
                  <c:v>2671.5</c:v>
                </c:pt>
                <c:pt idx="155">
                  <c:v>2984.5</c:v>
                </c:pt>
                <c:pt idx="156">
                  <c:v>3002.5</c:v>
                </c:pt>
                <c:pt idx="157">
                  <c:v>3347.5</c:v>
                </c:pt>
                <c:pt idx="158">
                  <c:v>4011.5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30">
                  <c:v>-0.56523351010819833</c:v>
                </c:pt>
                <c:pt idx="31">
                  <c:v>-0.56519941159650378</c:v>
                </c:pt>
                <c:pt idx="32">
                  <c:v>-0.5645936615652245</c:v>
                </c:pt>
                <c:pt idx="33">
                  <c:v>-0.56459165577041892</c:v>
                </c:pt>
                <c:pt idx="34">
                  <c:v>-0.56388361020405608</c:v>
                </c:pt>
                <c:pt idx="35">
                  <c:v>-0.56384750589755606</c:v>
                </c:pt>
                <c:pt idx="36">
                  <c:v>-0.56327786017277692</c:v>
                </c:pt>
                <c:pt idx="37">
                  <c:v>-0.56327786017277692</c:v>
                </c:pt>
                <c:pt idx="38">
                  <c:v>-0.56327786017277692</c:v>
                </c:pt>
                <c:pt idx="39">
                  <c:v>-0.56327786017277692</c:v>
                </c:pt>
                <c:pt idx="40">
                  <c:v>-0.56327786017277692</c:v>
                </c:pt>
                <c:pt idx="41">
                  <c:v>-0.56322570950783235</c:v>
                </c:pt>
                <c:pt idx="42">
                  <c:v>-0.56319161099613779</c:v>
                </c:pt>
                <c:pt idx="43">
                  <c:v>-0.56272426080644222</c:v>
                </c:pt>
                <c:pt idx="44">
                  <c:v>-0.5627062086531921</c:v>
                </c:pt>
                <c:pt idx="45">
                  <c:v>-0.5627062086531921</c:v>
                </c:pt>
                <c:pt idx="46">
                  <c:v>-0.56269016229474766</c:v>
                </c:pt>
                <c:pt idx="47">
                  <c:v>-0.56267411593630323</c:v>
                </c:pt>
                <c:pt idx="48">
                  <c:v>-0.56263801162980309</c:v>
                </c:pt>
                <c:pt idx="49">
                  <c:v>-0.56262196527135866</c:v>
                </c:pt>
                <c:pt idx="50">
                  <c:v>-0.56262196527135866</c:v>
                </c:pt>
                <c:pt idx="51">
                  <c:v>-0.56260391311810853</c:v>
                </c:pt>
                <c:pt idx="52">
                  <c:v>-0.5625878667596641</c:v>
                </c:pt>
                <c:pt idx="53">
                  <c:v>-0.5625878667596641</c:v>
                </c:pt>
                <c:pt idx="54">
                  <c:v>-0.5625878667596641</c:v>
                </c:pt>
                <c:pt idx="55">
                  <c:v>-0.5625878667596641</c:v>
                </c:pt>
                <c:pt idx="56">
                  <c:v>-0.5625878667596641</c:v>
                </c:pt>
                <c:pt idx="57">
                  <c:v>-0.56205532823878779</c:v>
                </c:pt>
                <c:pt idx="58">
                  <c:v>-0.56191391970499582</c:v>
                </c:pt>
                <c:pt idx="59">
                  <c:v>-0.5618958675517457</c:v>
                </c:pt>
                <c:pt idx="60">
                  <c:v>-0.56184171109199554</c:v>
                </c:pt>
                <c:pt idx="61">
                  <c:v>-0.56151075494907809</c:v>
                </c:pt>
                <c:pt idx="62">
                  <c:v>-0.5614606100789391</c:v>
                </c:pt>
                <c:pt idx="63">
                  <c:v>-0.56135831454385554</c:v>
                </c:pt>
                <c:pt idx="64">
                  <c:v>-0.56130616387891097</c:v>
                </c:pt>
                <c:pt idx="65">
                  <c:v>-0.56120386834382741</c:v>
                </c:pt>
                <c:pt idx="66">
                  <c:v>-0.55999036248646328</c:v>
                </c:pt>
                <c:pt idx="67">
                  <c:v>-0.55999036248646328</c:v>
                </c:pt>
                <c:pt idx="68">
                  <c:v>-0.55988806695137971</c:v>
                </c:pt>
                <c:pt idx="69">
                  <c:v>-0.5594046704032396</c:v>
                </c:pt>
                <c:pt idx="70">
                  <c:v>-0.55930237486815604</c:v>
                </c:pt>
                <c:pt idx="71">
                  <c:v>-0.55866052053037674</c:v>
                </c:pt>
                <c:pt idx="72">
                  <c:v>-0.55865650894076557</c:v>
                </c:pt>
                <c:pt idx="73">
                  <c:v>-0.55805477049909746</c:v>
                </c:pt>
                <c:pt idx="74">
                  <c:v>-0.55805477049909746</c:v>
                </c:pt>
                <c:pt idx="75">
                  <c:v>-0.55802067198740291</c:v>
                </c:pt>
                <c:pt idx="76">
                  <c:v>-0.55800462562895847</c:v>
                </c:pt>
                <c:pt idx="77">
                  <c:v>-0.55758340871979073</c:v>
                </c:pt>
                <c:pt idx="78">
                  <c:v>-0.55736477708598464</c:v>
                </c:pt>
                <c:pt idx="79">
                  <c:v>-0.55732867277948461</c:v>
                </c:pt>
                <c:pt idx="80">
                  <c:v>-0.55727652211454004</c:v>
                </c:pt>
                <c:pt idx="81">
                  <c:v>-0.55722437144959547</c:v>
                </c:pt>
                <c:pt idx="82">
                  <c:v>-0.55668882423651078</c:v>
                </c:pt>
                <c:pt idx="83">
                  <c:v>-0.55611917851173165</c:v>
                </c:pt>
                <c:pt idx="84">
                  <c:v>-0.55596272651689793</c:v>
                </c:pt>
                <c:pt idx="85">
                  <c:v>-0.5554612778155078</c:v>
                </c:pt>
                <c:pt idx="86">
                  <c:v>-0.55407527360486553</c:v>
                </c:pt>
                <c:pt idx="87">
                  <c:v>-0.55405922724642109</c:v>
                </c:pt>
                <c:pt idx="88">
                  <c:v>-0.55402512873472654</c:v>
                </c:pt>
                <c:pt idx="89">
                  <c:v>-0.55400707658147652</c:v>
                </c:pt>
                <c:pt idx="90">
                  <c:v>-0.55399103022303198</c:v>
                </c:pt>
                <c:pt idx="91">
                  <c:v>-0.5539890244282264</c:v>
                </c:pt>
                <c:pt idx="92">
                  <c:v>-0.55397297806978196</c:v>
                </c:pt>
                <c:pt idx="93">
                  <c:v>-0.55395492591653195</c:v>
                </c:pt>
                <c:pt idx="94">
                  <c:v>-0.55345347721514182</c:v>
                </c:pt>
                <c:pt idx="95">
                  <c:v>-0.55340132655019725</c:v>
                </c:pt>
                <c:pt idx="96">
                  <c:v>-0.55340132655019725</c:v>
                </c:pt>
                <c:pt idx="97">
                  <c:v>-0.55334917588525268</c:v>
                </c:pt>
                <c:pt idx="98">
                  <c:v>-0.55270932734227884</c:v>
                </c:pt>
                <c:pt idx="99">
                  <c:v>-0.55215773377074973</c:v>
                </c:pt>
                <c:pt idx="100">
                  <c:v>-0.55149080699790087</c:v>
                </c:pt>
                <c:pt idx="101">
                  <c:v>-0.55011583465868918</c:v>
                </c:pt>
                <c:pt idx="102">
                  <c:v>-0.54960435698327126</c:v>
                </c:pt>
                <c:pt idx="103">
                  <c:v>-0.54949403826896548</c:v>
                </c:pt>
                <c:pt idx="104">
                  <c:v>-0.54949002667935432</c:v>
                </c:pt>
                <c:pt idx="105">
                  <c:v>-0.54945592816765976</c:v>
                </c:pt>
                <c:pt idx="106">
                  <c:v>-0.54888828823768621</c:v>
                </c:pt>
                <c:pt idx="107">
                  <c:v>-0.54876593475454705</c:v>
                </c:pt>
                <c:pt idx="108">
                  <c:v>-0.54876392895974146</c:v>
                </c:pt>
                <c:pt idx="109">
                  <c:v>-0.54874788260129692</c:v>
                </c:pt>
                <c:pt idx="110">
                  <c:v>-0.54819027164535117</c:v>
                </c:pt>
                <c:pt idx="111">
                  <c:v>-0.54812408041676763</c:v>
                </c:pt>
                <c:pt idx="112">
                  <c:v>-0.54758652740887748</c:v>
                </c:pt>
                <c:pt idx="113">
                  <c:v>-0.54696272522434819</c:v>
                </c:pt>
                <c:pt idx="114">
                  <c:v>-0.54691458614901467</c:v>
                </c:pt>
                <c:pt idx="115">
                  <c:v>-0.54682633117757007</c:v>
                </c:pt>
                <c:pt idx="116">
                  <c:v>-0.54682633117757007</c:v>
                </c:pt>
                <c:pt idx="117">
                  <c:v>-0.54677618630743108</c:v>
                </c:pt>
                <c:pt idx="118">
                  <c:v>-0.54631385060474935</c:v>
                </c:pt>
                <c:pt idx="119">
                  <c:v>-0.54617946235277681</c:v>
                </c:pt>
                <c:pt idx="120">
                  <c:v>-0.54611828561120723</c:v>
                </c:pt>
                <c:pt idx="121">
                  <c:v>-0.54566096439553946</c:v>
                </c:pt>
                <c:pt idx="122">
                  <c:v>-0.54564892962670608</c:v>
                </c:pt>
                <c:pt idx="123">
                  <c:v>-0.5456268658838449</c:v>
                </c:pt>
                <c:pt idx="124">
                  <c:v>-0.54501710426295458</c:v>
                </c:pt>
                <c:pt idx="125">
                  <c:v>-0.54430103551736941</c:v>
                </c:pt>
                <c:pt idx="126">
                  <c:v>-0.54429401523554999</c:v>
                </c:pt>
                <c:pt idx="127">
                  <c:v>-0.5442629254160638</c:v>
                </c:pt>
                <c:pt idx="128">
                  <c:v>-0.54421478634073039</c:v>
                </c:pt>
                <c:pt idx="129">
                  <c:v>-0.54421478634073039</c:v>
                </c:pt>
                <c:pt idx="130">
                  <c:v>-0.54419272259786922</c:v>
                </c:pt>
                <c:pt idx="131">
                  <c:v>-0.54364714641075673</c:v>
                </c:pt>
                <c:pt idx="132">
                  <c:v>-0.54351877554320083</c:v>
                </c:pt>
                <c:pt idx="133">
                  <c:v>-0.54299125150933847</c:v>
                </c:pt>
                <c:pt idx="134">
                  <c:v>-0.54226314799492004</c:v>
                </c:pt>
                <c:pt idx="135">
                  <c:v>-0.54225412191829503</c:v>
                </c:pt>
                <c:pt idx="136">
                  <c:v>-0.54224108425205886</c:v>
                </c:pt>
                <c:pt idx="137">
                  <c:v>-0.54224108425205886</c:v>
                </c:pt>
                <c:pt idx="138">
                  <c:v>-0.54174765872989095</c:v>
                </c:pt>
                <c:pt idx="139">
                  <c:v>-0.54174765872989095</c:v>
                </c:pt>
                <c:pt idx="140">
                  <c:v>-0.54170553703897417</c:v>
                </c:pt>
                <c:pt idx="141">
                  <c:v>-0.54168547909091858</c:v>
                </c:pt>
                <c:pt idx="142">
                  <c:v>-0.5416142733753212</c:v>
                </c:pt>
                <c:pt idx="143">
                  <c:v>-0.54151899812205706</c:v>
                </c:pt>
                <c:pt idx="144">
                  <c:v>-0.54094734660247235</c:v>
                </c:pt>
                <c:pt idx="145">
                  <c:v>-0.54092728865441675</c:v>
                </c:pt>
                <c:pt idx="146">
                  <c:v>-0.54035563713483203</c:v>
                </c:pt>
                <c:pt idx="147">
                  <c:v>-0.54031451834131805</c:v>
                </c:pt>
                <c:pt idx="148">
                  <c:v>-0.5402693879581929</c:v>
                </c:pt>
                <c:pt idx="149">
                  <c:v>-0.54023729524130393</c:v>
                </c:pt>
                <c:pt idx="150">
                  <c:v>-0.54022124888285949</c:v>
                </c:pt>
                <c:pt idx="151">
                  <c:v>-0.54021924308805391</c:v>
                </c:pt>
                <c:pt idx="152">
                  <c:v>-0.53906591107485669</c:v>
                </c:pt>
                <c:pt idx="153">
                  <c:v>-0.5390057372306899</c:v>
                </c:pt>
                <c:pt idx="154">
                  <c:v>-0.53828966848510473</c:v>
                </c:pt>
                <c:pt idx="155">
                  <c:v>-0.53766185471096439</c:v>
                </c:pt>
                <c:pt idx="156">
                  <c:v>-0.53762575040446425</c:v>
                </c:pt>
                <c:pt idx="157">
                  <c:v>-0.53693375119654596</c:v>
                </c:pt>
                <c:pt idx="158">
                  <c:v>-0.53560190344565373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E0-41C5-8257-67B6FA090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65272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0</c:v>
                      </c:pt>
                      <c:pt idx="1">
                        <c:v>-25816.5</c:v>
                      </c:pt>
                      <c:pt idx="2">
                        <c:v>-25507</c:v>
                      </c:pt>
                      <c:pt idx="3">
                        <c:v>-24842.5</c:v>
                      </c:pt>
                      <c:pt idx="4">
                        <c:v>-24816.5</c:v>
                      </c:pt>
                      <c:pt idx="5">
                        <c:v>-24472.5</c:v>
                      </c:pt>
                      <c:pt idx="6">
                        <c:v>-24264.5</c:v>
                      </c:pt>
                      <c:pt idx="7">
                        <c:v>-23859.5</c:v>
                      </c:pt>
                      <c:pt idx="8">
                        <c:v>-23816.5</c:v>
                      </c:pt>
                      <c:pt idx="9">
                        <c:v>-23590.5</c:v>
                      </c:pt>
                      <c:pt idx="10">
                        <c:v>-23497.5</c:v>
                      </c:pt>
                      <c:pt idx="11">
                        <c:v>-23178.5</c:v>
                      </c:pt>
                      <c:pt idx="12">
                        <c:v>-22221.5</c:v>
                      </c:pt>
                      <c:pt idx="13">
                        <c:v>-22195.5</c:v>
                      </c:pt>
                      <c:pt idx="14">
                        <c:v>-19574.5</c:v>
                      </c:pt>
                      <c:pt idx="15">
                        <c:v>-17323.5</c:v>
                      </c:pt>
                      <c:pt idx="16">
                        <c:v>-14785.5</c:v>
                      </c:pt>
                      <c:pt idx="17">
                        <c:v>-14710.5</c:v>
                      </c:pt>
                      <c:pt idx="18">
                        <c:v>-13074.5</c:v>
                      </c:pt>
                      <c:pt idx="19">
                        <c:v>-13039.5</c:v>
                      </c:pt>
                      <c:pt idx="20">
                        <c:v>-12746.5</c:v>
                      </c:pt>
                      <c:pt idx="21">
                        <c:v>-12358.5</c:v>
                      </c:pt>
                      <c:pt idx="22">
                        <c:v>-12081.5</c:v>
                      </c:pt>
                      <c:pt idx="23">
                        <c:v>-12072.5</c:v>
                      </c:pt>
                      <c:pt idx="24">
                        <c:v>-11718.5</c:v>
                      </c:pt>
                      <c:pt idx="25">
                        <c:v>-11701.5</c:v>
                      </c:pt>
                      <c:pt idx="26">
                        <c:v>-11684.5</c:v>
                      </c:pt>
                      <c:pt idx="27">
                        <c:v>-11675.5</c:v>
                      </c:pt>
                      <c:pt idx="28">
                        <c:v>-11478.5</c:v>
                      </c:pt>
                      <c:pt idx="29">
                        <c:v>-11408.5</c:v>
                      </c:pt>
                      <c:pt idx="30">
                        <c:v>-10761.5</c:v>
                      </c:pt>
                      <c:pt idx="31">
                        <c:v>-10744.5</c:v>
                      </c:pt>
                      <c:pt idx="32">
                        <c:v>-10442.5</c:v>
                      </c:pt>
                      <c:pt idx="33">
                        <c:v>-10441.5</c:v>
                      </c:pt>
                      <c:pt idx="34">
                        <c:v>-10088.5</c:v>
                      </c:pt>
                      <c:pt idx="35">
                        <c:v>-10070.5</c:v>
                      </c:pt>
                      <c:pt idx="36">
                        <c:v>-9786.5</c:v>
                      </c:pt>
                      <c:pt idx="37">
                        <c:v>-9786.5</c:v>
                      </c:pt>
                      <c:pt idx="38">
                        <c:v>-9786.5</c:v>
                      </c:pt>
                      <c:pt idx="39">
                        <c:v>-9786.5</c:v>
                      </c:pt>
                      <c:pt idx="40">
                        <c:v>-9786.5</c:v>
                      </c:pt>
                      <c:pt idx="41">
                        <c:v>-9760.5</c:v>
                      </c:pt>
                      <c:pt idx="42">
                        <c:v>-9743.5</c:v>
                      </c:pt>
                      <c:pt idx="43">
                        <c:v>-9510.5</c:v>
                      </c:pt>
                      <c:pt idx="44">
                        <c:v>-9501.5</c:v>
                      </c:pt>
                      <c:pt idx="45">
                        <c:v>-9501.5</c:v>
                      </c:pt>
                      <c:pt idx="46">
                        <c:v>-9493.5</c:v>
                      </c:pt>
                      <c:pt idx="47">
                        <c:v>-9485.5</c:v>
                      </c:pt>
                      <c:pt idx="48">
                        <c:v>-9467.5</c:v>
                      </c:pt>
                      <c:pt idx="49">
                        <c:v>-9459.5</c:v>
                      </c:pt>
                      <c:pt idx="50">
                        <c:v>-9459.5</c:v>
                      </c:pt>
                      <c:pt idx="51">
                        <c:v>-9450.5</c:v>
                      </c:pt>
                      <c:pt idx="52">
                        <c:v>-9442.5</c:v>
                      </c:pt>
                      <c:pt idx="53">
                        <c:v>-9442.5</c:v>
                      </c:pt>
                      <c:pt idx="54">
                        <c:v>-9442.5</c:v>
                      </c:pt>
                      <c:pt idx="55">
                        <c:v>-9442.5</c:v>
                      </c:pt>
                      <c:pt idx="56">
                        <c:v>-9442.5</c:v>
                      </c:pt>
                      <c:pt idx="57">
                        <c:v>-9177</c:v>
                      </c:pt>
                      <c:pt idx="58">
                        <c:v>-9106.5</c:v>
                      </c:pt>
                      <c:pt idx="59">
                        <c:v>-9097.5</c:v>
                      </c:pt>
                      <c:pt idx="60">
                        <c:v>-9070.5</c:v>
                      </c:pt>
                      <c:pt idx="61">
                        <c:v>-8905.5</c:v>
                      </c:pt>
                      <c:pt idx="62">
                        <c:v>-8880.5</c:v>
                      </c:pt>
                      <c:pt idx="63">
                        <c:v>-8829.5</c:v>
                      </c:pt>
                      <c:pt idx="64">
                        <c:v>-8803.5</c:v>
                      </c:pt>
                      <c:pt idx="65">
                        <c:v>-8752.5</c:v>
                      </c:pt>
                      <c:pt idx="66">
                        <c:v>-8147.5</c:v>
                      </c:pt>
                      <c:pt idx="67">
                        <c:v>-8147.5</c:v>
                      </c:pt>
                      <c:pt idx="68">
                        <c:v>-8096.5</c:v>
                      </c:pt>
                      <c:pt idx="69">
                        <c:v>-7855.5</c:v>
                      </c:pt>
                      <c:pt idx="70">
                        <c:v>-7804.5</c:v>
                      </c:pt>
                      <c:pt idx="71">
                        <c:v>-7484.5</c:v>
                      </c:pt>
                      <c:pt idx="72">
                        <c:v>-7482.5</c:v>
                      </c:pt>
                      <c:pt idx="73">
                        <c:v>-7182.5</c:v>
                      </c:pt>
                      <c:pt idx="74">
                        <c:v>-7182.5</c:v>
                      </c:pt>
                      <c:pt idx="75">
                        <c:v>-7165.5</c:v>
                      </c:pt>
                      <c:pt idx="76">
                        <c:v>-7157.5</c:v>
                      </c:pt>
                      <c:pt idx="77">
                        <c:v>-6947.5</c:v>
                      </c:pt>
                      <c:pt idx="78">
                        <c:v>-6838.5</c:v>
                      </c:pt>
                      <c:pt idx="79">
                        <c:v>-6820.5</c:v>
                      </c:pt>
                      <c:pt idx="80">
                        <c:v>-6794.5</c:v>
                      </c:pt>
                      <c:pt idx="81">
                        <c:v>-6768.5</c:v>
                      </c:pt>
                      <c:pt idx="82">
                        <c:v>-6501.5</c:v>
                      </c:pt>
                      <c:pt idx="83">
                        <c:v>-6217.5</c:v>
                      </c:pt>
                      <c:pt idx="84">
                        <c:v>-6139.5</c:v>
                      </c:pt>
                      <c:pt idx="85">
                        <c:v>-5889.5</c:v>
                      </c:pt>
                      <c:pt idx="86">
                        <c:v>-5198.5</c:v>
                      </c:pt>
                      <c:pt idx="87">
                        <c:v>-5190.5</c:v>
                      </c:pt>
                      <c:pt idx="88">
                        <c:v>-5173.5</c:v>
                      </c:pt>
                      <c:pt idx="89">
                        <c:v>-5164.5</c:v>
                      </c:pt>
                      <c:pt idx="90">
                        <c:v>-5156.5</c:v>
                      </c:pt>
                      <c:pt idx="91">
                        <c:v>-5155.5</c:v>
                      </c:pt>
                      <c:pt idx="92">
                        <c:v>-5147.5</c:v>
                      </c:pt>
                      <c:pt idx="93">
                        <c:v>-5138.5</c:v>
                      </c:pt>
                      <c:pt idx="94">
                        <c:v>-4888.5</c:v>
                      </c:pt>
                      <c:pt idx="95">
                        <c:v>-4862.5</c:v>
                      </c:pt>
                      <c:pt idx="96">
                        <c:v>-4862.5</c:v>
                      </c:pt>
                      <c:pt idx="97">
                        <c:v>-4836.5</c:v>
                      </c:pt>
                      <c:pt idx="98">
                        <c:v>-4517.5</c:v>
                      </c:pt>
                      <c:pt idx="99">
                        <c:v>-4242.5</c:v>
                      </c:pt>
                      <c:pt idx="100">
                        <c:v>-3910</c:v>
                      </c:pt>
                      <c:pt idx="101">
                        <c:v>-3224.5</c:v>
                      </c:pt>
                      <c:pt idx="102">
                        <c:v>-2969.5</c:v>
                      </c:pt>
                      <c:pt idx="103">
                        <c:v>-2914.5</c:v>
                      </c:pt>
                      <c:pt idx="104">
                        <c:v>-2912.5</c:v>
                      </c:pt>
                      <c:pt idx="105">
                        <c:v>-2895.5</c:v>
                      </c:pt>
                      <c:pt idx="106">
                        <c:v>-2612.5</c:v>
                      </c:pt>
                      <c:pt idx="107">
                        <c:v>-2551.5</c:v>
                      </c:pt>
                      <c:pt idx="108">
                        <c:v>-2550.5</c:v>
                      </c:pt>
                      <c:pt idx="109">
                        <c:v>-2542.5</c:v>
                      </c:pt>
                      <c:pt idx="110">
                        <c:v>-2264.5</c:v>
                      </c:pt>
                      <c:pt idx="111">
                        <c:v>-2231.5</c:v>
                      </c:pt>
                      <c:pt idx="112">
                        <c:v>-1963.5</c:v>
                      </c:pt>
                      <c:pt idx="113">
                        <c:v>-1652.5</c:v>
                      </c:pt>
                      <c:pt idx="114">
                        <c:v>-1628.5</c:v>
                      </c:pt>
                      <c:pt idx="115">
                        <c:v>-1584.5</c:v>
                      </c:pt>
                      <c:pt idx="116">
                        <c:v>-1584.5</c:v>
                      </c:pt>
                      <c:pt idx="117">
                        <c:v>-1559.5</c:v>
                      </c:pt>
                      <c:pt idx="118">
                        <c:v>-1329</c:v>
                      </c:pt>
                      <c:pt idx="119">
                        <c:v>-1262</c:v>
                      </c:pt>
                      <c:pt idx="120">
                        <c:v>-1231.5</c:v>
                      </c:pt>
                      <c:pt idx="121">
                        <c:v>-1003.5</c:v>
                      </c:pt>
                      <c:pt idx="122">
                        <c:v>-997.5</c:v>
                      </c:pt>
                      <c:pt idx="123">
                        <c:v>-986.5</c:v>
                      </c:pt>
                      <c:pt idx="124">
                        <c:v>-682.5</c:v>
                      </c:pt>
                      <c:pt idx="125">
                        <c:v>-325.5</c:v>
                      </c:pt>
                      <c:pt idx="126">
                        <c:v>-322</c:v>
                      </c:pt>
                      <c:pt idx="127">
                        <c:v>-306.5</c:v>
                      </c:pt>
                      <c:pt idx="128">
                        <c:v>-282.5</c:v>
                      </c:pt>
                      <c:pt idx="129">
                        <c:v>-282.5</c:v>
                      </c:pt>
                      <c:pt idx="130">
                        <c:v>-271.5</c:v>
                      </c:pt>
                      <c:pt idx="131">
                        <c:v>0.5</c:v>
                      </c:pt>
                      <c:pt idx="132">
                        <c:v>64.5</c:v>
                      </c:pt>
                      <c:pt idx="133">
                        <c:v>327.5</c:v>
                      </c:pt>
                      <c:pt idx="134">
                        <c:v>690.5</c:v>
                      </c:pt>
                      <c:pt idx="135">
                        <c:v>695</c:v>
                      </c:pt>
                      <c:pt idx="136">
                        <c:v>701.5</c:v>
                      </c:pt>
                      <c:pt idx="137">
                        <c:v>701.5</c:v>
                      </c:pt>
                      <c:pt idx="138">
                        <c:v>947.5</c:v>
                      </c:pt>
                      <c:pt idx="139">
                        <c:v>947.5</c:v>
                      </c:pt>
                      <c:pt idx="140">
                        <c:v>968.5</c:v>
                      </c:pt>
                      <c:pt idx="141">
                        <c:v>978.5</c:v>
                      </c:pt>
                      <c:pt idx="142">
                        <c:v>1014</c:v>
                      </c:pt>
                      <c:pt idx="143">
                        <c:v>1061.5</c:v>
                      </c:pt>
                      <c:pt idx="144">
                        <c:v>1346.5</c:v>
                      </c:pt>
                      <c:pt idx="145">
                        <c:v>1356.5</c:v>
                      </c:pt>
                      <c:pt idx="146">
                        <c:v>1641.5</c:v>
                      </c:pt>
                      <c:pt idx="147">
                        <c:v>1662</c:v>
                      </c:pt>
                      <c:pt idx="148">
                        <c:v>1684.5</c:v>
                      </c:pt>
                      <c:pt idx="149">
                        <c:v>1700.5</c:v>
                      </c:pt>
                      <c:pt idx="150">
                        <c:v>1708.5</c:v>
                      </c:pt>
                      <c:pt idx="151">
                        <c:v>1709.5</c:v>
                      </c:pt>
                      <c:pt idx="152">
                        <c:v>2284.5</c:v>
                      </c:pt>
                      <c:pt idx="153">
                        <c:v>2314.5</c:v>
                      </c:pt>
                      <c:pt idx="154">
                        <c:v>2671.5</c:v>
                      </c:pt>
                      <c:pt idx="155">
                        <c:v>2984.5</c:v>
                      </c:pt>
                      <c:pt idx="156">
                        <c:v>3002.5</c:v>
                      </c:pt>
                      <c:pt idx="157">
                        <c:v>3347.5</c:v>
                      </c:pt>
                      <c:pt idx="158">
                        <c:v>4011.5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21">
                        <c:v>-0.40397970000049099</c:v>
                      </c:pt>
                      <c:pt idx="28">
                        <c:v>-0.3645637000008719</c:v>
                      </c:pt>
                      <c:pt idx="57">
                        <c:v>-0.77763140000024578</c:v>
                      </c:pt>
                      <c:pt idx="72">
                        <c:v>-0.7919564999974682</c:v>
                      </c:pt>
                      <c:pt idx="100">
                        <c:v>-0.32316795000224374</c:v>
                      </c:pt>
                      <c:pt idx="102">
                        <c:v>-0.43530209999880753</c:v>
                      </c:pt>
                      <c:pt idx="146">
                        <c:v>-0.67757970000093337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16E0-41C5-8257-67B6FA090D27}"/>
                  </c:ext>
                </c:extLst>
              </c15:ser>
            </c15:filteredScatterSeries>
          </c:ext>
        </c:extLst>
      </c:scatterChart>
      <c:valAx>
        <c:axId val="74876527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672407587847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65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872909698996656E-2"/>
          <c:y val="0.85582822085889576"/>
          <c:w val="0.87625488285536213"/>
          <c:h val="0.122699386503067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Cnc - O-C Diagr.</a:t>
            </a:r>
          </a:p>
        </c:rich>
      </c:tx>
      <c:layout>
        <c:manualLayout>
          <c:xMode val="edge"/>
          <c:yMode val="edge"/>
          <c:x val="0.332645061929242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B-4081-B009-50EAE2C771A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0.10388494999642717</c:v>
                </c:pt>
                <c:pt idx="2">
                  <c:v>0.14330394999706186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BB-4081-B009-50EAE2C771A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BB-4081-B009-50EAE2C771A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BB-4081-B009-50EAE2C771A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BB-4081-B009-50EAE2C771A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BB-4081-B009-50EAE2C771A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2.0999999999999999E-3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BB-4081-B009-50EAE2C771A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22903.5</c:v>
                </c:pt>
                <c:pt idx="2">
                  <c:v>21573.5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1.3960402585985465E-3</c:v>
                </c:pt>
                <c:pt idx="1">
                  <c:v>0.12652966767979243</c:v>
                </c:pt>
                <c:pt idx="2">
                  <c:v>0.11926319205509804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BB-4081-B009-50EAE2C77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71176"/>
        <c:axId val="1"/>
      </c:scatterChart>
      <c:valAx>
        <c:axId val="74877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7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6115702479338845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Cnc - O-C Diagr.</a:t>
            </a:r>
          </a:p>
        </c:rich>
      </c:tx>
      <c:layout>
        <c:manualLayout>
          <c:xMode val="edge"/>
          <c:yMode val="edge"/>
          <c:x val="0.332645061929242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5E-4CD8-AF38-8500C74065CF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-0.34448894505476346</c:v>
                </c:pt>
                <c:pt idx="2">
                  <c:v>-0.32316795000224374</c:v>
                </c:pt>
                <c:pt idx="3">
                  <c:v>-0.34376492345472798</c:v>
                </c:pt>
                <c:pt idx="4">
                  <c:v>-0.32803650939604267</c:v>
                </c:pt>
                <c:pt idx="5">
                  <c:v>-0.34518192272662418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5E-4CD8-AF38-8500C74065CF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6">
                  <c:v>-0.34717030584579334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5E-4CD8-AF38-8500C74065CF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5E-4CD8-AF38-8500C74065CF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5E-4CD8-AF38-8500C74065CF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5E-4CD8-AF38-8500C74065CF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2">
                    <c:v>3.8E-3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2.0999999999999999E-3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5E-4CD8-AF38-8500C74065CF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21574.5</c:v>
                </c:pt>
                <c:pt idx="2">
                  <c:v>21907.5</c:v>
                </c:pt>
                <c:pt idx="3">
                  <c:v>22592.5</c:v>
                </c:pt>
                <c:pt idx="4">
                  <c:v>22847.5</c:v>
                </c:pt>
                <c:pt idx="5">
                  <c:v>22904.5</c:v>
                </c:pt>
                <c:pt idx="6">
                  <c:v>23552.5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-0.34172852136740378</c:v>
                </c:pt>
                <c:pt idx="1">
                  <c:v>-0.34172852129913378</c:v>
                </c:pt>
                <c:pt idx="2">
                  <c:v>-0.34172852129808007</c:v>
                </c:pt>
                <c:pt idx="3">
                  <c:v>-0.34172852129591247</c:v>
                </c:pt>
                <c:pt idx="4">
                  <c:v>-0.34172852129510556</c:v>
                </c:pt>
                <c:pt idx="5">
                  <c:v>-0.3417285212949252</c:v>
                </c:pt>
                <c:pt idx="6">
                  <c:v>-0.34172852129287468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5E-4CD8-AF38-8500C740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72816"/>
        <c:axId val="1"/>
      </c:scatterChart>
      <c:valAx>
        <c:axId val="748772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72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4793388429752067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0</xdr:row>
      <xdr:rowOff>66675</xdr:rowOff>
    </xdr:from>
    <xdr:to>
      <xdr:col>26</xdr:col>
      <xdr:colOff>485775</xdr:colOff>
      <xdr:row>18</xdr:row>
      <xdr:rowOff>47625</xdr:rowOff>
    </xdr:to>
    <xdr:graphicFrame macro="">
      <xdr:nvGraphicFramePr>
        <xdr:cNvPr id="50185" name="Chart 1">
          <a:extLst>
            <a:ext uri="{FF2B5EF4-FFF2-40B4-BE49-F238E27FC236}">
              <a16:creationId xmlns:a16="http://schemas.microsoft.com/office/drawing/2014/main" id="{CAB570E8-D4C8-E03A-1616-AB5246FA4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17</xdr:col>
      <xdr:colOff>47625</xdr:colOff>
      <xdr:row>18</xdr:row>
      <xdr:rowOff>57149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2FB62399-0E02-06C4-FCE2-98713CB37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4DFF1A8-569A-AA76-7FC3-9B8E2E046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D9A264EA-2064-9E47-311C-029AAFF0D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6" TargetMode="External"/><Relationship Id="rId13" Type="http://schemas.openxmlformats.org/officeDocument/2006/relationships/hyperlink" Target="http://www.bav-astro.de/sfs/BAVM_link.php?BAVMnr=131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var.astro.cz/oejv/issues/oejv0142.pdf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konkoly.hu/cgi-bin/IBVS?5992" TargetMode="External"/><Relationship Id="rId47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bav-astro.de/sfs/BAVM_link.php?BAVMnr=131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konkoly.hu/cgi-bin/IBVS?5875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var.astro.cz/oejv/issues/oejv0107.pdf" TargetMode="External"/><Relationship Id="rId41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221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bav-astro.de/sfs/BAVM_link.php?BAVMnr=131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konkoly.hu/cgi-bin/IBVS?5988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www.bav-astro.de/sfs/BAVM_link.php?BAVMnr=186" TargetMode="External"/><Relationship Id="rId36" Type="http://schemas.openxmlformats.org/officeDocument/2006/relationships/hyperlink" Target="http://vsolj.cetus-net.org/vsoljno50.pdf" TargetMode="External"/><Relationship Id="rId10" Type="http://schemas.openxmlformats.org/officeDocument/2006/relationships/hyperlink" Target="http://www.bav-astro.de/sfs/BAVM_link.php?BAVMnr=36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36" TargetMode="External"/><Relationship Id="rId14" Type="http://schemas.openxmlformats.org/officeDocument/2006/relationships/hyperlink" Target="http://www.bav-astro.de/sfs/BAVM_link.php?BAVMnr=128" TargetMode="External"/><Relationship Id="rId22" Type="http://schemas.openxmlformats.org/officeDocument/2006/relationships/hyperlink" Target="http://www.konkoly.hu/cgi-bin/IBVS?5672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www.konkoly.hu/cgi-bin/IBVS?5894" TargetMode="External"/><Relationship Id="rId43" Type="http://schemas.openxmlformats.org/officeDocument/2006/relationships/hyperlink" Target="http://vsolj.cetus-net.org/vsoljno55.pdf" TargetMode="External"/><Relationship Id="rId48" Type="http://schemas.openxmlformats.org/officeDocument/2006/relationships/hyperlink" Target="http://www.bav-astro.de/sfs/BAVM_link.php?BAVMnr=23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480"/>
  <sheetViews>
    <sheetView tabSelected="1" workbookViewId="0">
      <pane xSplit="14" ySplit="22" topLeftCell="O16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.28515625" customWidth="1"/>
    <col min="2" max="2" width="5.140625" style="6" customWidth="1"/>
    <col min="3" max="3" width="11.85546875" customWidth="1"/>
    <col min="4" max="4" width="9.42578125" customWidth="1"/>
    <col min="5" max="5" width="12.140625" customWidth="1"/>
    <col min="6" max="6" width="16.85546875" customWidth="1"/>
    <col min="7" max="7" width="8.140625" style="1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31</v>
      </c>
      <c r="B2" s="15" t="s">
        <v>45</v>
      </c>
    </row>
    <row r="4" spans="1:6" ht="14.25" thickTop="1" thickBot="1">
      <c r="A4" s="8" t="s">
        <v>4</v>
      </c>
      <c r="C4" s="3">
        <v>27133.458999999999</v>
      </c>
      <c r="D4" s="4">
        <v>1.1159843</v>
      </c>
    </row>
    <row r="5" spans="1:6" ht="13.5" thickTop="1">
      <c r="A5" s="27" t="s">
        <v>56</v>
      </c>
      <c r="B5" s="28"/>
      <c r="C5" s="29">
        <v>-9.5</v>
      </c>
      <c r="D5" s="28" t="s">
        <v>57</v>
      </c>
    </row>
    <row r="6" spans="1:6">
      <c r="A6" s="8" t="s">
        <v>5</v>
      </c>
    </row>
    <row r="7" spans="1:6">
      <c r="A7" t="s">
        <v>6</v>
      </c>
      <c r="C7">
        <v>55944.273300000001</v>
      </c>
      <c r="D7" s="105" t="s">
        <v>642</v>
      </c>
    </row>
    <row r="8" spans="1:6">
      <c r="A8" t="s">
        <v>7</v>
      </c>
      <c r="C8">
        <v>1.1159517999999999</v>
      </c>
      <c r="D8" s="105" t="s">
        <v>642</v>
      </c>
    </row>
    <row r="9" spans="1:6">
      <c r="A9" s="39" t="s">
        <v>61</v>
      </c>
      <c r="B9" s="40">
        <v>51</v>
      </c>
      <c r="C9" s="38" t="str">
        <f>"F"&amp;B9</f>
        <v>F51</v>
      </c>
      <c r="D9" s="65" t="str">
        <f>"G"&amp;B9</f>
        <v>G51</v>
      </c>
    </row>
    <row r="10" spans="1:6" ht="13.5" thickBot="1">
      <c r="A10" s="28"/>
      <c r="B10" s="28"/>
      <c r="C10" s="7" t="s">
        <v>26</v>
      </c>
      <c r="D10" s="7" t="s">
        <v>27</v>
      </c>
      <c r="E10" s="28"/>
    </row>
    <row r="11" spans="1:6">
      <c r="A11" s="28" t="s">
        <v>20</v>
      </c>
      <c r="B11" s="28"/>
      <c r="C11" s="37">
        <f ca="1">INTERCEPT(INDIRECT($D$9):G986,INDIRECT($C$9):F986)</f>
        <v>-0.54364814930815952</v>
      </c>
      <c r="D11" s="6"/>
      <c r="E11" s="28"/>
    </row>
    <row r="12" spans="1:6">
      <c r="A12" s="28" t="s">
        <v>21</v>
      </c>
      <c r="B12" s="28"/>
      <c r="C12" s="37">
        <f ca="1">SLOPE(INDIRECT($D$9):G986,INDIRECT($C$9):F986)</f>
        <v>2.0057948055604512E-6</v>
      </c>
      <c r="D12" s="6"/>
      <c r="E12" s="104" t="s">
        <v>641</v>
      </c>
      <c r="F12" s="103" t="s">
        <v>640</v>
      </c>
    </row>
    <row r="13" spans="1:6">
      <c r="A13" s="28" t="s">
        <v>25</v>
      </c>
      <c r="B13" s="28"/>
      <c r="C13" s="6" t="s">
        <v>18</v>
      </c>
      <c r="E13" s="97" t="s">
        <v>68</v>
      </c>
      <c r="F13" s="99">
        <v>1</v>
      </c>
    </row>
    <row r="14" spans="1:6">
      <c r="A14" s="28"/>
      <c r="B14" s="28"/>
      <c r="C14" s="28"/>
      <c r="E14" s="97" t="s">
        <v>58</v>
      </c>
      <c r="F14" s="100">
        <f ca="1">NOW()+15018.5+$C$5/24</f>
        <v>60679.821125115741</v>
      </c>
    </row>
    <row r="15" spans="1:6">
      <c r="A15" s="30" t="s">
        <v>22</v>
      </c>
      <c r="B15" s="28"/>
      <c r="C15" s="31">
        <f ca="1">(C7+C11)+(C8+C12)*INT(MAX(F21:F3527))</f>
        <v>60419.820366893655</v>
      </c>
      <c r="E15" s="97" t="s">
        <v>69</v>
      </c>
      <c r="F15" s="100">
        <f ca="1">ROUND(2*($F$14-$C$7)/$C$8,0)/2+$F$13</f>
        <v>4244.5</v>
      </c>
    </row>
    <row r="16" spans="1:6">
      <c r="A16" s="33" t="s">
        <v>8</v>
      </c>
      <c r="B16" s="28"/>
      <c r="C16" s="34">
        <f ca="1">+C8+C12</f>
        <v>1.1159538057948055</v>
      </c>
      <c r="E16" s="97" t="s">
        <v>59</v>
      </c>
      <c r="F16" s="100">
        <f ca="1">ROUND(2*($F$14-$C$15)/$C$16,0)/2+$F$13</f>
        <v>234</v>
      </c>
    </row>
    <row r="17" spans="1:21" ht="13.5" thickBot="1">
      <c r="A17" s="32" t="s">
        <v>53</v>
      </c>
      <c r="B17" s="28"/>
      <c r="C17" s="28">
        <f>COUNT(C21:C2185)</f>
        <v>159</v>
      </c>
      <c r="E17" s="97" t="s">
        <v>638</v>
      </c>
      <c r="F17" s="101">
        <f ca="1">+$C$15+$C$16*$F$16-15018.5-$C$5/24</f>
        <v>45662.849390782976</v>
      </c>
    </row>
    <row r="18" spans="1:21" ht="14.25" thickTop="1" thickBot="1">
      <c r="A18" s="33" t="s">
        <v>9</v>
      </c>
      <c r="B18" s="28"/>
      <c r="C18" s="36">
        <f ca="1">+C15</f>
        <v>60419.820366893655</v>
      </c>
      <c r="D18" s="96">
        <f ca="1">+C16</f>
        <v>1.1159538057948055</v>
      </c>
      <c r="E18" s="98" t="s">
        <v>639</v>
      </c>
      <c r="F18" s="102">
        <f ca="1">+($C$15+$C$16*$F$16)-($C$16/2)-15018.5-$C$5/24</f>
        <v>45662.291413880077</v>
      </c>
    </row>
    <row r="19" spans="1:21" ht="13.5" thickTop="1">
      <c r="E19" s="32"/>
      <c r="F19" s="35"/>
    </row>
    <row r="20" spans="1:21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66" t="s">
        <v>15</v>
      </c>
      <c r="H20" s="10" t="s">
        <v>48</v>
      </c>
      <c r="I20" s="10" t="s">
        <v>92</v>
      </c>
      <c r="J20" s="10" t="s">
        <v>87</v>
      </c>
      <c r="K20" s="10" t="s">
        <v>85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19</v>
      </c>
      <c r="U20" s="67" t="s">
        <v>628</v>
      </c>
    </row>
    <row r="21" spans="1:21">
      <c r="A21" t="s">
        <v>16</v>
      </c>
      <c r="C21" s="19">
        <v>27133.458999999999</v>
      </c>
      <c r="D21" s="19" t="s">
        <v>18</v>
      </c>
      <c r="E21">
        <f t="shared" ref="E21:E52" si="0">+(C21-C$7)/C$8</f>
        <v>-25817.256892277968</v>
      </c>
      <c r="F21">
        <v>0</v>
      </c>
      <c r="H21" s="12">
        <v>0</v>
      </c>
      <c r="Q21" s="2">
        <f t="shared" ref="Q21:Q52" si="1">+C21-15018.5</f>
        <v>12114.958999999999</v>
      </c>
    </row>
    <row r="22" spans="1:21">
      <c r="A22" s="63" t="s">
        <v>100</v>
      </c>
      <c r="B22" s="64" t="s">
        <v>40</v>
      </c>
      <c r="C22" s="63">
        <v>27133.47</v>
      </c>
      <c r="D22" s="63" t="s">
        <v>92</v>
      </c>
      <c r="E22">
        <f t="shared" si="0"/>
        <v>-25817.247035221415</v>
      </c>
      <c r="F22" s="26">
        <f t="shared" ref="F22:F53" si="2">ROUND(2*E22,0)/2+0.5</f>
        <v>-25816.5</v>
      </c>
      <c r="G22" s="19">
        <f t="shared" ref="G22:G41" si="3">+C22-(C$7+F22*C$8)</f>
        <v>-0.83365530000082799</v>
      </c>
      <c r="H22">
        <f t="shared" ref="H22:H35" si="4">G22</f>
        <v>-0.83365530000082799</v>
      </c>
      <c r="Q22" s="2">
        <f t="shared" si="1"/>
        <v>12114.970000000001</v>
      </c>
    </row>
    <row r="23" spans="1:21">
      <c r="A23" s="63" t="s">
        <v>105</v>
      </c>
      <c r="B23" s="64" t="s">
        <v>40</v>
      </c>
      <c r="C23" s="63">
        <v>27479.407999999999</v>
      </c>
      <c r="D23" s="63" t="s">
        <v>92</v>
      </c>
      <c r="E23">
        <f t="shared" si="0"/>
        <v>-25507.253359867336</v>
      </c>
      <c r="F23" s="26">
        <f t="shared" si="2"/>
        <v>-25507</v>
      </c>
      <c r="G23" s="19">
        <f t="shared" si="3"/>
        <v>-0.28273740000440739</v>
      </c>
      <c r="H23">
        <f t="shared" si="4"/>
        <v>-0.28273740000440739</v>
      </c>
      <c r="Q23" s="2">
        <f t="shared" si="1"/>
        <v>12460.907999999999</v>
      </c>
    </row>
    <row r="24" spans="1:21">
      <c r="A24" s="63" t="s">
        <v>100</v>
      </c>
      <c r="B24" s="64" t="s">
        <v>40</v>
      </c>
      <c r="C24" s="63">
        <v>28220.411</v>
      </c>
      <c r="D24" s="63" t="s">
        <v>92</v>
      </c>
      <c r="E24">
        <f t="shared" si="0"/>
        <v>-24843.243498509524</v>
      </c>
      <c r="F24" s="26">
        <f t="shared" si="2"/>
        <v>-24842.5</v>
      </c>
      <c r="G24" s="19">
        <f t="shared" si="3"/>
        <v>-0.82970850000128848</v>
      </c>
      <c r="H24">
        <f t="shared" si="4"/>
        <v>-0.82970850000128848</v>
      </c>
      <c r="Q24" s="2">
        <f t="shared" si="1"/>
        <v>13201.911</v>
      </c>
    </row>
    <row r="25" spans="1:21">
      <c r="A25" s="63" t="s">
        <v>100</v>
      </c>
      <c r="B25" s="64" t="s">
        <v>40</v>
      </c>
      <c r="C25" s="63">
        <v>28249.429</v>
      </c>
      <c r="D25" s="63" t="s">
        <v>92</v>
      </c>
      <c r="E25">
        <f t="shared" si="0"/>
        <v>-24817.240583329854</v>
      </c>
      <c r="F25" s="26">
        <f t="shared" si="2"/>
        <v>-24816.5</v>
      </c>
      <c r="G25" s="19">
        <f t="shared" si="3"/>
        <v>-0.82645530000081635</v>
      </c>
      <c r="H25">
        <f t="shared" si="4"/>
        <v>-0.82645530000081635</v>
      </c>
      <c r="Q25" s="2">
        <f t="shared" si="1"/>
        <v>13230.929</v>
      </c>
    </row>
    <row r="26" spans="1:21">
      <c r="A26" s="63" t="s">
        <v>100</v>
      </c>
      <c r="B26" s="64" t="s">
        <v>40</v>
      </c>
      <c r="C26" s="63">
        <v>28633.35</v>
      </c>
      <c r="D26" s="63" t="s">
        <v>92</v>
      </c>
      <c r="E26">
        <f t="shared" si="0"/>
        <v>-24473.210491707621</v>
      </c>
      <c r="F26" s="26">
        <f t="shared" si="2"/>
        <v>-24472.5</v>
      </c>
      <c r="G26" s="19">
        <f t="shared" si="3"/>
        <v>-0.7928745000026538</v>
      </c>
      <c r="H26">
        <f t="shared" si="4"/>
        <v>-0.7928745000026538</v>
      </c>
      <c r="Q26" s="2">
        <f t="shared" si="1"/>
        <v>13614.849999999999</v>
      </c>
    </row>
    <row r="27" spans="1:21">
      <c r="A27" s="63" t="s">
        <v>100</v>
      </c>
      <c r="B27" s="64" t="s">
        <v>40</v>
      </c>
      <c r="C27" s="63">
        <v>28865.473999999998</v>
      </c>
      <c r="D27" s="63" t="s">
        <v>92</v>
      </c>
      <c r="E27">
        <f t="shared" si="0"/>
        <v>-24265.20509219126</v>
      </c>
      <c r="F27" s="26">
        <f t="shared" si="2"/>
        <v>-24264.5</v>
      </c>
      <c r="G27" s="19">
        <f t="shared" si="3"/>
        <v>-0.78684890000295127</v>
      </c>
      <c r="H27">
        <f t="shared" si="4"/>
        <v>-0.78684890000295127</v>
      </c>
      <c r="Q27" s="2">
        <f t="shared" si="1"/>
        <v>13846.973999999998</v>
      </c>
    </row>
    <row r="28" spans="1:21">
      <c r="A28" s="63" t="s">
        <v>100</v>
      </c>
      <c r="B28" s="64" t="s">
        <v>40</v>
      </c>
      <c r="C28" s="63">
        <v>29317.453000000001</v>
      </c>
      <c r="D28" s="63" t="s">
        <v>92</v>
      </c>
      <c r="E28">
        <f t="shared" si="0"/>
        <v>-23860.188495596314</v>
      </c>
      <c r="F28" s="26">
        <f t="shared" si="2"/>
        <v>-23859.5</v>
      </c>
      <c r="G28" s="19">
        <f t="shared" si="3"/>
        <v>-0.76832790000116802</v>
      </c>
      <c r="H28">
        <f t="shared" si="4"/>
        <v>-0.76832790000116802</v>
      </c>
      <c r="Q28" s="2">
        <f t="shared" si="1"/>
        <v>14298.953000000001</v>
      </c>
    </row>
    <row r="29" spans="1:21">
      <c r="A29" s="63" t="s">
        <v>100</v>
      </c>
      <c r="B29" s="64" t="s">
        <v>40</v>
      </c>
      <c r="C29" s="63">
        <v>29365.428</v>
      </c>
      <c r="D29" s="63" t="s">
        <v>92</v>
      </c>
      <c r="E29">
        <f t="shared" si="0"/>
        <v>-23817.198287596293</v>
      </c>
      <c r="F29" s="26">
        <f t="shared" si="2"/>
        <v>-23816.5</v>
      </c>
      <c r="G29" s="19">
        <f t="shared" si="3"/>
        <v>-0.77925530000356957</v>
      </c>
      <c r="H29">
        <f t="shared" si="4"/>
        <v>-0.77925530000356957</v>
      </c>
      <c r="Q29" s="2">
        <f t="shared" si="1"/>
        <v>14346.928</v>
      </c>
    </row>
    <row r="30" spans="1:21">
      <c r="A30" s="63" t="s">
        <v>100</v>
      </c>
      <c r="B30" s="64" t="s">
        <v>40</v>
      </c>
      <c r="C30" s="63">
        <v>29617.62</v>
      </c>
      <c r="D30" s="63" t="s">
        <v>92</v>
      </c>
      <c r="E30">
        <f t="shared" si="0"/>
        <v>-23591.210032548002</v>
      </c>
      <c r="F30" s="26">
        <f t="shared" si="2"/>
        <v>-23590.5</v>
      </c>
      <c r="G30" s="19">
        <f t="shared" si="3"/>
        <v>-0.79236210000453866</v>
      </c>
      <c r="H30">
        <f t="shared" si="4"/>
        <v>-0.79236210000453866</v>
      </c>
      <c r="Q30" s="2">
        <f t="shared" si="1"/>
        <v>14599.119999999999</v>
      </c>
    </row>
    <row r="31" spans="1:21">
      <c r="A31" s="63" t="s">
        <v>100</v>
      </c>
      <c r="B31" s="64" t="s">
        <v>40</v>
      </c>
      <c r="C31" s="63">
        <v>29721.445</v>
      </c>
      <c r="D31" s="63" t="s">
        <v>92</v>
      </c>
      <c r="E31">
        <f t="shared" si="0"/>
        <v>-23498.172860153998</v>
      </c>
      <c r="F31" s="26">
        <f t="shared" si="2"/>
        <v>-23497.5</v>
      </c>
      <c r="G31" s="19">
        <f t="shared" si="3"/>
        <v>-0.75087950000306591</v>
      </c>
      <c r="H31">
        <f t="shared" si="4"/>
        <v>-0.75087950000306591</v>
      </c>
      <c r="Q31" s="2">
        <f t="shared" si="1"/>
        <v>14702.945</v>
      </c>
    </row>
    <row r="32" spans="1:21">
      <c r="A32" s="63" t="s">
        <v>100</v>
      </c>
      <c r="B32" s="64" t="s">
        <v>40</v>
      </c>
      <c r="C32" s="63">
        <v>30077.43</v>
      </c>
      <c r="D32" s="63" t="s">
        <v>92</v>
      </c>
      <c r="E32">
        <f t="shared" si="0"/>
        <v>-23179.176107785301</v>
      </c>
      <c r="F32" s="26">
        <f t="shared" si="2"/>
        <v>-23178.5</v>
      </c>
      <c r="G32" s="19">
        <f t="shared" si="3"/>
        <v>-0.75450370000180556</v>
      </c>
      <c r="H32">
        <f t="shared" si="4"/>
        <v>-0.75450370000180556</v>
      </c>
      <c r="Q32" s="2">
        <f t="shared" si="1"/>
        <v>15058.93</v>
      </c>
    </row>
    <row r="33" spans="1:21">
      <c r="A33" s="63" t="s">
        <v>100</v>
      </c>
      <c r="B33" s="64" t="s">
        <v>40</v>
      </c>
      <c r="C33" s="63">
        <v>31145.421999999999</v>
      </c>
      <c r="D33" s="63" t="s">
        <v>92</v>
      </c>
      <c r="E33">
        <f t="shared" si="0"/>
        <v>-22222.152695125365</v>
      </c>
      <c r="F33" s="26">
        <f t="shared" si="2"/>
        <v>-22221.5</v>
      </c>
      <c r="G33" s="19">
        <f t="shared" si="3"/>
        <v>-0.7283763000050385</v>
      </c>
      <c r="H33">
        <f t="shared" si="4"/>
        <v>-0.7283763000050385</v>
      </c>
      <c r="Q33" s="2">
        <f t="shared" si="1"/>
        <v>16126.921999999999</v>
      </c>
    </row>
    <row r="34" spans="1:21">
      <c r="A34" s="63" t="s">
        <v>100</v>
      </c>
      <c r="B34" s="64" t="s">
        <v>40</v>
      </c>
      <c r="C34" s="63">
        <v>31174.441999999999</v>
      </c>
      <c r="D34" s="63" t="s">
        <v>92</v>
      </c>
      <c r="E34">
        <f t="shared" si="0"/>
        <v>-22196.147987753597</v>
      </c>
      <c r="F34" s="26">
        <f t="shared" si="2"/>
        <v>-22195.5</v>
      </c>
      <c r="G34" s="19">
        <f t="shared" si="3"/>
        <v>-0.72312310000415891</v>
      </c>
      <c r="H34">
        <f t="shared" si="4"/>
        <v>-0.72312310000415891</v>
      </c>
      <c r="Q34" s="2">
        <f t="shared" si="1"/>
        <v>16155.941999999999</v>
      </c>
    </row>
    <row r="35" spans="1:21">
      <c r="A35" s="63" t="s">
        <v>142</v>
      </c>
      <c r="B35" s="64" t="s">
        <v>40</v>
      </c>
      <c r="C35" s="63">
        <v>34099.351000000002</v>
      </c>
      <c r="D35" s="63" t="s">
        <v>92</v>
      </c>
      <c r="E35">
        <f t="shared" si="0"/>
        <v>-19575.148586166535</v>
      </c>
      <c r="F35" s="26">
        <f t="shared" si="2"/>
        <v>-19574.5</v>
      </c>
      <c r="G35" s="19">
        <f t="shared" si="3"/>
        <v>-0.72379090000322321</v>
      </c>
      <c r="H35">
        <f t="shared" si="4"/>
        <v>-0.72379090000322321</v>
      </c>
      <c r="Q35" s="2">
        <f t="shared" si="1"/>
        <v>19080.851000000002</v>
      </c>
    </row>
    <row r="36" spans="1:21">
      <c r="A36" s="63" t="s">
        <v>147</v>
      </c>
      <c r="B36" s="64" t="s">
        <v>40</v>
      </c>
      <c r="C36" s="63">
        <v>36611.525000000001</v>
      </c>
      <c r="D36" s="63" t="s">
        <v>92</v>
      </c>
      <c r="E36">
        <f t="shared" si="0"/>
        <v>-17323.999387787178</v>
      </c>
      <c r="F36" s="26">
        <f t="shared" si="2"/>
        <v>-17323.5</v>
      </c>
      <c r="G36" s="19">
        <f t="shared" si="3"/>
        <v>-0.55729269999574171</v>
      </c>
      <c r="I36">
        <f t="shared" ref="I36:I41" si="5">G36</f>
        <v>-0.55729269999574171</v>
      </c>
      <c r="Q36" s="2">
        <f t="shared" si="1"/>
        <v>21593.025000000001</v>
      </c>
    </row>
    <row r="37" spans="1:21">
      <c r="A37" s="22" t="s">
        <v>46</v>
      </c>
      <c r="B37" s="16"/>
      <c r="C37" s="20">
        <v>39443.879000000001</v>
      </c>
      <c r="D37" s="20"/>
      <c r="E37">
        <f t="shared" si="0"/>
        <v>-14785.938156110327</v>
      </c>
      <c r="F37" s="26">
        <f t="shared" si="2"/>
        <v>-14785.5</v>
      </c>
      <c r="G37" s="19">
        <f t="shared" si="3"/>
        <v>-0.4889610999962315</v>
      </c>
      <c r="I37">
        <f t="shared" si="5"/>
        <v>-0.4889610999962315</v>
      </c>
      <c r="Q37" s="2">
        <f t="shared" si="1"/>
        <v>24425.379000000001</v>
      </c>
    </row>
    <row r="38" spans="1:21">
      <c r="A38" s="63" t="s">
        <v>147</v>
      </c>
      <c r="B38" s="64" t="s">
        <v>40</v>
      </c>
      <c r="C38" s="63">
        <v>39527.572999999997</v>
      </c>
      <c r="D38" s="63" t="s">
        <v>92</v>
      </c>
      <c r="E38">
        <f t="shared" si="0"/>
        <v>-14710.940293299411</v>
      </c>
      <c r="F38" s="26">
        <f t="shared" si="2"/>
        <v>-14710.5</v>
      </c>
      <c r="G38" s="19">
        <f t="shared" si="3"/>
        <v>-0.49134610000328394</v>
      </c>
      <c r="I38">
        <f t="shared" si="5"/>
        <v>-0.49134610000328394</v>
      </c>
      <c r="Q38" s="2">
        <f t="shared" si="1"/>
        <v>24509.072999999997</v>
      </c>
    </row>
    <row r="39" spans="1:21">
      <c r="A39" s="63" t="s">
        <v>161</v>
      </c>
      <c r="B39" s="64" t="s">
        <v>40</v>
      </c>
      <c r="C39" s="63">
        <v>41353.286999999997</v>
      </c>
      <c r="D39" s="63" t="s">
        <v>92</v>
      </c>
      <c r="E39">
        <f t="shared" si="0"/>
        <v>-13074.925189421268</v>
      </c>
      <c r="F39" s="26">
        <f t="shared" si="2"/>
        <v>-13074.5</v>
      </c>
      <c r="G39" s="19">
        <f t="shared" si="3"/>
        <v>-0.4744909000073676</v>
      </c>
      <c r="I39">
        <f t="shared" si="5"/>
        <v>-0.4744909000073676</v>
      </c>
      <c r="Q39" s="2">
        <f t="shared" si="1"/>
        <v>26334.786999999997</v>
      </c>
    </row>
    <row r="40" spans="1:21">
      <c r="A40" s="63" t="s">
        <v>161</v>
      </c>
      <c r="B40" s="64" t="s">
        <v>40</v>
      </c>
      <c r="C40" s="63">
        <v>41392.313000000002</v>
      </c>
      <c r="D40" s="63" t="s">
        <v>92</v>
      </c>
      <c r="E40">
        <f t="shared" si="0"/>
        <v>-13039.954144972928</v>
      </c>
      <c r="F40" s="26">
        <f t="shared" si="2"/>
        <v>-13039.5</v>
      </c>
      <c r="G40" s="19">
        <f t="shared" si="3"/>
        <v>-0.50680389999615727</v>
      </c>
      <c r="I40">
        <f t="shared" si="5"/>
        <v>-0.50680389999615727</v>
      </c>
      <c r="Q40" s="2">
        <f t="shared" si="1"/>
        <v>26373.813000000002</v>
      </c>
    </row>
    <row r="41" spans="1:21">
      <c r="A41" s="63" t="s">
        <v>168</v>
      </c>
      <c r="B41" s="64" t="s">
        <v>40</v>
      </c>
      <c r="C41" s="63">
        <v>41719.264999999999</v>
      </c>
      <c r="D41" s="63" t="s">
        <v>92</v>
      </c>
      <c r="E41">
        <f t="shared" si="0"/>
        <v>-12746.973749224655</v>
      </c>
      <c r="F41" s="26">
        <f t="shared" si="2"/>
        <v>-12746.5</v>
      </c>
      <c r="G41" s="19">
        <f t="shared" si="3"/>
        <v>-0.52868129999842495</v>
      </c>
      <c r="I41">
        <f t="shared" si="5"/>
        <v>-0.52868129999842495</v>
      </c>
      <c r="Q41" s="2">
        <f t="shared" si="1"/>
        <v>26700.764999999999</v>
      </c>
    </row>
    <row r="42" spans="1:21">
      <c r="A42" s="23" t="s">
        <v>47</v>
      </c>
      <c r="B42" s="16"/>
      <c r="C42" s="20">
        <v>42152.379000000001</v>
      </c>
      <c r="D42" s="20" t="s">
        <v>48</v>
      </c>
      <c r="E42">
        <f t="shared" si="0"/>
        <v>-12358.862004613462</v>
      </c>
      <c r="F42" s="26">
        <f t="shared" si="2"/>
        <v>-12358.5</v>
      </c>
      <c r="Q42" s="2">
        <f t="shared" si="1"/>
        <v>27133.879000000001</v>
      </c>
      <c r="U42" s="19">
        <f>+C42-(C$7+F42*C$8)</f>
        <v>-0.40397970000049099</v>
      </c>
    </row>
    <row r="43" spans="1:21">
      <c r="A43" s="63" t="s">
        <v>176</v>
      </c>
      <c r="B43" s="64" t="s">
        <v>40</v>
      </c>
      <c r="C43" s="63">
        <v>42461.317000000003</v>
      </c>
      <c r="D43" s="63" t="s">
        <v>92</v>
      </c>
      <c r="E43">
        <f t="shared" si="0"/>
        <v>-12082.023883110363</v>
      </c>
      <c r="F43" s="26">
        <f t="shared" si="2"/>
        <v>-12081.5</v>
      </c>
      <c r="G43" s="19">
        <f t="shared" ref="G43:G48" si="6">+C43-(C$7+F43*C$8)</f>
        <v>-0.58462829999916721</v>
      </c>
      <c r="I43">
        <f t="shared" ref="I43:I48" si="7">G43</f>
        <v>-0.58462829999916721</v>
      </c>
      <c r="Q43" s="2">
        <f t="shared" si="1"/>
        <v>27442.817000000003</v>
      </c>
    </row>
    <row r="44" spans="1:21">
      <c r="A44" s="63" t="s">
        <v>176</v>
      </c>
      <c r="B44" s="64" t="s">
        <v>40</v>
      </c>
      <c r="C44" s="63">
        <v>42471.358</v>
      </c>
      <c r="D44" s="63" t="s">
        <v>92</v>
      </c>
      <c r="E44">
        <f t="shared" si="0"/>
        <v>-12073.026182672049</v>
      </c>
      <c r="F44" s="26">
        <f t="shared" si="2"/>
        <v>-12072.5</v>
      </c>
      <c r="G44" s="19">
        <f t="shared" si="6"/>
        <v>-0.5871945000035339</v>
      </c>
      <c r="I44">
        <f t="shared" si="7"/>
        <v>-0.5871945000035339</v>
      </c>
      <c r="Q44" s="2">
        <f t="shared" si="1"/>
        <v>27452.858</v>
      </c>
    </row>
    <row r="45" spans="1:21">
      <c r="A45" s="63" t="s">
        <v>184</v>
      </c>
      <c r="B45" s="64" t="s">
        <v>40</v>
      </c>
      <c r="C45" s="63">
        <v>42866.419000000002</v>
      </c>
      <c r="D45" s="63" t="s">
        <v>92</v>
      </c>
      <c r="E45">
        <f t="shared" si="0"/>
        <v>-11719.013581052515</v>
      </c>
      <c r="F45" s="26">
        <f t="shared" si="2"/>
        <v>-11718.5</v>
      </c>
      <c r="G45" s="19">
        <f t="shared" si="6"/>
        <v>-0.57313169999542879</v>
      </c>
      <c r="I45">
        <f t="shared" si="7"/>
        <v>-0.57313169999542879</v>
      </c>
      <c r="Q45" s="2">
        <f t="shared" si="1"/>
        <v>27847.919000000002</v>
      </c>
    </row>
    <row r="46" spans="1:21">
      <c r="A46" s="63" t="s">
        <v>184</v>
      </c>
      <c r="B46" s="64" t="s">
        <v>40</v>
      </c>
      <c r="C46" s="63">
        <v>42885.404999999999</v>
      </c>
      <c r="D46" s="63" t="s">
        <v>92</v>
      </c>
      <c r="E46">
        <f t="shared" si="0"/>
        <v>-11702.000301446713</v>
      </c>
      <c r="F46" s="26">
        <f t="shared" si="2"/>
        <v>-11701.5</v>
      </c>
      <c r="G46" s="19">
        <f t="shared" si="6"/>
        <v>-0.55831230000330834</v>
      </c>
      <c r="I46">
        <f t="shared" si="7"/>
        <v>-0.55831230000330834</v>
      </c>
      <c r="Q46" s="2">
        <f t="shared" si="1"/>
        <v>27866.904999999999</v>
      </c>
    </row>
    <row r="47" spans="1:21">
      <c r="A47" s="63" t="s">
        <v>191</v>
      </c>
      <c r="B47" s="64" t="s">
        <v>40</v>
      </c>
      <c r="C47" s="63">
        <v>42904.356</v>
      </c>
      <c r="D47" s="63" t="s">
        <v>92</v>
      </c>
      <c r="E47">
        <f t="shared" si="0"/>
        <v>-11685.01838520266</v>
      </c>
      <c r="F47" s="26">
        <f t="shared" si="2"/>
        <v>-11684.5</v>
      </c>
      <c r="G47" s="19">
        <f t="shared" si="6"/>
        <v>-0.57849290000012843</v>
      </c>
      <c r="I47">
        <f t="shared" si="7"/>
        <v>-0.57849290000012843</v>
      </c>
      <c r="Q47" s="2">
        <f t="shared" si="1"/>
        <v>27885.856</v>
      </c>
    </row>
    <row r="48" spans="1:21">
      <c r="A48" s="63" t="s">
        <v>191</v>
      </c>
      <c r="B48" s="64" t="s">
        <v>40</v>
      </c>
      <c r="C48" s="63">
        <v>42914.394999999997</v>
      </c>
      <c r="D48" s="63" t="s">
        <v>92</v>
      </c>
      <c r="E48">
        <f t="shared" si="0"/>
        <v>-11676.022476956447</v>
      </c>
      <c r="F48" s="26">
        <f t="shared" si="2"/>
        <v>-11675.5</v>
      </c>
      <c r="G48" s="19">
        <f t="shared" si="6"/>
        <v>-0.58305910000490258</v>
      </c>
      <c r="I48">
        <f t="shared" si="7"/>
        <v>-0.58305910000490258</v>
      </c>
      <c r="Q48" s="2">
        <f t="shared" si="1"/>
        <v>27895.894999999997</v>
      </c>
    </row>
    <row r="49" spans="1:21">
      <c r="A49" s="63" t="s">
        <v>199</v>
      </c>
      <c r="B49" s="64" t="s">
        <v>40</v>
      </c>
      <c r="C49" s="63">
        <v>43134.455999999998</v>
      </c>
      <c r="D49" s="63" t="s">
        <v>92</v>
      </c>
      <c r="E49">
        <f t="shared" si="0"/>
        <v>-11478.826684091557</v>
      </c>
      <c r="F49" s="26">
        <f t="shared" si="2"/>
        <v>-11478.5</v>
      </c>
      <c r="Q49" s="2">
        <f t="shared" si="1"/>
        <v>28115.955999999998</v>
      </c>
      <c r="U49" s="19">
        <f>+C49-(C$7+F49*C$8)</f>
        <v>-0.3645637000008719</v>
      </c>
    </row>
    <row r="50" spans="1:21">
      <c r="A50" s="63" t="s">
        <v>202</v>
      </c>
      <c r="B50" s="64" t="s">
        <v>40</v>
      </c>
      <c r="C50" s="63">
        <v>43212.375999999997</v>
      </c>
      <c r="D50" s="63" t="s">
        <v>92</v>
      </c>
      <c r="E50">
        <f t="shared" si="0"/>
        <v>-11409.002879873489</v>
      </c>
      <c r="F50" s="26">
        <f t="shared" si="2"/>
        <v>-11408.5</v>
      </c>
      <c r="G50" s="19">
        <f t="shared" ref="G50:G77" si="8">+C50-(C$7+F50*C$8)</f>
        <v>-0.56118970000534318</v>
      </c>
      <c r="I50">
        <f t="shared" ref="I50:I77" si="9">G50</f>
        <v>-0.56118970000534318</v>
      </c>
      <c r="Q50" s="2">
        <f t="shared" si="1"/>
        <v>28193.875999999997</v>
      </c>
    </row>
    <row r="51" spans="1:21">
      <c r="A51" s="63" t="s">
        <v>207</v>
      </c>
      <c r="B51" s="64" t="s">
        <v>40</v>
      </c>
      <c r="C51" s="63">
        <v>43934.383000000002</v>
      </c>
      <c r="D51" s="63" t="s">
        <v>92</v>
      </c>
      <c r="E51">
        <f t="shared" si="0"/>
        <v>-10762.015259081978</v>
      </c>
      <c r="F51" s="26">
        <f t="shared" si="2"/>
        <v>-10761.5</v>
      </c>
      <c r="G51" s="19">
        <f t="shared" si="8"/>
        <v>-0.57500430000072811</v>
      </c>
      <c r="I51">
        <f t="shared" si="9"/>
        <v>-0.57500430000072811</v>
      </c>
      <c r="O51">
        <f t="shared" ref="O51:O82" ca="1" si="10">+C$11+C$12*F51</f>
        <v>-0.56523351010819833</v>
      </c>
      <c r="Q51" s="2">
        <f t="shared" si="1"/>
        <v>28915.883000000002</v>
      </c>
    </row>
    <row r="52" spans="1:21">
      <c r="A52" s="63" t="s">
        <v>207</v>
      </c>
      <c r="B52" s="64" t="s">
        <v>40</v>
      </c>
      <c r="C52" s="63">
        <v>43953.355000000003</v>
      </c>
      <c r="D52" s="63" t="s">
        <v>92</v>
      </c>
      <c r="E52">
        <f t="shared" si="0"/>
        <v>-10745.014524820874</v>
      </c>
      <c r="F52" s="26">
        <f t="shared" si="2"/>
        <v>-10744.5</v>
      </c>
      <c r="G52" s="19">
        <f t="shared" si="8"/>
        <v>-0.57418489999690792</v>
      </c>
      <c r="I52">
        <f t="shared" si="9"/>
        <v>-0.57418489999690792</v>
      </c>
      <c r="O52">
        <f t="shared" ca="1" si="10"/>
        <v>-0.56519941159650378</v>
      </c>
      <c r="Q52" s="2">
        <f t="shared" si="1"/>
        <v>28934.855000000003</v>
      </c>
    </row>
    <row r="53" spans="1:21">
      <c r="A53" s="63" t="s">
        <v>207</v>
      </c>
      <c r="B53" s="64" t="s">
        <v>40</v>
      </c>
      <c r="C53" s="63">
        <v>44290.381999999998</v>
      </c>
      <c r="D53" s="63" t="s">
        <v>92</v>
      </c>
      <c r="E53">
        <f t="shared" ref="E53:E84" si="11">+(C53-C$7)/C$8</f>
        <v>-10443.005961368586</v>
      </c>
      <c r="F53" s="26">
        <f t="shared" si="2"/>
        <v>-10442.5</v>
      </c>
      <c r="G53" s="19">
        <f t="shared" si="8"/>
        <v>-0.56462850000389153</v>
      </c>
      <c r="I53">
        <f t="shared" si="9"/>
        <v>-0.56462850000389153</v>
      </c>
      <c r="O53">
        <f t="shared" ca="1" si="10"/>
        <v>-0.5645936615652245</v>
      </c>
      <c r="Q53" s="2">
        <f t="shared" ref="Q53:Q84" si="12">+C53-15018.5</f>
        <v>29271.881999999998</v>
      </c>
    </row>
    <row r="54" spans="1:21">
      <c r="A54" s="63" t="s">
        <v>207</v>
      </c>
      <c r="B54" s="64" t="s">
        <v>40</v>
      </c>
      <c r="C54" s="63">
        <v>44291.495999999999</v>
      </c>
      <c r="D54" s="63" t="s">
        <v>92</v>
      </c>
      <c r="E54">
        <f t="shared" si="11"/>
        <v>-10442.007710368855</v>
      </c>
      <c r="F54" s="26">
        <f t="shared" ref="F54:F85" si="13">ROUND(2*E54,0)/2+0.5</f>
        <v>-10441.5</v>
      </c>
      <c r="G54" s="19">
        <f t="shared" si="8"/>
        <v>-0.56658030000107829</v>
      </c>
      <c r="I54">
        <f t="shared" si="9"/>
        <v>-0.56658030000107829</v>
      </c>
      <c r="O54">
        <f t="shared" ca="1" si="10"/>
        <v>-0.56459165577041892</v>
      </c>
      <c r="Q54" s="2">
        <f t="shared" si="12"/>
        <v>29272.995999999999</v>
      </c>
    </row>
    <row r="55" spans="1:21">
      <c r="A55" s="63" t="s">
        <v>222</v>
      </c>
      <c r="B55" s="64" t="s">
        <v>40</v>
      </c>
      <c r="C55" s="63">
        <v>44685.402999999998</v>
      </c>
      <c r="D55" s="63" t="s">
        <v>92</v>
      </c>
      <c r="E55">
        <f t="shared" si="11"/>
        <v>-10089.029203591053</v>
      </c>
      <c r="F55" s="26">
        <f t="shared" si="13"/>
        <v>-10088.5</v>
      </c>
      <c r="G55" s="19">
        <f t="shared" si="8"/>
        <v>-0.59056570000393549</v>
      </c>
      <c r="I55">
        <f t="shared" si="9"/>
        <v>-0.59056570000393549</v>
      </c>
      <c r="O55">
        <f t="shared" ca="1" si="10"/>
        <v>-0.56388361020405608</v>
      </c>
      <c r="Q55" s="2">
        <f t="shared" si="12"/>
        <v>29666.902999999998</v>
      </c>
    </row>
    <row r="56" spans="1:21">
      <c r="A56" s="63" t="s">
        <v>227</v>
      </c>
      <c r="B56" s="64" t="s">
        <v>40</v>
      </c>
      <c r="C56" s="63">
        <v>44705.491999999998</v>
      </c>
      <c r="D56" s="63" t="s">
        <v>92</v>
      </c>
      <c r="E56">
        <f t="shared" si="11"/>
        <v>-10071.027530042071</v>
      </c>
      <c r="F56" s="26">
        <f t="shared" si="13"/>
        <v>-10070.5</v>
      </c>
      <c r="G56" s="19">
        <f t="shared" si="8"/>
        <v>-0.58869810000032885</v>
      </c>
      <c r="I56">
        <f t="shared" si="9"/>
        <v>-0.58869810000032885</v>
      </c>
      <c r="O56">
        <f t="shared" ca="1" si="10"/>
        <v>-0.56384750589755606</v>
      </c>
      <c r="Q56" s="2">
        <f t="shared" si="12"/>
        <v>29686.991999999998</v>
      </c>
    </row>
    <row r="57" spans="1:21">
      <c r="A57" s="63" t="s">
        <v>234</v>
      </c>
      <c r="B57" s="64" t="s">
        <v>40</v>
      </c>
      <c r="C57" s="63">
        <v>45022.449500000002</v>
      </c>
      <c r="D57" s="63" t="s">
        <v>92</v>
      </c>
      <c r="E57">
        <f t="shared" si="11"/>
        <v>-9787.0031662657821</v>
      </c>
      <c r="F57" s="26">
        <f t="shared" si="13"/>
        <v>-9786.5</v>
      </c>
      <c r="G57" s="19">
        <f t="shared" si="8"/>
        <v>-0.56150930000148946</v>
      </c>
      <c r="I57">
        <f t="shared" si="9"/>
        <v>-0.56150930000148946</v>
      </c>
      <c r="O57">
        <f t="shared" ca="1" si="10"/>
        <v>-0.56327786017277692</v>
      </c>
      <c r="Q57" s="2">
        <f t="shared" si="12"/>
        <v>30003.949500000002</v>
      </c>
    </row>
    <row r="58" spans="1:21">
      <c r="A58" s="63" t="s">
        <v>237</v>
      </c>
      <c r="B58" s="64" t="s">
        <v>40</v>
      </c>
      <c r="C58" s="63">
        <v>45022.45</v>
      </c>
      <c r="D58" s="63" t="s">
        <v>92</v>
      </c>
      <c r="E58">
        <f t="shared" si="11"/>
        <v>-9787.0027182177619</v>
      </c>
      <c r="F58" s="26">
        <f t="shared" si="13"/>
        <v>-9786.5</v>
      </c>
      <c r="G58" s="19">
        <f t="shared" si="8"/>
        <v>-0.56100930000684457</v>
      </c>
      <c r="I58">
        <f t="shared" si="9"/>
        <v>-0.56100930000684457</v>
      </c>
      <c r="O58">
        <f t="shared" ca="1" si="10"/>
        <v>-0.56327786017277692</v>
      </c>
      <c r="Q58" s="2">
        <f t="shared" si="12"/>
        <v>30003.949999999997</v>
      </c>
    </row>
    <row r="59" spans="1:21">
      <c r="A59" s="63" t="s">
        <v>234</v>
      </c>
      <c r="B59" s="64" t="s">
        <v>40</v>
      </c>
      <c r="C59" s="63">
        <v>45022.453000000001</v>
      </c>
      <c r="D59" s="63" t="s">
        <v>92</v>
      </c>
      <c r="E59">
        <f t="shared" si="11"/>
        <v>-9787.000029929608</v>
      </c>
      <c r="F59" s="26">
        <f t="shared" si="13"/>
        <v>-9786.5</v>
      </c>
      <c r="G59" s="19">
        <f t="shared" si="8"/>
        <v>-0.55800930000259541</v>
      </c>
      <c r="I59">
        <f t="shared" si="9"/>
        <v>-0.55800930000259541</v>
      </c>
      <c r="O59">
        <f t="shared" ca="1" si="10"/>
        <v>-0.56327786017277692</v>
      </c>
      <c r="Q59" s="2">
        <f t="shared" si="12"/>
        <v>30003.953000000001</v>
      </c>
    </row>
    <row r="60" spans="1:21">
      <c r="A60" s="63" t="s">
        <v>237</v>
      </c>
      <c r="B60" s="64" t="s">
        <v>40</v>
      </c>
      <c r="C60" s="63">
        <v>45022.453999999998</v>
      </c>
      <c r="D60" s="63" t="s">
        <v>92</v>
      </c>
      <c r="E60">
        <f t="shared" si="11"/>
        <v>-9786.9991338335603</v>
      </c>
      <c r="F60" s="26">
        <f t="shared" si="13"/>
        <v>-9786.5</v>
      </c>
      <c r="G60" s="19">
        <f t="shared" si="8"/>
        <v>-0.55700930000602966</v>
      </c>
      <c r="I60">
        <f t="shared" si="9"/>
        <v>-0.55700930000602966</v>
      </c>
      <c r="O60">
        <f t="shared" ca="1" si="10"/>
        <v>-0.56327786017277692</v>
      </c>
      <c r="Q60" s="2">
        <f t="shared" si="12"/>
        <v>30003.953999999998</v>
      </c>
    </row>
    <row r="61" spans="1:21">
      <c r="A61" s="63" t="s">
        <v>234</v>
      </c>
      <c r="B61" s="64" t="s">
        <v>40</v>
      </c>
      <c r="C61" s="63">
        <v>45022.457000000002</v>
      </c>
      <c r="D61" s="63" t="s">
        <v>92</v>
      </c>
      <c r="E61">
        <f t="shared" si="11"/>
        <v>-9786.9964455454065</v>
      </c>
      <c r="F61" s="26">
        <f t="shared" si="13"/>
        <v>-9786.5</v>
      </c>
      <c r="G61" s="19">
        <f t="shared" si="8"/>
        <v>-0.5540093000017805</v>
      </c>
      <c r="I61">
        <f t="shared" si="9"/>
        <v>-0.5540093000017805</v>
      </c>
      <c r="O61">
        <f t="shared" ca="1" si="10"/>
        <v>-0.56327786017277692</v>
      </c>
      <c r="Q61" s="2">
        <f t="shared" si="12"/>
        <v>30003.957000000002</v>
      </c>
    </row>
    <row r="62" spans="1:21">
      <c r="A62" s="63" t="s">
        <v>234</v>
      </c>
      <c r="B62" s="64" t="s">
        <v>40</v>
      </c>
      <c r="C62" s="63">
        <v>45051.462500000001</v>
      </c>
      <c r="D62" s="63" t="s">
        <v>92</v>
      </c>
      <c r="E62">
        <f t="shared" si="11"/>
        <v>-9761.0047315663633</v>
      </c>
      <c r="F62" s="26">
        <f t="shared" si="13"/>
        <v>-9760.5</v>
      </c>
      <c r="G62" s="19">
        <f t="shared" si="8"/>
        <v>-0.56325610000203596</v>
      </c>
      <c r="I62">
        <f t="shared" si="9"/>
        <v>-0.56325610000203596</v>
      </c>
      <c r="O62">
        <f t="shared" ca="1" si="10"/>
        <v>-0.56322570950783235</v>
      </c>
      <c r="Q62" s="2">
        <f t="shared" si="12"/>
        <v>30032.962500000001</v>
      </c>
    </row>
    <row r="63" spans="1:21">
      <c r="A63" s="63" t="s">
        <v>253</v>
      </c>
      <c r="B63" s="64" t="s">
        <v>40</v>
      </c>
      <c r="C63" s="63">
        <v>45070.43</v>
      </c>
      <c r="D63" s="63" t="s">
        <v>92</v>
      </c>
      <c r="E63">
        <f t="shared" si="11"/>
        <v>-9744.0080297374861</v>
      </c>
      <c r="F63" s="26">
        <f t="shared" si="13"/>
        <v>-9743.5</v>
      </c>
      <c r="G63" s="19">
        <f t="shared" si="8"/>
        <v>-0.56693670000095153</v>
      </c>
      <c r="I63">
        <f t="shared" si="9"/>
        <v>-0.56693670000095153</v>
      </c>
      <c r="O63">
        <f t="shared" ca="1" si="10"/>
        <v>-0.56319161099613779</v>
      </c>
      <c r="Q63" s="2">
        <f t="shared" si="12"/>
        <v>30051.93</v>
      </c>
    </row>
    <row r="64" spans="1:21">
      <c r="A64" s="63" t="s">
        <v>257</v>
      </c>
      <c r="B64" s="64" t="s">
        <v>40</v>
      </c>
      <c r="C64" s="63">
        <v>45330.444000000003</v>
      </c>
      <c r="D64" s="63" t="s">
        <v>92</v>
      </c>
      <c r="E64">
        <f t="shared" si="11"/>
        <v>-9511.0105113858845</v>
      </c>
      <c r="F64" s="26">
        <f t="shared" si="13"/>
        <v>-9510.5</v>
      </c>
      <c r="G64" s="19">
        <f t="shared" si="8"/>
        <v>-0.56970609999552835</v>
      </c>
      <c r="I64">
        <f t="shared" si="9"/>
        <v>-0.56970609999552835</v>
      </c>
      <c r="O64">
        <f t="shared" ca="1" si="10"/>
        <v>-0.56272426080644222</v>
      </c>
      <c r="Q64" s="2">
        <f t="shared" si="12"/>
        <v>30311.944000000003</v>
      </c>
    </row>
    <row r="65" spans="1:21">
      <c r="A65" s="63" t="s">
        <v>257</v>
      </c>
      <c r="B65" s="64" t="s">
        <v>40</v>
      </c>
      <c r="C65" s="63">
        <v>45340.47</v>
      </c>
      <c r="D65" s="63" t="s">
        <v>92</v>
      </c>
      <c r="E65">
        <f t="shared" si="11"/>
        <v>-9502.0262523883193</v>
      </c>
      <c r="F65" s="26">
        <f t="shared" si="13"/>
        <v>-9501.5</v>
      </c>
      <c r="G65" s="19">
        <f t="shared" si="8"/>
        <v>-0.58727229999931296</v>
      </c>
      <c r="I65">
        <f t="shared" si="9"/>
        <v>-0.58727229999931296</v>
      </c>
      <c r="O65">
        <f t="shared" ca="1" si="10"/>
        <v>-0.5627062086531921</v>
      </c>
      <c r="Q65" s="2">
        <f t="shared" si="12"/>
        <v>30321.97</v>
      </c>
    </row>
    <row r="66" spans="1:21">
      <c r="A66" s="63" t="s">
        <v>257</v>
      </c>
      <c r="B66" s="64" t="s">
        <v>40</v>
      </c>
      <c r="C66" s="63">
        <v>45340.478000000003</v>
      </c>
      <c r="D66" s="63" t="s">
        <v>92</v>
      </c>
      <c r="E66">
        <f t="shared" si="11"/>
        <v>-9502.0190836199181</v>
      </c>
      <c r="F66" s="26">
        <f t="shared" si="13"/>
        <v>-9501.5</v>
      </c>
      <c r="G66" s="19">
        <f t="shared" si="8"/>
        <v>-0.57927229999768315</v>
      </c>
      <c r="I66">
        <f t="shared" si="9"/>
        <v>-0.57927229999768315</v>
      </c>
      <c r="O66">
        <f t="shared" ca="1" si="10"/>
        <v>-0.5627062086531921</v>
      </c>
      <c r="Q66" s="2">
        <f t="shared" si="12"/>
        <v>30321.978000000003</v>
      </c>
    </row>
    <row r="67" spans="1:21">
      <c r="A67" s="63" t="s">
        <v>257</v>
      </c>
      <c r="B67" s="64" t="s">
        <v>40</v>
      </c>
      <c r="C67" s="63">
        <v>45349.432000000001</v>
      </c>
      <c r="D67" s="63" t="s">
        <v>92</v>
      </c>
      <c r="E67">
        <f t="shared" si="11"/>
        <v>-9493.9954395879831</v>
      </c>
      <c r="F67" s="26">
        <f t="shared" si="13"/>
        <v>-9493.5</v>
      </c>
      <c r="G67" s="19">
        <f t="shared" si="8"/>
        <v>-0.55288670000300044</v>
      </c>
      <c r="I67">
        <f t="shared" si="9"/>
        <v>-0.55288670000300044</v>
      </c>
      <c r="O67">
        <f t="shared" ca="1" si="10"/>
        <v>-0.56269016229474766</v>
      </c>
      <c r="Q67" s="2">
        <f t="shared" si="12"/>
        <v>30330.932000000001</v>
      </c>
    </row>
    <row r="68" spans="1:21">
      <c r="A68" s="63" t="s">
        <v>271</v>
      </c>
      <c r="B68" s="64" t="s">
        <v>40</v>
      </c>
      <c r="C68" s="63">
        <v>45358.355000000003</v>
      </c>
      <c r="D68" s="63" t="s">
        <v>92</v>
      </c>
      <c r="E68">
        <f t="shared" si="11"/>
        <v>-9485.9995745335946</v>
      </c>
      <c r="F68" s="26">
        <f t="shared" si="13"/>
        <v>-9485.5</v>
      </c>
      <c r="G68" s="19">
        <f t="shared" si="8"/>
        <v>-0.55750109999644337</v>
      </c>
      <c r="I68">
        <f t="shared" si="9"/>
        <v>-0.55750109999644337</v>
      </c>
      <c r="O68">
        <f t="shared" ca="1" si="10"/>
        <v>-0.56267411593630323</v>
      </c>
      <c r="Q68" s="2">
        <f t="shared" si="12"/>
        <v>30339.855000000003</v>
      </c>
    </row>
    <row r="69" spans="1:21">
      <c r="A69" s="63" t="s">
        <v>275</v>
      </c>
      <c r="B69" s="64" t="s">
        <v>40</v>
      </c>
      <c r="C69" s="63">
        <v>45378.436000000002</v>
      </c>
      <c r="D69" s="63" t="s">
        <v>92</v>
      </c>
      <c r="E69">
        <f t="shared" si="11"/>
        <v>-9468.0050697530132</v>
      </c>
      <c r="F69" s="26">
        <f t="shared" si="13"/>
        <v>-9467.5</v>
      </c>
      <c r="G69" s="19">
        <f t="shared" si="8"/>
        <v>-0.5636335000017425</v>
      </c>
      <c r="I69">
        <f t="shared" si="9"/>
        <v>-0.5636335000017425</v>
      </c>
      <c r="O69">
        <f t="shared" ca="1" si="10"/>
        <v>-0.56263801162980309</v>
      </c>
      <c r="Q69" s="2">
        <f t="shared" si="12"/>
        <v>30359.936000000002</v>
      </c>
    </row>
    <row r="70" spans="1:21">
      <c r="A70" s="63" t="s">
        <v>275</v>
      </c>
      <c r="B70" s="64" t="s">
        <v>40</v>
      </c>
      <c r="C70" s="63">
        <v>45387.357000000004</v>
      </c>
      <c r="D70" s="63" t="s">
        <v>92</v>
      </c>
      <c r="E70">
        <f t="shared" si="11"/>
        <v>-9460.0109968907236</v>
      </c>
      <c r="F70" s="26">
        <f t="shared" si="13"/>
        <v>-9459.5</v>
      </c>
      <c r="G70" s="19">
        <f t="shared" si="8"/>
        <v>-0.57024789999559289</v>
      </c>
      <c r="I70">
        <f t="shared" si="9"/>
        <v>-0.57024789999559289</v>
      </c>
      <c r="O70">
        <f t="shared" ca="1" si="10"/>
        <v>-0.56262196527135866</v>
      </c>
      <c r="Q70" s="2">
        <f t="shared" si="12"/>
        <v>30368.857000000004</v>
      </c>
    </row>
    <row r="71" spans="1:21">
      <c r="A71" s="63" t="s">
        <v>281</v>
      </c>
      <c r="B71" s="64" t="s">
        <v>40</v>
      </c>
      <c r="C71" s="63">
        <v>45387.366000000002</v>
      </c>
      <c r="D71" s="63" t="s">
        <v>92</v>
      </c>
      <c r="E71">
        <f t="shared" si="11"/>
        <v>-9460.0029320262747</v>
      </c>
      <c r="F71" s="26">
        <f t="shared" si="13"/>
        <v>-9459.5</v>
      </c>
      <c r="G71" s="19">
        <f t="shared" si="8"/>
        <v>-0.56124789999739733</v>
      </c>
      <c r="I71">
        <f t="shared" si="9"/>
        <v>-0.56124789999739733</v>
      </c>
      <c r="O71">
        <f t="shared" ca="1" si="10"/>
        <v>-0.56262196527135866</v>
      </c>
      <c r="Q71" s="2">
        <f t="shared" si="12"/>
        <v>30368.866000000002</v>
      </c>
    </row>
    <row r="72" spans="1:21">
      <c r="A72" s="63" t="s">
        <v>275</v>
      </c>
      <c r="B72" s="64" t="s">
        <v>40</v>
      </c>
      <c r="C72" s="63">
        <v>45397.411999999997</v>
      </c>
      <c r="D72" s="63" t="s">
        <v>92</v>
      </c>
      <c r="E72">
        <f t="shared" si="11"/>
        <v>-9451.0007511077129</v>
      </c>
      <c r="F72" s="26">
        <f t="shared" si="13"/>
        <v>-9450.5</v>
      </c>
      <c r="G72" s="19">
        <f t="shared" si="8"/>
        <v>-0.55881410000438336</v>
      </c>
      <c r="I72">
        <f t="shared" si="9"/>
        <v>-0.55881410000438336</v>
      </c>
      <c r="O72">
        <f t="shared" ca="1" si="10"/>
        <v>-0.56260391311810853</v>
      </c>
      <c r="Q72" s="2">
        <f t="shared" si="12"/>
        <v>30378.911999999997</v>
      </c>
    </row>
    <row r="73" spans="1:21">
      <c r="A73" s="63" t="s">
        <v>288</v>
      </c>
      <c r="B73" s="64" t="s">
        <v>40</v>
      </c>
      <c r="C73" s="63">
        <v>45406.330999999998</v>
      </c>
      <c r="D73" s="63" t="s">
        <v>92</v>
      </c>
      <c r="E73">
        <f t="shared" si="11"/>
        <v>-9443.0084704375258</v>
      </c>
      <c r="F73" s="26">
        <f t="shared" si="13"/>
        <v>-9442.5</v>
      </c>
      <c r="G73" s="19">
        <f t="shared" si="8"/>
        <v>-0.56742850000591716</v>
      </c>
      <c r="I73">
        <f t="shared" si="9"/>
        <v>-0.56742850000591716</v>
      </c>
      <c r="O73">
        <f t="shared" ca="1" si="10"/>
        <v>-0.5625878667596641</v>
      </c>
      <c r="Q73" s="2">
        <f t="shared" si="12"/>
        <v>30387.830999999998</v>
      </c>
    </row>
    <row r="74" spans="1:21">
      <c r="A74" s="63" t="s">
        <v>271</v>
      </c>
      <c r="B74" s="64" t="s">
        <v>40</v>
      </c>
      <c r="C74" s="63">
        <v>45406.332999999999</v>
      </c>
      <c r="D74" s="63" t="s">
        <v>92</v>
      </c>
      <c r="E74">
        <f t="shared" si="11"/>
        <v>-9443.0066782454251</v>
      </c>
      <c r="F74" s="26">
        <f t="shared" si="13"/>
        <v>-9442.5</v>
      </c>
      <c r="G74" s="19">
        <f t="shared" si="8"/>
        <v>-0.5654285000055097</v>
      </c>
      <c r="I74">
        <f t="shared" si="9"/>
        <v>-0.5654285000055097</v>
      </c>
      <c r="O74">
        <f t="shared" ca="1" si="10"/>
        <v>-0.5625878667596641</v>
      </c>
      <c r="Q74" s="2">
        <f t="shared" si="12"/>
        <v>30387.832999999999</v>
      </c>
    </row>
    <row r="75" spans="1:21">
      <c r="A75" s="63" t="s">
        <v>271</v>
      </c>
      <c r="B75" s="64" t="s">
        <v>40</v>
      </c>
      <c r="C75" s="63">
        <v>45406.334999999999</v>
      </c>
      <c r="D75" s="63" t="s">
        <v>92</v>
      </c>
      <c r="E75">
        <f t="shared" si="11"/>
        <v>-9443.0048860533243</v>
      </c>
      <c r="F75" s="26">
        <f t="shared" si="13"/>
        <v>-9442.5</v>
      </c>
      <c r="G75" s="19">
        <f t="shared" si="8"/>
        <v>-0.56342850000510225</v>
      </c>
      <c r="I75">
        <f t="shared" si="9"/>
        <v>-0.56342850000510225</v>
      </c>
      <c r="O75">
        <f t="shared" ca="1" si="10"/>
        <v>-0.5625878667596641</v>
      </c>
      <c r="Q75" s="2">
        <f t="shared" si="12"/>
        <v>30387.834999999999</v>
      </c>
    </row>
    <row r="76" spans="1:21">
      <c r="A76" s="63" t="s">
        <v>275</v>
      </c>
      <c r="B76" s="64" t="s">
        <v>40</v>
      </c>
      <c r="C76" s="63">
        <v>45406.336000000003</v>
      </c>
      <c r="D76" s="63" t="s">
        <v>92</v>
      </c>
      <c r="E76">
        <f t="shared" si="11"/>
        <v>-9443.0039899572712</v>
      </c>
      <c r="F76" s="26">
        <f t="shared" si="13"/>
        <v>-9442.5</v>
      </c>
      <c r="G76" s="19">
        <f t="shared" si="8"/>
        <v>-0.56242850000126055</v>
      </c>
      <c r="I76">
        <f t="shared" si="9"/>
        <v>-0.56242850000126055</v>
      </c>
      <c r="O76">
        <f t="shared" ca="1" si="10"/>
        <v>-0.5625878667596641</v>
      </c>
      <c r="Q76" s="2">
        <f t="shared" si="12"/>
        <v>30387.836000000003</v>
      </c>
    </row>
    <row r="77" spans="1:21">
      <c r="A77" s="63" t="s">
        <v>271</v>
      </c>
      <c r="B77" s="64" t="s">
        <v>40</v>
      </c>
      <c r="C77" s="63">
        <v>45406.345999999998</v>
      </c>
      <c r="D77" s="63" t="s">
        <v>92</v>
      </c>
      <c r="E77">
        <f t="shared" si="11"/>
        <v>-9442.9950289967746</v>
      </c>
      <c r="F77" s="26">
        <f t="shared" si="13"/>
        <v>-9442.5</v>
      </c>
      <c r="G77" s="19">
        <f t="shared" si="8"/>
        <v>-0.55242850000649923</v>
      </c>
      <c r="I77">
        <f t="shared" si="9"/>
        <v>-0.55242850000649923</v>
      </c>
      <c r="O77">
        <f t="shared" ca="1" si="10"/>
        <v>-0.5625878667596641</v>
      </c>
      <c r="Q77" s="2">
        <f t="shared" si="12"/>
        <v>30387.845999999998</v>
      </c>
    </row>
    <row r="78" spans="1:21">
      <c r="A78" s="63" t="s">
        <v>305</v>
      </c>
      <c r="B78" s="64" t="s">
        <v>63</v>
      </c>
      <c r="C78" s="63">
        <v>45702.406000000003</v>
      </c>
      <c r="D78" s="63" t="s">
        <v>92</v>
      </c>
      <c r="E78">
        <f t="shared" si="11"/>
        <v>-9177.696832425916</v>
      </c>
      <c r="F78" s="26">
        <f t="shared" si="13"/>
        <v>-9177</v>
      </c>
      <c r="O78">
        <f t="shared" ca="1" si="10"/>
        <v>-0.56205532823878779</v>
      </c>
      <c r="Q78" s="2">
        <f t="shared" si="12"/>
        <v>30683.906000000003</v>
      </c>
      <c r="U78" s="19">
        <f>+C78-(C$7+F78*C$8)</f>
        <v>-0.77763140000024578</v>
      </c>
    </row>
    <row r="79" spans="1:21">
      <c r="A79" s="63" t="s">
        <v>308</v>
      </c>
      <c r="B79" s="64" t="s">
        <v>40</v>
      </c>
      <c r="C79" s="63">
        <v>45781.300999999999</v>
      </c>
      <c r="D79" s="63" t="s">
        <v>92</v>
      </c>
      <c r="E79">
        <f t="shared" si="11"/>
        <v>-9106.9993345590756</v>
      </c>
      <c r="F79" s="26">
        <f t="shared" si="13"/>
        <v>-9106.5</v>
      </c>
      <c r="G79" s="19">
        <f t="shared" ref="G79:G92" si="14">+C79-(C$7+F79*C$8)</f>
        <v>-0.55723330000182614</v>
      </c>
      <c r="I79">
        <f t="shared" ref="I79:I92" si="15">G79</f>
        <v>-0.55723330000182614</v>
      </c>
      <c r="O79">
        <f t="shared" ca="1" si="10"/>
        <v>-0.56191391970499582</v>
      </c>
      <c r="Q79" s="2">
        <f t="shared" si="12"/>
        <v>30762.800999999999</v>
      </c>
    </row>
    <row r="80" spans="1:21">
      <c r="A80" s="63" t="s">
        <v>312</v>
      </c>
      <c r="B80" s="64" t="s">
        <v>40</v>
      </c>
      <c r="C80" s="63">
        <v>45791.341999999997</v>
      </c>
      <c r="D80" s="63" t="s">
        <v>92</v>
      </c>
      <c r="E80">
        <f t="shared" si="11"/>
        <v>-9098.0016341207611</v>
      </c>
      <c r="F80" s="26">
        <f t="shared" si="13"/>
        <v>-9097.5</v>
      </c>
      <c r="G80" s="19">
        <f t="shared" si="14"/>
        <v>-0.55979950000619283</v>
      </c>
      <c r="I80">
        <f t="shared" si="15"/>
        <v>-0.55979950000619283</v>
      </c>
      <c r="O80">
        <f t="shared" ca="1" si="10"/>
        <v>-0.5618958675517457</v>
      </c>
      <c r="Q80" s="2">
        <f t="shared" si="12"/>
        <v>30772.841999999997</v>
      </c>
    </row>
    <row r="81" spans="1:21">
      <c r="A81" s="63" t="s">
        <v>312</v>
      </c>
      <c r="B81" s="64" t="s">
        <v>40</v>
      </c>
      <c r="C81" s="63">
        <v>45821.466</v>
      </c>
      <c r="D81" s="63" t="s">
        <v>92</v>
      </c>
      <c r="E81">
        <f t="shared" si="11"/>
        <v>-9071.007636709759</v>
      </c>
      <c r="F81" s="26">
        <f t="shared" si="13"/>
        <v>-9070.5</v>
      </c>
      <c r="G81" s="19">
        <f t="shared" si="14"/>
        <v>-0.56649810000089929</v>
      </c>
      <c r="I81">
        <f t="shared" si="15"/>
        <v>-0.56649810000089929</v>
      </c>
      <c r="O81">
        <f t="shared" ca="1" si="10"/>
        <v>-0.56184171109199554</v>
      </c>
      <c r="Q81" s="2">
        <f t="shared" si="12"/>
        <v>30802.966</v>
      </c>
    </row>
    <row r="82" spans="1:21">
      <c r="A82" s="63" t="s">
        <v>319</v>
      </c>
      <c r="B82" s="64" t="s">
        <v>40</v>
      </c>
      <c r="C82" s="63">
        <v>46005.609199999999</v>
      </c>
      <c r="D82" s="63" t="s">
        <v>92</v>
      </c>
      <c r="E82">
        <f t="shared" si="11"/>
        <v>-8905.9976425505138</v>
      </c>
      <c r="F82" s="26">
        <f t="shared" si="13"/>
        <v>-8905.5</v>
      </c>
      <c r="G82" s="19">
        <f t="shared" si="14"/>
        <v>-0.555345100001432</v>
      </c>
      <c r="I82">
        <f t="shared" si="15"/>
        <v>-0.555345100001432</v>
      </c>
      <c r="O82">
        <f t="shared" ca="1" si="10"/>
        <v>-0.56151075494907809</v>
      </c>
      <c r="Q82" s="2">
        <f t="shared" si="12"/>
        <v>30987.109199999999</v>
      </c>
    </row>
    <row r="83" spans="1:21">
      <c r="A83" s="63" t="s">
        <v>319</v>
      </c>
      <c r="B83" s="64" t="s">
        <v>40</v>
      </c>
      <c r="C83" s="63">
        <v>46033.497000000003</v>
      </c>
      <c r="D83" s="63" t="s">
        <v>92</v>
      </c>
      <c r="E83">
        <f t="shared" si="11"/>
        <v>-8881.0074951265797</v>
      </c>
      <c r="F83" s="26">
        <f t="shared" si="13"/>
        <v>-8880.5</v>
      </c>
      <c r="G83" s="19">
        <f t="shared" si="14"/>
        <v>-0.56634009999834234</v>
      </c>
      <c r="I83">
        <f t="shared" si="15"/>
        <v>-0.56634009999834234</v>
      </c>
      <c r="O83">
        <f t="shared" ref="O83:O114" ca="1" si="16">+C$11+C$12*F83</f>
        <v>-0.5614606100789391</v>
      </c>
      <c r="Q83" s="2">
        <f t="shared" si="12"/>
        <v>31014.997000000003</v>
      </c>
    </row>
    <row r="84" spans="1:21">
      <c r="A84" s="63" t="s">
        <v>325</v>
      </c>
      <c r="B84" s="64" t="s">
        <v>40</v>
      </c>
      <c r="C84" s="63">
        <v>46090.423000000003</v>
      </c>
      <c r="D84" s="63" t="s">
        <v>92</v>
      </c>
      <c r="E84">
        <f t="shared" si="11"/>
        <v>-8829.9963313827702</v>
      </c>
      <c r="F84" s="26">
        <f t="shared" si="13"/>
        <v>-8829.5</v>
      </c>
      <c r="G84" s="19">
        <f t="shared" si="14"/>
        <v>-0.55388189999939641</v>
      </c>
      <c r="I84">
        <f t="shared" si="15"/>
        <v>-0.55388189999939641</v>
      </c>
      <c r="O84">
        <f t="shared" ca="1" si="16"/>
        <v>-0.56135831454385554</v>
      </c>
      <c r="Q84" s="2">
        <f t="shared" si="12"/>
        <v>31071.923000000003</v>
      </c>
    </row>
    <row r="85" spans="1:21">
      <c r="A85" s="63" t="s">
        <v>329</v>
      </c>
      <c r="B85" s="64" t="s">
        <v>40</v>
      </c>
      <c r="C85" s="63">
        <v>46119.451000000001</v>
      </c>
      <c r="D85" s="63" t="s">
        <v>92</v>
      </c>
      <c r="E85">
        <f t="shared" ref="E85:E116" si="17">+(C85-C$7)/C$8</f>
        <v>-8803.9844552426021</v>
      </c>
      <c r="F85" s="26">
        <f t="shared" si="13"/>
        <v>-8803.5</v>
      </c>
      <c r="G85" s="19">
        <f t="shared" si="14"/>
        <v>-0.54062870000052499</v>
      </c>
      <c r="I85">
        <f t="shared" si="15"/>
        <v>-0.54062870000052499</v>
      </c>
      <c r="O85">
        <f t="shared" ca="1" si="16"/>
        <v>-0.56130616387891097</v>
      </c>
      <c r="Q85" s="2">
        <f t="shared" ref="Q85:Q116" si="18">+C85-15018.5</f>
        <v>31100.951000000001</v>
      </c>
    </row>
    <row r="86" spans="1:21">
      <c r="A86" s="63" t="s">
        <v>332</v>
      </c>
      <c r="B86" s="64" t="s">
        <v>40</v>
      </c>
      <c r="C86" s="63">
        <v>46176.364000000001</v>
      </c>
      <c r="D86" s="63" t="s">
        <v>92</v>
      </c>
      <c r="E86">
        <f t="shared" si="17"/>
        <v>-8752.9849407474412</v>
      </c>
      <c r="F86" s="26">
        <f t="shared" ref="F86:F149" si="19">ROUND(2*E86,0)/2+0.5</f>
        <v>-8752.5</v>
      </c>
      <c r="G86" s="19">
        <f t="shared" si="14"/>
        <v>-0.54117050000058953</v>
      </c>
      <c r="I86">
        <f t="shared" si="15"/>
        <v>-0.54117050000058953</v>
      </c>
      <c r="O86">
        <f t="shared" ca="1" si="16"/>
        <v>-0.56120386834382741</v>
      </c>
      <c r="Q86" s="2">
        <f t="shared" si="18"/>
        <v>31157.864000000001</v>
      </c>
    </row>
    <row r="87" spans="1:21">
      <c r="A87" s="63" t="s">
        <v>337</v>
      </c>
      <c r="B87" s="64" t="s">
        <v>40</v>
      </c>
      <c r="C87" s="63">
        <v>46851.5</v>
      </c>
      <c r="D87" s="63" t="s">
        <v>92</v>
      </c>
      <c r="E87">
        <f t="shared" si="17"/>
        <v>-8147.9982379167286</v>
      </c>
      <c r="F87" s="26">
        <f t="shared" si="19"/>
        <v>-8147.5</v>
      </c>
      <c r="G87" s="19">
        <f t="shared" si="14"/>
        <v>-0.55600950000371085</v>
      </c>
      <c r="I87">
        <f t="shared" si="15"/>
        <v>-0.55600950000371085</v>
      </c>
      <c r="O87">
        <f t="shared" ca="1" si="16"/>
        <v>-0.55999036248646328</v>
      </c>
      <c r="Q87" s="2">
        <f t="shared" si="18"/>
        <v>31833</v>
      </c>
    </row>
    <row r="88" spans="1:21">
      <c r="A88" s="63" t="s">
        <v>337</v>
      </c>
      <c r="B88" s="64" t="s">
        <v>40</v>
      </c>
      <c r="C88" s="63">
        <v>46851.506000000001</v>
      </c>
      <c r="D88" s="63" t="s">
        <v>92</v>
      </c>
      <c r="E88">
        <f t="shared" si="17"/>
        <v>-8147.9928613404272</v>
      </c>
      <c r="F88" s="26">
        <f t="shared" si="19"/>
        <v>-8147.5</v>
      </c>
      <c r="G88" s="19">
        <f t="shared" si="14"/>
        <v>-0.55000950000248849</v>
      </c>
      <c r="I88">
        <f t="shared" si="15"/>
        <v>-0.55000950000248849</v>
      </c>
      <c r="O88">
        <f t="shared" ca="1" si="16"/>
        <v>-0.55999036248646328</v>
      </c>
      <c r="Q88" s="2">
        <f t="shared" si="18"/>
        <v>31833.006000000001</v>
      </c>
    </row>
    <row r="89" spans="1:21">
      <c r="A89" s="63" t="s">
        <v>345</v>
      </c>
      <c r="B89" s="64" t="s">
        <v>40</v>
      </c>
      <c r="C89" s="63">
        <v>46908.415000000001</v>
      </c>
      <c r="D89" s="63" t="s">
        <v>92</v>
      </c>
      <c r="E89">
        <f t="shared" si="17"/>
        <v>-8096.996931229467</v>
      </c>
      <c r="F89" s="26">
        <f t="shared" si="19"/>
        <v>-8096.5</v>
      </c>
      <c r="G89" s="19">
        <f t="shared" si="14"/>
        <v>-0.55455130000336794</v>
      </c>
      <c r="I89">
        <f t="shared" si="15"/>
        <v>-0.55455130000336794</v>
      </c>
      <c r="O89">
        <f t="shared" ca="1" si="16"/>
        <v>-0.55988806695137971</v>
      </c>
      <c r="Q89" s="2">
        <f t="shared" si="18"/>
        <v>31889.915000000001</v>
      </c>
    </row>
    <row r="90" spans="1:21">
      <c r="A90" s="63" t="s">
        <v>349</v>
      </c>
      <c r="B90" s="64" t="s">
        <v>40</v>
      </c>
      <c r="C90" s="63">
        <v>47177.372000000003</v>
      </c>
      <c r="D90" s="63" t="s">
        <v>92</v>
      </c>
      <c r="E90">
        <f t="shared" si="17"/>
        <v>-7855.9856259024791</v>
      </c>
      <c r="F90" s="26">
        <f t="shared" si="19"/>
        <v>-7855.5</v>
      </c>
      <c r="G90" s="19">
        <f t="shared" si="14"/>
        <v>-0.54193510000186507</v>
      </c>
      <c r="I90">
        <f t="shared" si="15"/>
        <v>-0.54193510000186507</v>
      </c>
      <c r="O90">
        <f t="shared" ca="1" si="16"/>
        <v>-0.5594046704032396</v>
      </c>
      <c r="Q90" s="2">
        <f t="shared" si="18"/>
        <v>32158.872000000003</v>
      </c>
    </row>
    <row r="91" spans="1:21">
      <c r="A91" s="63" t="s">
        <v>353</v>
      </c>
      <c r="B91" s="64" t="s">
        <v>40</v>
      </c>
      <c r="C91" s="63">
        <v>47234.281000000003</v>
      </c>
      <c r="D91" s="63" t="s">
        <v>92</v>
      </c>
      <c r="E91">
        <f t="shared" si="17"/>
        <v>-7804.9896957915198</v>
      </c>
      <c r="F91" s="26">
        <f t="shared" si="19"/>
        <v>-7804.5</v>
      </c>
      <c r="G91" s="19">
        <f t="shared" si="14"/>
        <v>-0.54647689999546856</v>
      </c>
      <c r="I91">
        <f t="shared" si="15"/>
        <v>-0.54647689999546856</v>
      </c>
      <c r="O91">
        <f t="shared" ca="1" si="16"/>
        <v>-0.55930237486815604</v>
      </c>
      <c r="Q91" s="2">
        <f t="shared" si="18"/>
        <v>32215.781000000003</v>
      </c>
    </row>
    <row r="92" spans="1:21">
      <c r="A92" s="63" t="s">
        <v>357</v>
      </c>
      <c r="B92" s="64" t="s">
        <v>40</v>
      </c>
      <c r="C92" s="63">
        <v>47591.383000000002</v>
      </c>
      <c r="D92" s="63" t="s">
        <v>92</v>
      </c>
      <c r="E92">
        <f t="shared" si="17"/>
        <v>-7484.9920041349451</v>
      </c>
      <c r="F92" s="26">
        <f t="shared" si="19"/>
        <v>-7484.5</v>
      </c>
      <c r="G92" s="19">
        <f t="shared" si="14"/>
        <v>-0.54905290000169771</v>
      </c>
      <c r="I92">
        <f t="shared" si="15"/>
        <v>-0.54905290000169771</v>
      </c>
      <c r="O92">
        <f t="shared" ca="1" si="16"/>
        <v>-0.55866052053037674</v>
      </c>
      <c r="Q92" s="2">
        <f t="shared" si="18"/>
        <v>32572.883000000002</v>
      </c>
    </row>
    <row r="93" spans="1:21">
      <c r="A93" s="63" t="s">
        <v>361</v>
      </c>
      <c r="B93" s="64" t="s">
        <v>40</v>
      </c>
      <c r="C93" s="63">
        <v>47593.372000000003</v>
      </c>
      <c r="D93" s="63" t="s">
        <v>92</v>
      </c>
      <c r="E93">
        <f t="shared" si="17"/>
        <v>-7483.2096690914414</v>
      </c>
      <c r="F93" s="26">
        <f t="shared" si="19"/>
        <v>-7482.5</v>
      </c>
      <c r="O93">
        <f t="shared" ca="1" si="16"/>
        <v>-0.55865650894076557</v>
      </c>
      <c r="Q93" s="2">
        <f t="shared" si="18"/>
        <v>32574.872000000003</v>
      </c>
      <c r="U93" s="19">
        <f>+C93-(C$7+F93*C$8)</f>
        <v>-0.7919564999974682</v>
      </c>
    </row>
    <row r="94" spans="1:21">
      <c r="A94" s="63" t="s">
        <v>364</v>
      </c>
      <c r="B94" s="64" t="s">
        <v>40</v>
      </c>
      <c r="C94" s="63">
        <v>47928.394999999997</v>
      </c>
      <c r="D94" s="63" t="s">
        <v>92</v>
      </c>
      <c r="E94">
        <f t="shared" si="17"/>
        <v>-7182.9968821234079</v>
      </c>
      <c r="F94" s="26">
        <f t="shared" si="19"/>
        <v>-7182.5</v>
      </c>
      <c r="G94" s="19">
        <f t="shared" ref="G94:G120" si="20">+C94-(C$7+F94*C$8)</f>
        <v>-0.55449650000809925</v>
      </c>
      <c r="I94">
        <f t="shared" ref="I94:I119" si="21">G94</f>
        <v>-0.55449650000809925</v>
      </c>
      <c r="O94">
        <f t="shared" ca="1" si="16"/>
        <v>-0.55805477049909746</v>
      </c>
      <c r="Q94" s="2">
        <f t="shared" si="18"/>
        <v>32909.894999999997</v>
      </c>
    </row>
    <row r="95" spans="1:21">
      <c r="A95" s="63" t="s">
        <v>364</v>
      </c>
      <c r="B95" s="64" t="s">
        <v>40</v>
      </c>
      <c r="C95" s="63">
        <v>47928.404000000002</v>
      </c>
      <c r="D95" s="63" t="s">
        <v>92</v>
      </c>
      <c r="E95">
        <f t="shared" si="17"/>
        <v>-7182.9888172589526</v>
      </c>
      <c r="F95" s="26">
        <f t="shared" si="19"/>
        <v>-7182.5</v>
      </c>
      <c r="G95" s="19">
        <f t="shared" si="20"/>
        <v>-0.54549650000262773</v>
      </c>
      <c r="I95">
        <f t="shared" si="21"/>
        <v>-0.54549650000262773</v>
      </c>
      <c r="O95">
        <f t="shared" ca="1" si="16"/>
        <v>-0.55805477049909746</v>
      </c>
      <c r="Q95" s="2">
        <f t="shared" si="18"/>
        <v>32909.904000000002</v>
      </c>
    </row>
    <row r="96" spans="1:21">
      <c r="A96" s="63" t="s">
        <v>364</v>
      </c>
      <c r="B96" s="64" t="s">
        <v>40</v>
      </c>
      <c r="C96" s="63">
        <v>47947.360000000001</v>
      </c>
      <c r="D96" s="63" t="s">
        <v>92</v>
      </c>
      <c r="E96">
        <f t="shared" si="17"/>
        <v>-7166.0024205346508</v>
      </c>
      <c r="F96" s="26">
        <f t="shared" si="19"/>
        <v>-7165.5</v>
      </c>
      <c r="G96" s="19">
        <f t="shared" si="20"/>
        <v>-0.56067710000206716</v>
      </c>
      <c r="I96">
        <f t="shared" si="21"/>
        <v>-0.56067710000206716</v>
      </c>
      <c r="O96">
        <f t="shared" ca="1" si="16"/>
        <v>-0.55802067198740291</v>
      </c>
      <c r="Q96" s="2">
        <f t="shared" si="18"/>
        <v>32928.86</v>
      </c>
    </row>
    <row r="97" spans="1:17">
      <c r="A97" s="63" t="s">
        <v>364</v>
      </c>
      <c r="B97" s="64" t="s">
        <v>40</v>
      </c>
      <c r="C97" s="63">
        <v>47956.298000000003</v>
      </c>
      <c r="D97" s="63" t="s">
        <v>92</v>
      </c>
      <c r="E97">
        <f t="shared" si="17"/>
        <v>-7157.993114039512</v>
      </c>
      <c r="F97" s="26">
        <f t="shared" si="19"/>
        <v>-7157.5</v>
      </c>
      <c r="G97" s="19">
        <f t="shared" si="20"/>
        <v>-0.55029149999609217</v>
      </c>
      <c r="I97">
        <f t="shared" si="21"/>
        <v>-0.55029149999609217</v>
      </c>
      <c r="O97">
        <f t="shared" ca="1" si="16"/>
        <v>-0.55800462562895847</v>
      </c>
      <c r="Q97" s="2">
        <f t="shared" si="18"/>
        <v>32937.798000000003</v>
      </c>
    </row>
    <row r="98" spans="1:17">
      <c r="A98" s="63" t="s">
        <v>375</v>
      </c>
      <c r="B98" s="64" t="s">
        <v>40</v>
      </c>
      <c r="C98" s="63">
        <v>48190.654000000002</v>
      </c>
      <c r="D98" s="63" t="s">
        <v>92</v>
      </c>
      <c r="E98">
        <f t="shared" si="17"/>
        <v>-6947.9876281394936</v>
      </c>
      <c r="F98" s="26">
        <f t="shared" si="19"/>
        <v>-6947.5</v>
      </c>
      <c r="G98" s="19">
        <f t="shared" si="20"/>
        <v>-0.54416949999722419</v>
      </c>
      <c r="I98">
        <f t="shared" si="21"/>
        <v>-0.54416949999722419</v>
      </c>
      <c r="O98">
        <f t="shared" ca="1" si="16"/>
        <v>-0.55758340871979073</v>
      </c>
      <c r="Q98" s="2">
        <f t="shared" si="18"/>
        <v>33172.154000000002</v>
      </c>
    </row>
    <row r="99" spans="1:17">
      <c r="A99" s="63" t="s">
        <v>378</v>
      </c>
      <c r="B99" s="64" t="s">
        <v>40</v>
      </c>
      <c r="C99" s="63">
        <v>48312.286999999997</v>
      </c>
      <c r="D99" s="63" t="s">
        <v>92</v>
      </c>
      <c r="E99">
        <f t="shared" si="17"/>
        <v>-6838.9927772866213</v>
      </c>
      <c r="F99" s="26">
        <f t="shared" si="19"/>
        <v>-6838.5</v>
      </c>
      <c r="G99" s="19">
        <f t="shared" si="20"/>
        <v>-0.54991570000129286</v>
      </c>
      <c r="I99">
        <f t="shared" si="21"/>
        <v>-0.54991570000129286</v>
      </c>
      <c r="O99">
        <f t="shared" ca="1" si="16"/>
        <v>-0.55736477708598464</v>
      </c>
      <c r="Q99" s="2">
        <f t="shared" si="18"/>
        <v>33293.786999999997</v>
      </c>
    </row>
    <row r="100" spans="1:17">
      <c r="A100" s="63" t="s">
        <v>378</v>
      </c>
      <c r="B100" s="64" t="s">
        <v>40</v>
      </c>
      <c r="C100" s="63">
        <v>48332.375999999997</v>
      </c>
      <c r="D100" s="63" t="s">
        <v>92</v>
      </c>
      <c r="E100">
        <f t="shared" si="17"/>
        <v>-6820.9911037376387</v>
      </c>
      <c r="F100" s="26">
        <f t="shared" si="19"/>
        <v>-6820.5</v>
      </c>
      <c r="G100" s="19">
        <f t="shared" si="20"/>
        <v>-0.54804810000496218</v>
      </c>
      <c r="I100">
        <f t="shared" si="21"/>
        <v>-0.54804810000496218</v>
      </c>
      <c r="O100">
        <f t="shared" ca="1" si="16"/>
        <v>-0.55732867277948461</v>
      </c>
      <c r="Q100" s="2">
        <f t="shared" si="18"/>
        <v>33313.875999999997</v>
      </c>
    </row>
    <row r="101" spans="1:17">
      <c r="A101" s="63" t="s">
        <v>378</v>
      </c>
      <c r="B101" s="64" t="s">
        <v>40</v>
      </c>
      <c r="C101" s="63">
        <v>48361.391000000003</v>
      </c>
      <c r="D101" s="63" t="s">
        <v>92</v>
      </c>
      <c r="E101">
        <f t="shared" si="17"/>
        <v>-6794.9908768461128</v>
      </c>
      <c r="F101" s="26">
        <f t="shared" si="19"/>
        <v>-6794.5</v>
      </c>
      <c r="G101" s="19">
        <f t="shared" si="20"/>
        <v>-0.54779489999782527</v>
      </c>
      <c r="I101">
        <f t="shared" si="21"/>
        <v>-0.54779489999782527</v>
      </c>
      <c r="O101">
        <f t="shared" ca="1" si="16"/>
        <v>-0.55727652211454004</v>
      </c>
      <c r="Q101" s="2">
        <f t="shared" si="18"/>
        <v>33342.891000000003</v>
      </c>
    </row>
    <row r="102" spans="1:17">
      <c r="A102" s="63" t="s">
        <v>386</v>
      </c>
      <c r="B102" s="64" t="s">
        <v>40</v>
      </c>
      <c r="C102" s="63">
        <v>48390.39</v>
      </c>
      <c r="D102" s="63" t="s">
        <v>92</v>
      </c>
      <c r="E102">
        <f t="shared" si="17"/>
        <v>-6769.0049874913966</v>
      </c>
      <c r="F102" s="26">
        <f t="shared" si="19"/>
        <v>-6768.5</v>
      </c>
      <c r="G102" s="19">
        <f t="shared" si="20"/>
        <v>-0.56354170000122394</v>
      </c>
      <c r="I102">
        <f t="shared" si="21"/>
        <v>-0.56354170000122394</v>
      </c>
      <c r="O102">
        <f t="shared" ca="1" si="16"/>
        <v>-0.55722437144959547</v>
      </c>
      <c r="Q102" s="2">
        <f t="shared" si="18"/>
        <v>33371.89</v>
      </c>
    </row>
    <row r="103" spans="1:17">
      <c r="A103" s="63" t="s">
        <v>389</v>
      </c>
      <c r="B103" s="64" t="s">
        <v>40</v>
      </c>
      <c r="C103" s="63">
        <v>48688.370999999999</v>
      </c>
      <c r="D103" s="63" t="s">
        <v>92</v>
      </c>
      <c r="E103">
        <f t="shared" si="17"/>
        <v>-6501.9853904084403</v>
      </c>
      <c r="F103" s="26">
        <f t="shared" si="19"/>
        <v>-6501.5</v>
      </c>
      <c r="G103" s="19">
        <f t="shared" si="20"/>
        <v>-0.54167230000166455</v>
      </c>
      <c r="I103">
        <f t="shared" si="21"/>
        <v>-0.54167230000166455</v>
      </c>
      <c r="O103">
        <f t="shared" ca="1" si="16"/>
        <v>-0.55668882423651078</v>
      </c>
      <c r="Q103" s="2">
        <f t="shared" si="18"/>
        <v>33669.870999999999</v>
      </c>
    </row>
    <row r="104" spans="1:17">
      <c r="A104" s="63" t="s">
        <v>393</v>
      </c>
      <c r="B104" s="64" t="s">
        <v>40</v>
      </c>
      <c r="C104" s="63">
        <v>49005.321000000004</v>
      </c>
      <c r="D104" s="63" t="s">
        <v>92</v>
      </c>
      <c r="E104">
        <f t="shared" si="17"/>
        <v>-6217.9677473525271</v>
      </c>
      <c r="F104" s="26">
        <f t="shared" si="19"/>
        <v>-6217.5</v>
      </c>
      <c r="G104" s="19">
        <f t="shared" si="20"/>
        <v>-0.52198349999525817</v>
      </c>
      <c r="I104">
        <f t="shared" si="21"/>
        <v>-0.52198349999525817</v>
      </c>
      <c r="O104">
        <f t="shared" ca="1" si="16"/>
        <v>-0.55611917851173165</v>
      </c>
      <c r="Q104" s="2">
        <f t="shared" si="18"/>
        <v>33986.821000000004</v>
      </c>
    </row>
    <row r="105" spans="1:17">
      <c r="A105" s="63" t="s">
        <v>396</v>
      </c>
      <c r="B105" s="64" t="s">
        <v>40</v>
      </c>
      <c r="C105" s="63">
        <v>49092.328999999998</v>
      </c>
      <c r="D105" s="63" t="s">
        <v>92</v>
      </c>
      <c r="E105">
        <f t="shared" si="17"/>
        <v>-6140.0002222318235</v>
      </c>
      <c r="F105" s="26">
        <f t="shared" si="19"/>
        <v>-6139.5</v>
      </c>
      <c r="G105" s="19">
        <f t="shared" si="20"/>
        <v>-0.55822390000685118</v>
      </c>
      <c r="I105">
        <f t="shared" si="21"/>
        <v>-0.55822390000685118</v>
      </c>
      <c r="O105">
        <f t="shared" ca="1" si="16"/>
        <v>-0.55596272651689793</v>
      </c>
      <c r="Q105" s="2">
        <f t="shared" si="18"/>
        <v>34073.828999999998</v>
      </c>
    </row>
    <row r="106" spans="1:17">
      <c r="A106" s="63" t="s">
        <v>400</v>
      </c>
      <c r="B106" s="64" t="s">
        <v>40</v>
      </c>
      <c r="C106" s="63">
        <v>49371.313000000002</v>
      </c>
      <c r="D106" s="63" t="s">
        <v>92</v>
      </c>
      <c r="E106">
        <f t="shared" si="17"/>
        <v>-5890.0037618112174</v>
      </c>
      <c r="F106" s="26">
        <f t="shared" si="19"/>
        <v>-5889.5</v>
      </c>
      <c r="G106" s="19">
        <f t="shared" si="20"/>
        <v>-0.56217389999801526</v>
      </c>
      <c r="I106">
        <f t="shared" si="21"/>
        <v>-0.56217389999801526</v>
      </c>
      <c r="O106">
        <f t="shared" ca="1" si="16"/>
        <v>-0.5554612778155078</v>
      </c>
      <c r="Q106" s="2">
        <f t="shared" si="18"/>
        <v>34352.813000000002</v>
      </c>
    </row>
    <row r="107" spans="1:17">
      <c r="A107" s="63" t="s">
        <v>403</v>
      </c>
      <c r="B107" s="64" t="s">
        <v>40</v>
      </c>
      <c r="C107" s="63">
        <v>50142.438000000002</v>
      </c>
      <c r="D107" s="63" t="s">
        <v>92</v>
      </c>
      <c r="E107">
        <f t="shared" si="17"/>
        <v>-5199.0016952345068</v>
      </c>
      <c r="F107" s="26">
        <f t="shared" si="19"/>
        <v>-5198.5</v>
      </c>
      <c r="G107" s="19">
        <f t="shared" si="20"/>
        <v>-0.55986770000163233</v>
      </c>
      <c r="I107">
        <f t="shared" si="21"/>
        <v>-0.55986770000163233</v>
      </c>
      <c r="O107">
        <f t="shared" ca="1" si="16"/>
        <v>-0.55407527360486553</v>
      </c>
      <c r="Q107" s="2">
        <f t="shared" si="18"/>
        <v>35123.938000000002</v>
      </c>
    </row>
    <row r="108" spans="1:17">
      <c r="A108" s="63" t="s">
        <v>403</v>
      </c>
      <c r="B108" s="64" t="s">
        <v>40</v>
      </c>
      <c r="C108" s="63">
        <v>50151.364000000001</v>
      </c>
      <c r="D108" s="63" t="s">
        <v>92</v>
      </c>
      <c r="E108">
        <f t="shared" si="17"/>
        <v>-5191.0031418919707</v>
      </c>
      <c r="F108" s="26">
        <f t="shared" si="19"/>
        <v>-5190.5</v>
      </c>
      <c r="G108" s="19">
        <f t="shared" si="20"/>
        <v>-0.56148209999810206</v>
      </c>
      <c r="I108">
        <f t="shared" si="21"/>
        <v>-0.56148209999810206</v>
      </c>
      <c r="O108">
        <f t="shared" ca="1" si="16"/>
        <v>-0.55405922724642109</v>
      </c>
      <c r="Q108" s="2">
        <f t="shared" si="18"/>
        <v>35132.864000000001</v>
      </c>
    </row>
    <row r="109" spans="1:17">
      <c r="A109" s="63" t="s">
        <v>409</v>
      </c>
      <c r="B109" s="64" t="s">
        <v>40</v>
      </c>
      <c r="C109" s="63">
        <v>50170.356</v>
      </c>
      <c r="D109" s="63" t="s">
        <v>92</v>
      </c>
      <c r="E109">
        <f t="shared" si="17"/>
        <v>-5173.9844857098678</v>
      </c>
      <c r="F109" s="26">
        <f t="shared" si="19"/>
        <v>-5173.5</v>
      </c>
      <c r="G109" s="19">
        <f t="shared" si="20"/>
        <v>-0.54066270000475924</v>
      </c>
      <c r="I109">
        <f t="shared" si="21"/>
        <v>-0.54066270000475924</v>
      </c>
      <c r="O109">
        <f t="shared" ca="1" si="16"/>
        <v>-0.55402512873472654</v>
      </c>
      <c r="Q109" s="2">
        <f t="shared" si="18"/>
        <v>35151.856</v>
      </c>
    </row>
    <row r="110" spans="1:17">
      <c r="A110" s="63" t="s">
        <v>412</v>
      </c>
      <c r="B110" s="64" t="s">
        <v>40</v>
      </c>
      <c r="C110" s="63">
        <v>50180.375</v>
      </c>
      <c r="D110" s="63" t="s">
        <v>92</v>
      </c>
      <c r="E110">
        <f t="shared" si="17"/>
        <v>-5165.0064993846518</v>
      </c>
      <c r="F110" s="26">
        <f t="shared" si="19"/>
        <v>-5164.5</v>
      </c>
      <c r="G110" s="19">
        <f t="shared" si="20"/>
        <v>-0.56522889999905601</v>
      </c>
      <c r="I110">
        <f t="shared" si="21"/>
        <v>-0.56522889999905601</v>
      </c>
      <c r="O110">
        <f t="shared" ca="1" si="16"/>
        <v>-0.55400707658147652</v>
      </c>
      <c r="Q110" s="2">
        <f t="shared" si="18"/>
        <v>35161.875</v>
      </c>
    </row>
    <row r="111" spans="1:17">
      <c r="A111" s="63" t="s">
        <v>409</v>
      </c>
      <c r="B111" s="64" t="s">
        <v>40</v>
      </c>
      <c r="C111" s="63">
        <v>50189.349000000002</v>
      </c>
      <c r="D111" s="63" t="s">
        <v>92</v>
      </c>
      <c r="E111">
        <f t="shared" si="17"/>
        <v>-5156.9649334317119</v>
      </c>
      <c r="F111" s="26">
        <f t="shared" si="19"/>
        <v>-5156.5</v>
      </c>
      <c r="G111" s="19">
        <f t="shared" si="20"/>
        <v>-0.51884330000029877</v>
      </c>
      <c r="I111">
        <f t="shared" si="21"/>
        <v>-0.51884330000029877</v>
      </c>
      <c r="O111">
        <f t="shared" ca="1" si="16"/>
        <v>-0.55399103022303198</v>
      </c>
      <c r="Q111" s="2">
        <f t="shared" si="18"/>
        <v>35170.849000000002</v>
      </c>
    </row>
    <row r="112" spans="1:17">
      <c r="A112" s="63" t="s">
        <v>412</v>
      </c>
      <c r="B112" s="64" t="s">
        <v>40</v>
      </c>
      <c r="C112" s="63">
        <v>50190.413999999997</v>
      </c>
      <c r="D112" s="63" t="s">
        <v>92</v>
      </c>
      <c r="E112">
        <f t="shared" si="17"/>
        <v>-5156.010591138438</v>
      </c>
      <c r="F112" s="26">
        <f t="shared" si="19"/>
        <v>-5155.5</v>
      </c>
      <c r="G112" s="19">
        <f t="shared" si="20"/>
        <v>-0.56979510000383016</v>
      </c>
      <c r="I112">
        <f t="shared" si="21"/>
        <v>-0.56979510000383016</v>
      </c>
      <c r="O112">
        <f t="shared" ca="1" si="16"/>
        <v>-0.5539890244282264</v>
      </c>
      <c r="Q112" s="2">
        <f t="shared" si="18"/>
        <v>35171.913999999997</v>
      </c>
    </row>
    <row r="113" spans="1:21">
      <c r="A113" s="63" t="s">
        <v>409</v>
      </c>
      <c r="B113" s="64" t="s">
        <v>40</v>
      </c>
      <c r="C113" s="63">
        <v>50199.368999999999</v>
      </c>
      <c r="D113" s="63" t="s">
        <v>92</v>
      </c>
      <c r="E113">
        <f t="shared" si="17"/>
        <v>-5147.986051010449</v>
      </c>
      <c r="F113" s="26">
        <f t="shared" si="19"/>
        <v>-5147.5</v>
      </c>
      <c r="G113" s="19">
        <f t="shared" si="20"/>
        <v>-0.54240950000530574</v>
      </c>
      <c r="I113">
        <f t="shared" si="21"/>
        <v>-0.54240950000530574</v>
      </c>
      <c r="O113">
        <f t="shared" ca="1" si="16"/>
        <v>-0.55397297806978196</v>
      </c>
      <c r="Q113" s="2">
        <f t="shared" si="18"/>
        <v>35180.868999999999</v>
      </c>
    </row>
    <row r="114" spans="1:21">
      <c r="A114" s="63" t="s">
        <v>412</v>
      </c>
      <c r="B114" s="64" t="s">
        <v>40</v>
      </c>
      <c r="C114" s="63">
        <v>50209.392</v>
      </c>
      <c r="D114" s="63" t="s">
        <v>92</v>
      </c>
      <c r="E114">
        <f t="shared" si="17"/>
        <v>-5139.0044803010323</v>
      </c>
      <c r="F114" s="26">
        <f t="shared" si="19"/>
        <v>-5138.5</v>
      </c>
      <c r="G114" s="19">
        <f t="shared" si="20"/>
        <v>-0.5629756999987876</v>
      </c>
      <c r="I114">
        <f t="shared" si="21"/>
        <v>-0.5629756999987876</v>
      </c>
      <c r="O114">
        <f t="shared" ca="1" si="16"/>
        <v>-0.55395492591653195</v>
      </c>
      <c r="Q114" s="2">
        <f t="shared" si="18"/>
        <v>35190.892</v>
      </c>
    </row>
    <row r="115" spans="1:21">
      <c r="A115" s="63" t="s">
        <v>425</v>
      </c>
      <c r="B115" s="64" t="s">
        <v>40</v>
      </c>
      <c r="C115" s="63">
        <v>50488.39</v>
      </c>
      <c r="D115" s="63" t="s">
        <v>92</v>
      </c>
      <c r="E115">
        <f t="shared" si="17"/>
        <v>-4888.99547453573</v>
      </c>
      <c r="F115" s="26">
        <f t="shared" si="19"/>
        <v>-4888.5</v>
      </c>
      <c r="G115" s="19">
        <f t="shared" si="20"/>
        <v>-0.55292570000165142</v>
      </c>
      <c r="I115">
        <f t="shared" si="21"/>
        <v>-0.55292570000165142</v>
      </c>
      <c r="O115">
        <f t="shared" ref="O115:O146" ca="1" si="22">+C$11+C$12*F115</f>
        <v>-0.55345347721514182</v>
      </c>
      <c r="Q115" s="2">
        <f t="shared" si="18"/>
        <v>35469.89</v>
      </c>
    </row>
    <row r="116" spans="1:21">
      <c r="A116" s="63" t="s">
        <v>430</v>
      </c>
      <c r="B116" s="64" t="s">
        <v>40</v>
      </c>
      <c r="C116" s="63">
        <v>50517.3995</v>
      </c>
      <c r="D116" s="63" t="s">
        <v>92</v>
      </c>
      <c r="E116">
        <f t="shared" si="17"/>
        <v>-4863.0001761724852</v>
      </c>
      <c r="F116" s="26">
        <f t="shared" si="19"/>
        <v>-4862.5</v>
      </c>
      <c r="G116" s="19">
        <f t="shared" si="20"/>
        <v>-0.55817250000109198</v>
      </c>
      <c r="I116">
        <f t="shared" si="21"/>
        <v>-0.55817250000109198</v>
      </c>
      <c r="O116">
        <f t="shared" ca="1" si="22"/>
        <v>-0.55340132655019725</v>
      </c>
      <c r="Q116" s="2">
        <f t="shared" si="18"/>
        <v>35498.8995</v>
      </c>
    </row>
    <row r="117" spans="1:21">
      <c r="A117" s="63" t="s">
        <v>425</v>
      </c>
      <c r="B117" s="64" t="s">
        <v>40</v>
      </c>
      <c r="C117" s="63">
        <v>50517.406000000003</v>
      </c>
      <c r="D117" s="63" t="s">
        <v>92</v>
      </c>
      <c r="E117">
        <f t="shared" ref="E117:E148" si="23">+(C117-C$7)/C$8</f>
        <v>-4862.9943515481564</v>
      </c>
      <c r="F117" s="26">
        <f t="shared" si="19"/>
        <v>-4862.5</v>
      </c>
      <c r="G117" s="19">
        <f t="shared" si="20"/>
        <v>-0.55167249999794876</v>
      </c>
      <c r="I117">
        <f t="shared" si="21"/>
        <v>-0.55167249999794876</v>
      </c>
      <c r="O117">
        <f t="shared" ca="1" si="22"/>
        <v>-0.55340132655019725</v>
      </c>
      <c r="Q117" s="2">
        <f t="shared" ref="Q117:Q148" si="24">+C117-15018.5</f>
        <v>35498.906000000003</v>
      </c>
    </row>
    <row r="118" spans="1:21">
      <c r="A118" s="63" t="s">
        <v>435</v>
      </c>
      <c r="B118" s="64" t="s">
        <v>40</v>
      </c>
      <c r="C118" s="63">
        <v>50546.45</v>
      </c>
      <c r="D118" s="63" t="s">
        <v>92</v>
      </c>
      <c r="E118">
        <f t="shared" si="23"/>
        <v>-4836.9681378711912</v>
      </c>
      <c r="F118" s="26">
        <f t="shared" si="19"/>
        <v>-4836.5</v>
      </c>
      <c r="G118" s="19">
        <f t="shared" si="20"/>
        <v>-0.52241930000309367</v>
      </c>
      <c r="I118">
        <f t="shared" si="21"/>
        <v>-0.52241930000309367</v>
      </c>
      <c r="O118">
        <f t="shared" ca="1" si="22"/>
        <v>-0.55334917588525268</v>
      </c>
      <c r="Q118" s="2">
        <f t="shared" si="24"/>
        <v>35527.949999999997</v>
      </c>
    </row>
    <row r="119" spans="1:21">
      <c r="A119" s="63" t="s">
        <v>438</v>
      </c>
      <c r="B119" s="64" t="s">
        <v>40</v>
      </c>
      <c r="C119" s="63">
        <v>50902.402000000002</v>
      </c>
      <c r="D119" s="63" t="s">
        <v>92</v>
      </c>
      <c r="E119">
        <f t="shared" si="23"/>
        <v>-4518.0009566721419</v>
      </c>
      <c r="F119" s="26">
        <f t="shared" si="19"/>
        <v>-4517.5</v>
      </c>
      <c r="G119" s="19">
        <f t="shared" si="20"/>
        <v>-0.55904349999764236</v>
      </c>
      <c r="I119">
        <f t="shared" si="21"/>
        <v>-0.55904349999764236</v>
      </c>
      <c r="O119">
        <f t="shared" ca="1" si="22"/>
        <v>-0.55270932734227884</v>
      </c>
      <c r="Q119" s="2">
        <f t="shared" si="24"/>
        <v>35883.902000000002</v>
      </c>
    </row>
    <row r="120" spans="1:21">
      <c r="A120" s="24" t="s">
        <v>37</v>
      </c>
      <c r="C120" s="19">
        <v>51209.289599999996</v>
      </c>
      <c r="D120" s="19">
        <v>8.9999999999999998E-4</v>
      </c>
      <c r="E120">
        <f t="shared" si="23"/>
        <v>-4243.0001905100244</v>
      </c>
      <c r="F120" s="26">
        <f t="shared" si="19"/>
        <v>-4242.5</v>
      </c>
      <c r="G120" s="19">
        <f t="shared" si="20"/>
        <v>-0.55818850000650855</v>
      </c>
      <c r="J120">
        <f>G120</f>
        <v>-0.55818850000650855</v>
      </c>
      <c r="O120">
        <f t="shared" ca="1" si="22"/>
        <v>-0.55215773377074973</v>
      </c>
      <c r="Q120" s="2">
        <f t="shared" si="24"/>
        <v>36190.789599999996</v>
      </c>
    </row>
    <row r="121" spans="1:21">
      <c r="A121" s="24" t="s">
        <v>41</v>
      </c>
      <c r="B121" s="6" t="s">
        <v>40</v>
      </c>
      <c r="C121" s="21">
        <v>51580.445899999999</v>
      </c>
      <c r="D121" s="21">
        <v>3.8E-3</v>
      </c>
      <c r="E121">
        <f t="shared" si="23"/>
        <v>-3910.4084961375593</v>
      </c>
      <c r="F121" s="26">
        <f t="shared" si="19"/>
        <v>-3910</v>
      </c>
      <c r="O121">
        <f t="shared" ca="1" si="22"/>
        <v>-0.55149080699790087</v>
      </c>
      <c r="Q121" s="2">
        <f t="shared" si="24"/>
        <v>36561.945899999999</v>
      </c>
      <c r="U121" s="12">
        <v>-0.32316795000224374</v>
      </c>
    </row>
    <row r="122" spans="1:21">
      <c r="A122" s="14" t="s">
        <v>42</v>
      </c>
      <c r="B122" s="92"/>
      <c r="C122" s="19">
        <v>52345.332699999999</v>
      </c>
      <c r="D122" s="19">
        <v>5.0000000000000001E-4</v>
      </c>
      <c r="E122">
        <f t="shared" si="23"/>
        <v>-3224.9964559401237</v>
      </c>
      <c r="F122" s="26">
        <f t="shared" si="19"/>
        <v>-3224.5</v>
      </c>
      <c r="G122" s="19">
        <f>+C122-(C$7+F122*C$8)</f>
        <v>-0.55402090000279713</v>
      </c>
      <c r="J122">
        <f>G122</f>
        <v>-0.55402090000279713</v>
      </c>
      <c r="O122">
        <f t="shared" ca="1" si="22"/>
        <v>-0.55011583465868918</v>
      </c>
      <c r="Q122" s="2">
        <f t="shared" si="24"/>
        <v>37326.832699999999</v>
      </c>
    </row>
    <row r="123" spans="1:21">
      <c r="A123" s="24" t="s">
        <v>39</v>
      </c>
      <c r="B123" s="6" t="s">
        <v>40</v>
      </c>
      <c r="C123" s="19">
        <v>52629.917000000001</v>
      </c>
      <c r="D123" s="19">
        <v>1E-3</v>
      </c>
      <c r="E123">
        <f t="shared" si="23"/>
        <v>-2969.9815888105559</v>
      </c>
      <c r="F123" s="26">
        <f t="shared" si="19"/>
        <v>-2969.5</v>
      </c>
      <c r="O123">
        <f t="shared" ca="1" si="22"/>
        <v>-0.54960435698327126</v>
      </c>
      <c r="Q123" s="2">
        <f t="shared" si="24"/>
        <v>37611.417000000001</v>
      </c>
      <c r="U123" s="12">
        <v>-0.43530209999880753</v>
      </c>
    </row>
    <row r="124" spans="1:21">
      <c r="A124" s="17" t="s">
        <v>55</v>
      </c>
      <c r="B124" s="18" t="s">
        <v>40</v>
      </c>
      <c r="C124" s="14">
        <v>52691.2765</v>
      </c>
      <c r="D124" s="14">
        <v>5.9999999999999995E-4</v>
      </c>
      <c r="E124">
        <f t="shared" si="23"/>
        <v>-2914.9975832289538</v>
      </c>
      <c r="F124" s="26">
        <f t="shared" si="19"/>
        <v>-2914.5</v>
      </c>
      <c r="G124" s="19">
        <f t="shared" ref="G124:G166" si="25">+C124-(C$7+F124*C$8)</f>
        <v>-0.55527889999939362</v>
      </c>
      <c r="K124">
        <f>G124</f>
        <v>-0.55527889999939362</v>
      </c>
      <c r="O124">
        <f t="shared" ca="1" si="22"/>
        <v>-0.54949403826896548</v>
      </c>
      <c r="Q124" s="2">
        <f t="shared" si="24"/>
        <v>37672.7765</v>
      </c>
    </row>
    <row r="125" spans="1:21">
      <c r="A125" s="24" t="s">
        <v>36</v>
      </c>
      <c r="B125" s="18"/>
      <c r="C125" s="14">
        <v>52693.509299999998</v>
      </c>
      <c r="D125" s="14">
        <v>2.0999999999999999E-3</v>
      </c>
      <c r="E125">
        <f t="shared" si="23"/>
        <v>-2912.9967799684564</v>
      </c>
      <c r="F125" s="26">
        <f t="shared" si="19"/>
        <v>-2912.5</v>
      </c>
      <c r="G125" s="19">
        <f t="shared" si="25"/>
        <v>-0.55438250000588596</v>
      </c>
      <c r="J125">
        <f>G125</f>
        <v>-0.55438250000588596</v>
      </c>
      <c r="O125">
        <f t="shared" ca="1" si="22"/>
        <v>-0.54949002667935432</v>
      </c>
      <c r="Q125" s="2">
        <f t="shared" si="24"/>
        <v>37675.009299999998</v>
      </c>
    </row>
    <row r="126" spans="1:21">
      <c r="A126" s="22" t="s">
        <v>49</v>
      </c>
      <c r="B126" s="41"/>
      <c r="C126" s="14">
        <v>52712.480600000003</v>
      </c>
      <c r="D126" s="14">
        <v>1E-4</v>
      </c>
      <c r="E126">
        <f t="shared" si="23"/>
        <v>-2895.9966729745838</v>
      </c>
      <c r="F126" s="26">
        <f t="shared" si="19"/>
        <v>-2895.5</v>
      </c>
      <c r="G126" s="19">
        <f t="shared" si="25"/>
        <v>-0.55426309999893419</v>
      </c>
      <c r="J126">
        <f>G126</f>
        <v>-0.55426309999893419</v>
      </c>
      <c r="O126">
        <f t="shared" ca="1" si="22"/>
        <v>-0.54945592816765976</v>
      </c>
      <c r="Q126" s="2">
        <f t="shared" si="24"/>
        <v>37693.980600000003</v>
      </c>
    </row>
    <row r="127" spans="1:21">
      <c r="A127" s="63" t="s">
        <v>473</v>
      </c>
      <c r="B127" s="64" t="s">
        <v>40</v>
      </c>
      <c r="C127" s="63">
        <v>53028.297400000003</v>
      </c>
      <c r="D127" s="63" t="s">
        <v>92</v>
      </c>
      <c r="E127">
        <f t="shared" si="23"/>
        <v>-2612.9944859625639</v>
      </c>
      <c r="F127" s="26">
        <f t="shared" si="19"/>
        <v>-2612.5</v>
      </c>
      <c r="G127" s="19">
        <f t="shared" si="25"/>
        <v>-0.55182249999779742</v>
      </c>
      <c r="K127">
        <f>G127</f>
        <v>-0.55182249999779742</v>
      </c>
      <c r="O127">
        <f t="shared" ca="1" si="22"/>
        <v>-0.54888828823768621</v>
      </c>
      <c r="Q127" s="2">
        <f t="shared" si="24"/>
        <v>38009.797400000003</v>
      </c>
    </row>
    <row r="128" spans="1:21">
      <c r="A128" s="22" t="s">
        <v>52</v>
      </c>
      <c r="B128" s="41"/>
      <c r="C128" s="14">
        <v>53096.368600000002</v>
      </c>
      <c r="D128" s="14">
        <v>3.0000000000000001E-3</v>
      </c>
      <c r="E128">
        <f t="shared" si="23"/>
        <v>-2551.9961525219992</v>
      </c>
      <c r="F128" s="26">
        <f t="shared" si="19"/>
        <v>-2551.5</v>
      </c>
      <c r="G128" s="19">
        <f t="shared" si="25"/>
        <v>-0.55368230000021867</v>
      </c>
      <c r="J128">
        <f>G128</f>
        <v>-0.55368230000021867</v>
      </c>
      <c r="O128">
        <f t="shared" ca="1" si="22"/>
        <v>-0.54876593475454705</v>
      </c>
      <c r="Q128" s="2">
        <f t="shared" si="24"/>
        <v>38077.868600000002</v>
      </c>
    </row>
    <row r="129" spans="1:17">
      <c r="A129" s="22" t="s">
        <v>52</v>
      </c>
      <c r="B129" s="41"/>
      <c r="C129" s="14">
        <v>53097.482900000003</v>
      </c>
      <c r="D129" s="14">
        <v>2.0000000000000001E-4</v>
      </c>
      <c r="E129">
        <f t="shared" si="23"/>
        <v>-2550.9976326934534</v>
      </c>
      <c r="F129" s="26">
        <f t="shared" si="19"/>
        <v>-2550.5</v>
      </c>
      <c r="G129" s="19">
        <f t="shared" si="25"/>
        <v>-0.55533409999770811</v>
      </c>
      <c r="J129">
        <f>G129</f>
        <v>-0.55533409999770811</v>
      </c>
      <c r="O129">
        <f t="shared" ca="1" si="22"/>
        <v>-0.54876392895974146</v>
      </c>
      <c r="Q129" s="2">
        <f t="shared" si="24"/>
        <v>38078.982900000003</v>
      </c>
    </row>
    <row r="130" spans="1:17">
      <c r="A130" s="22" t="s">
        <v>49</v>
      </c>
      <c r="B130" s="41"/>
      <c r="C130" s="14">
        <v>53106.414799999999</v>
      </c>
      <c r="D130" s="14">
        <v>2.3999999999999998E-3</v>
      </c>
      <c r="E130">
        <f t="shared" si="23"/>
        <v>-2542.9937923842249</v>
      </c>
      <c r="F130" s="26">
        <f t="shared" si="19"/>
        <v>-2542.5</v>
      </c>
      <c r="G130" s="19">
        <f t="shared" si="25"/>
        <v>-0.55104850000498118</v>
      </c>
      <c r="J130">
        <f>G130</f>
        <v>-0.55104850000498118</v>
      </c>
      <c r="O130">
        <f t="shared" ca="1" si="22"/>
        <v>-0.54874788260129692</v>
      </c>
      <c r="Q130" s="2">
        <f t="shared" si="24"/>
        <v>38087.914799999999</v>
      </c>
    </row>
    <row r="131" spans="1:17">
      <c r="A131" s="25" t="s">
        <v>51</v>
      </c>
      <c r="B131" s="18"/>
      <c r="C131" s="14">
        <v>53416.646269999997</v>
      </c>
      <c r="D131" s="14">
        <v>8.0000000000000007E-5</v>
      </c>
      <c r="E131">
        <f t="shared" si="23"/>
        <v>-2264.9965975233013</v>
      </c>
      <c r="F131" s="26">
        <f t="shared" si="19"/>
        <v>-2264.5</v>
      </c>
      <c r="G131" s="19">
        <f t="shared" si="25"/>
        <v>-0.55417890000535408</v>
      </c>
      <c r="K131">
        <f>G131</f>
        <v>-0.55417890000535408</v>
      </c>
      <c r="O131">
        <f t="shared" ca="1" si="22"/>
        <v>-0.54819027164535117</v>
      </c>
      <c r="Q131" s="2">
        <f t="shared" si="24"/>
        <v>38398.146269999997</v>
      </c>
    </row>
    <row r="132" spans="1:17">
      <c r="A132" s="23" t="s">
        <v>74</v>
      </c>
      <c r="B132" s="42" t="s">
        <v>40</v>
      </c>
      <c r="C132" s="23">
        <v>53453.474999999999</v>
      </c>
      <c r="D132" s="23">
        <v>4.0000000000000001E-3</v>
      </c>
      <c r="E132">
        <f t="shared" si="23"/>
        <v>-2231.9945180428062</v>
      </c>
      <c r="F132" s="26">
        <f t="shared" si="19"/>
        <v>-2231.5</v>
      </c>
      <c r="G132" s="19">
        <f t="shared" si="25"/>
        <v>-0.55185830000118585</v>
      </c>
      <c r="I132">
        <f>G132</f>
        <v>-0.55185830000118585</v>
      </c>
      <c r="O132">
        <f t="shared" ca="1" si="22"/>
        <v>-0.54812408041676763</v>
      </c>
      <c r="Q132" s="2">
        <f t="shared" si="24"/>
        <v>38434.974999999999</v>
      </c>
    </row>
    <row r="133" spans="1:17">
      <c r="A133" s="17" t="s">
        <v>54</v>
      </c>
      <c r="B133" s="41"/>
      <c r="C133" s="14">
        <v>53752.547500000001</v>
      </c>
      <c r="D133" s="14">
        <v>2.3999999999999998E-3</v>
      </c>
      <c r="E133">
        <f t="shared" si="23"/>
        <v>-1963.9968321212441</v>
      </c>
      <c r="F133" s="26">
        <f t="shared" si="19"/>
        <v>-1963.5</v>
      </c>
      <c r="G133" s="19">
        <f t="shared" si="25"/>
        <v>-0.5544406999979401</v>
      </c>
      <c r="J133">
        <f>G133</f>
        <v>-0.5544406999979401</v>
      </c>
      <c r="O133">
        <f t="shared" ca="1" si="22"/>
        <v>-0.54758652740887748</v>
      </c>
      <c r="Q133" s="2">
        <f t="shared" si="24"/>
        <v>38734.047500000001</v>
      </c>
    </row>
    <row r="134" spans="1:17">
      <c r="A134" s="14" t="s">
        <v>65</v>
      </c>
      <c r="B134" s="18" t="s">
        <v>40</v>
      </c>
      <c r="C134" s="14">
        <v>54099.607429999996</v>
      </c>
      <c r="D134" s="14">
        <v>1E-4</v>
      </c>
      <c r="E134">
        <f t="shared" si="23"/>
        <v>-1652.9977997257627</v>
      </c>
      <c r="F134" s="26">
        <f t="shared" si="19"/>
        <v>-1652.5</v>
      </c>
      <c r="G134" s="19">
        <f t="shared" si="25"/>
        <v>-0.5555205000055139</v>
      </c>
      <c r="K134">
        <f>G134</f>
        <v>-0.5555205000055139</v>
      </c>
      <c r="O134">
        <f t="shared" ca="1" si="22"/>
        <v>-0.54696272522434819</v>
      </c>
      <c r="Q134" s="2">
        <f t="shared" si="24"/>
        <v>39081.107429999996</v>
      </c>
    </row>
    <row r="135" spans="1:17">
      <c r="A135" s="14" t="s">
        <v>62</v>
      </c>
      <c r="B135" s="18" t="s">
        <v>40</v>
      </c>
      <c r="C135" s="14">
        <v>54126.390700000004</v>
      </c>
      <c r="D135" s="14">
        <v>1E-4</v>
      </c>
      <c r="E135">
        <f t="shared" si="23"/>
        <v>-1628.9974172719621</v>
      </c>
      <c r="F135" s="26">
        <f t="shared" si="19"/>
        <v>-1628.5</v>
      </c>
      <c r="G135" s="19">
        <f t="shared" si="25"/>
        <v>-0.55509370000072522</v>
      </c>
      <c r="J135">
        <f>G135</f>
        <v>-0.55509370000072522</v>
      </c>
      <c r="O135">
        <f t="shared" ca="1" si="22"/>
        <v>-0.54691458614901467</v>
      </c>
      <c r="Q135" s="2">
        <f t="shared" si="24"/>
        <v>39107.890700000004</v>
      </c>
    </row>
    <row r="136" spans="1:17">
      <c r="A136" s="14" t="s">
        <v>62</v>
      </c>
      <c r="B136" s="18" t="s">
        <v>40</v>
      </c>
      <c r="C136" s="14">
        <v>54175.491699999999</v>
      </c>
      <c r="D136" s="14">
        <v>1E-4</v>
      </c>
      <c r="E136">
        <f t="shared" si="23"/>
        <v>-1584.9982051196137</v>
      </c>
      <c r="F136" s="26">
        <f t="shared" si="19"/>
        <v>-1584.5</v>
      </c>
      <c r="G136" s="19">
        <f t="shared" si="25"/>
        <v>-0.55597290000150679</v>
      </c>
      <c r="J136">
        <f>G136</f>
        <v>-0.55597290000150679</v>
      </c>
      <c r="O136">
        <f t="shared" ca="1" si="22"/>
        <v>-0.54682633117757007</v>
      </c>
      <c r="Q136" s="2">
        <f t="shared" si="24"/>
        <v>39156.991699999999</v>
      </c>
    </row>
    <row r="137" spans="1:17">
      <c r="A137" s="14" t="s">
        <v>60</v>
      </c>
      <c r="B137" s="41"/>
      <c r="C137" s="14">
        <v>54175.4928</v>
      </c>
      <c r="D137" s="14">
        <v>6.9999999999999999E-4</v>
      </c>
      <c r="E137">
        <f t="shared" si="23"/>
        <v>-1584.9972194139575</v>
      </c>
      <c r="F137" s="26">
        <f t="shared" si="19"/>
        <v>-1584.5</v>
      </c>
      <c r="G137" s="19">
        <f t="shared" si="25"/>
        <v>-0.55487290000019129</v>
      </c>
      <c r="J137">
        <f>G137</f>
        <v>-0.55487290000019129</v>
      </c>
      <c r="O137">
        <f t="shared" ca="1" si="22"/>
        <v>-0.54682633117757007</v>
      </c>
      <c r="Q137" s="2">
        <f t="shared" si="24"/>
        <v>39156.9928</v>
      </c>
    </row>
    <row r="138" spans="1:17">
      <c r="A138" s="23" t="s">
        <v>75</v>
      </c>
      <c r="B138" s="42" t="s">
        <v>40</v>
      </c>
      <c r="C138" s="23">
        <v>54203.391009999999</v>
      </c>
      <c r="D138" s="23">
        <v>1E-4</v>
      </c>
      <c r="E138">
        <f t="shared" si="23"/>
        <v>-1559.9977436301474</v>
      </c>
      <c r="F138" s="26">
        <f t="shared" si="19"/>
        <v>-1559.5</v>
      </c>
      <c r="G138" s="19">
        <f t="shared" si="25"/>
        <v>-0.55545790000178386</v>
      </c>
      <c r="K138">
        <f>G138</f>
        <v>-0.55545790000178386</v>
      </c>
      <c r="O138">
        <f t="shared" ca="1" si="22"/>
        <v>-0.54677618630743108</v>
      </c>
      <c r="Q138" s="2">
        <f t="shared" si="24"/>
        <v>39184.891009999999</v>
      </c>
    </row>
    <row r="139" spans="1:17">
      <c r="A139" s="14" t="s">
        <v>66</v>
      </c>
      <c r="B139" s="18" t="s">
        <v>63</v>
      </c>
      <c r="C139" s="14">
        <v>54460.610460000004</v>
      </c>
      <c r="D139" s="14">
        <v>1E-3</v>
      </c>
      <c r="E139">
        <f t="shared" si="23"/>
        <v>-1329.5044104951462</v>
      </c>
      <c r="F139" s="26">
        <f t="shared" si="19"/>
        <v>-1329</v>
      </c>
      <c r="G139" s="19">
        <f t="shared" si="25"/>
        <v>-0.56289779999497114</v>
      </c>
      <c r="K139">
        <f>G139</f>
        <v>-0.56289779999497114</v>
      </c>
      <c r="O139">
        <f t="shared" ca="1" si="22"/>
        <v>-0.54631385060474935</v>
      </c>
      <c r="Q139" s="2">
        <f t="shared" si="24"/>
        <v>39442.110460000004</v>
      </c>
    </row>
    <row r="140" spans="1:17">
      <c r="A140" s="14" t="s">
        <v>62</v>
      </c>
      <c r="B140" s="18" t="s">
        <v>63</v>
      </c>
      <c r="C140" s="14">
        <v>54535.394699999997</v>
      </c>
      <c r="D140" s="14">
        <v>2.2000000000000001E-3</v>
      </c>
      <c r="E140">
        <f t="shared" si="23"/>
        <v>-1262.4905484269157</v>
      </c>
      <c r="F140" s="26">
        <f t="shared" si="19"/>
        <v>-1262</v>
      </c>
      <c r="G140" s="19">
        <f t="shared" si="25"/>
        <v>-0.54742840000108117</v>
      </c>
      <c r="J140">
        <f>G140</f>
        <v>-0.54742840000108117</v>
      </c>
      <c r="O140">
        <f t="shared" ca="1" si="22"/>
        <v>-0.54617946235277681</v>
      </c>
      <c r="Q140" s="2">
        <f t="shared" si="24"/>
        <v>39516.894699999997</v>
      </c>
    </row>
    <row r="141" spans="1:17">
      <c r="A141" s="63" t="s">
        <v>543</v>
      </c>
      <c r="B141" s="64" t="s">
        <v>40</v>
      </c>
      <c r="C141" s="63">
        <v>54569.423600000002</v>
      </c>
      <c r="D141" s="63" t="s">
        <v>92</v>
      </c>
      <c r="E141">
        <f t="shared" si="23"/>
        <v>-1231.9973855501635</v>
      </c>
      <c r="F141" s="26">
        <f t="shared" si="19"/>
        <v>-1231.5</v>
      </c>
      <c r="G141" s="19">
        <f t="shared" si="25"/>
        <v>-0.55505830000038259</v>
      </c>
      <c r="I141">
        <f>G141</f>
        <v>-0.55505830000038259</v>
      </c>
      <c r="O141">
        <f t="shared" ca="1" si="22"/>
        <v>-0.54611828561120723</v>
      </c>
      <c r="Q141" s="2">
        <f t="shared" si="24"/>
        <v>39550.923600000002</v>
      </c>
    </row>
    <row r="142" spans="1:17">
      <c r="A142" s="25" t="s">
        <v>67</v>
      </c>
      <c r="B142" s="18"/>
      <c r="C142" s="14">
        <v>54823.858205522047</v>
      </c>
      <c r="D142" s="14">
        <v>1E-4</v>
      </c>
      <c r="E142">
        <f t="shared" si="23"/>
        <v>-1003.9995405517999</v>
      </c>
      <c r="F142" s="26">
        <f t="shared" si="19"/>
        <v>-1003.5</v>
      </c>
      <c r="G142" s="19">
        <f t="shared" si="25"/>
        <v>-0.55746317795274081</v>
      </c>
      <c r="K142">
        <f>G142</f>
        <v>-0.55746317795274081</v>
      </c>
      <c r="O142">
        <f t="shared" ca="1" si="22"/>
        <v>-0.54566096439553946</v>
      </c>
      <c r="Q142" s="2">
        <f t="shared" si="24"/>
        <v>39805.358205522047</v>
      </c>
    </row>
    <row r="143" spans="1:17">
      <c r="A143" s="23" t="s">
        <v>71</v>
      </c>
      <c r="B143" s="42" t="s">
        <v>40</v>
      </c>
      <c r="C143" s="23">
        <v>54830.554199999999</v>
      </c>
      <c r="D143" s="23">
        <v>1E-4</v>
      </c>
      <c r="E143">
        <f t="shared" si="23"/>
        <v>-997.99928634910771</v>
      </c>
      <c r="F143" s="26">
        <f t="shared" si="19"/>
        <v>-997.5</v>
      </c>
      <c r="G143" s="19">
        <f t="shared" si="25"/>
        <v>-0.55717949999962002</v>
      </c>
      <c r="J143">
        <f>G143</f>
        <v>-0.55717949999962002</v>
      </c>
      <c r="O143">
        <f t="shared" ca="1" si="22"/>
        <v>-0.54564892962670608</v>
      </c>
      <c r="Q143" s="2">
        <f t="shared" si="24"/>
        <v>39812.054199999999</v>
      </c>
    </row>
    <row r="144" spans="1:17">
      <c r="A144" s="14" t="s">
        <v>64</v>
      </c>
      <c r="B144" s="18" t="s">
        <v>40</v>
      </c>
      <c r="C144" s="14">
        <v>54842.831299999998</v>
      </c>
      <c r="D144" s="14">
        <v>5.0000000000000001E-4</v>
      </c>
      <c r="E144">
        <f t="shared" si="23"/>
        <v>-986.9978255333275</v>
      </c>
      <c r="F144" s="26">
        <f t="shared" si="19"/>
        <v>-986.5</v>
      </c>
      <c r="G144" s="19">
        <f t="shared" si="25"/>
        <v>-0.55554930000653258</v>
      </c>
      <c r="K144">
        <f>G144</f>
        <v>-0.55554930000653258</v>
      </c>
      <c r="O144">
        <f t="shared" ca="1" si="22"/>
        <v>-0.5456268658838449</v>
      </c>
      <c r="Q144" s="2">
        <f t="shared" si="24"/>
        <v>39824.331299999998</v>
      </c>
    </row>
    <row r="145" spans="1:17">
      <c r="A145" s="63" t="s">
        <v>568</v>
      </c>
      <c r="B145" s="64" t="s">
        <v>40</v>
      </c>
      <c r="C145" s="63">
        <v>55182.078300000001</v>
      </c>
      <c r="D145" s="63" t="s">
        <v>92</v>
      </c>
      <c r="E145">
        <f t="shared" si="23"/>
        <v>-682.99992884997346</v>
      </c>
      <c r="F145" s="26">
        <f t="shared" si="19"/>
        <v>-682.5</v>
      </c>
      <c r="G145" s="19">
        <f t="shared" si="25"/>
        <v>-0.55789650000224356</v>
      </c>
      <c r="K145">
        <f>G145</f>
        <v>-0.55789650000224356</v>
      </c>
      <c r="O145">
        <f t="shared" ca="1" si="22"/>
        <v>-0.54501710426295458</v>
      </c>
      <c r="Q145" s="2">
        <f t="shared" si="24"/>
        <v>40163.578300000001</v>
      </c>
    </row>
    <row r="146" spans="1:17">
      <c r="A146" s="43" t="s">
        <v>70</v>
      </c>
      <c r="B146" s="44" t="s">
        <v>40</v>
      </c>
      <c r="C146" s="45">
        <v>55580.4715</v>
      </c>
      <c r="D146" s="45">
        <v>1E-4</v>
      </c>
      <c r="E146">
        <f t="shared" si="23"/>
        <v>-326.00135597254388</v>
      </c>
      <c r="F146" s="26">
        <f t="shared" si="19"/>
        <v>-325.5</v>
      </c>
      <c r="G146" s="19">
        <f t="shared" si="25"/>
        <v>-0.55948910000006435</v>
      </c>
      <c r="K146">
        <f>G146</f>
        <v>-0.55948910000006435</v>
      </c>
      <c r="O146">
        <f t="shared" ca="1" si="22"/>
        <v>-0.54430103551736941</v>
      </c>
      <c r="Q146" s="2">
        <f t="shared" si="24"/>
        <v>40561.9715</v>
      </c>
    </row>
    <row r="147" spans="1:17">
      <c r="A147" s="46" t="s">
        <v>78</v>
      </c>
      <c r="B147" s="47" t="s">
        <v>63</v>
      </c>
      <c r="C147" s="48">
        <v>55584.377110000001</v>
      </c>
      <c r="D147" s="48">
        <v>5.9999999999999995E-4</v>
      </c>
      <c r="E147">
        <f t="shared" si="23"/>
        <v>-322.50155427859835</v>
      </c>
      <c r="F147" s="26">
        <f t="shared" si="19"/>
        <v>-322</v>
      </c>
      <c r="G147" s="19">
        <f t="shared" si="25"/>
        <v>-0.55971039999712957</v>
      </c>
      <c r="K147">
        <f>G147</f>
        <v>-0.55971039999712957</v>
      </c>
      <c r="N147">
        <f>G147</f>
        <v>-0.55971039999712957</v>
      </c>
      <c r="O147">
        <f t="shared" ref="O147:O178" ca="1" si="26">+C$11+C$12*F147</f>
        <v>-0.54429401523554999</v>
      </c>
      <c r="Q147" s="2">
        <f t="shared" si="24"/>
        <v>40565.877110000001</v>
      </c>
    </row>
    <row r="148" spans="1:17">
      <c r="A148" s="23" t="s">
        <v>76</v>
      </c>
      <c r="B148" s="42" t="s">
        <v>40</v>
      </c>
      <c r="C148" s="23">
        <v>55601.673999999999</v>
      </c>
      <c r="D148" s="23">
        <v>1E-3</v>
      </c>
      <c r="E148">
        <f t="shared" si="23"/>
        <v>-307.00187947185685</v>
      </c>
      <c r="F148" s="26">
        <f t="shared" si="19"/>
        <v>-306.5</v>
      </c>
      <c r="G148" s="19">
        <f t="shared" si="25"/>
        <v>-0.56007330000284128</v>
      </c>
      <c r="I148">
        <f>G148</f>
        <v>-0.56007330000284128</v>
      </c>
      <c r="O148">
        <f t="shared" ca="1" si="26"/>
        <v>-0.5442629254160638</v>
      </c>
      <c r="Q148" s="2">
        <f t="shared" si="24"/>
        <v>40583.173999999999</v>
      </c>
    </row>
    <row r="149" spans="1:17">
      <c r="A149" s="23" t="s">
        <v>73</v>
      </c>
      <c r="B149" s="42" t="s">
        <v>40</v>
      </c>
      <c r="C149" s="23">
        <v>55628.458599999998</v>
      </c>
      <c r="D149" s="23">
        <v>8.9999999999999998E-4</v>
      </c>
      <c r="E149">
        <f t="shared" ref="E149:E178" si="27">+(C149-C$7)/C$8</f>
        <v>-283.00030521031704</v>
      </c>
      <c r="F149" s="26">
        <f t="shared" si="19"/>
        <v>-282.5</v>
      </c>
      <c r="G149" s="19">
        <f t="shared" si="25"/>
        <v>-0.55831650000618538</v>
      </c>
      <c r="J149">
        <f>G149</f>
        <v>-0.55831650000618538</v>
      </c>
      <c r="O149">
        <f t="shared" ca="1" si="26"/>
        <v>-0.54421478634073039</v>
      </c>
      <c r="Q149" s="2">
        <f t="shared" ref="Q149:Q178" si="28">+C149-15018.5</f>
        <v>40609.958599999998</v>
      </c>
    </row>
    <row r="150" spans="1:17">
      <c r="A150" s="23" t="s">
        <v>73</v>
      </c>
      <c r="B150" s="42" t="s">
        <v>40</v>
      </c>
      <c r="C150" s="23">
        <v>55628.4588</v>
      </c>
      <c r="D150" s="23">
        <v>1E-3</v>
      </c>
      <c r="E150">
        <f t="shared" si="27"/>
        <v>-283.00012599110499</v>
      </c>
      <c r="F150" s="26">
        <f t="shared" ref="F150:F179" si="29">ROUND(2*E150,0)/2+0.5</f>
        <v>-282.5</v>
      </c>
      <c r="G150" s="19">
        <f t="shared" si="25"/>
        <v>-0.55811650000396185</v>
      </c>
      <c r="J150">
        <f>G150</f>
        <v>-0.55811650000396185</v>
      </c>
      <c r="O150">
        <f t="shared" ca="1" si="26"/>
        <v>-0.54421478634073039</v>
      </c>
      <c r="Q150" s="2">
        <f t="shared" si="28"/>
        <v>40609.9588</v>
      </c>
    </row>
    <row r="151" spans="1:17">
      <c r="A151" s="23" t="s">
        <v>72</v>
      </c>
      <c r="B151" s="42" t="s">
        <v>40</v>
      </c>
      <c r="C151" s="23">
        <v>55640.7333</v>
      </c>
      <c r="D151" s="23">
        <v>2.0000000000000001E-4</v>
      </c>
      <c r="E151">
        <f t="shared" si="27"/>
        <v>-272.00099502505475</v>
      </c>
      <c r="F151" s="26">
        <f t="shared" si="29"/>
        <v>-271.5</v>
      </c>
      <c r="G151" s="19">
        <f t="shared" si="25"/>
        <v>-0.55908630000340054</v>
      </c>
      <c r="K151">
        <f t="shared" ref="K151:K156" si="30">G151</f>
        <v>-0.55908630000340054</v>
      </c>
      <c r="O151">
        <f t="shared" ca="1" si="26"/>
        <v>-0.54419272259786922</v>
      </c>
      <c r="Q151" s="2">
        <f t="shared" si="28"/>
        <v>40622.2333</v>
      </c>
    </row>
    <row r="152" spans="1:17">
      <c r="A152" s="63" t="s">
        <v>603</v>
      </c>
      <c r="B152" s="64" t="s">
        <v>40</v>
      </c>
      <c r="C152" s="63">
        <v>55944.273300000001</v>
      </c>
      <c r="D152" s="63" t="s">
        <v>92</v>
      </c>
      <c r="E152">
        <f t="shared" si="27"/>
        <v>0</v>
      </c>
      <c r="F152" s="26">
        <f t="shared" si="29"/>
        <v>0.5</v>
      </c>
      <c r="G152" s="19">
        <f t="shared" si="25"/>
        <v>-0.55797590000292985</v>
      </c>
      <c r="K152">
        <f t="shared" si="30"/>
        <v>-0.55797590000292985</v>
      </c>
      <c r="O152">
        <f t="shared" ca="1" si="26"/>
        <v>-0.54364714641075673</v>
      </c>
      <c r="Q152" s="2">
        <f t="shared" si="28"/>
        <v>40925.773300000001</v>
      </c>
    </row>
    <row r="153" spans="1:17">
      <c r="A153" s="14" t="s">
        <v>77</v>
      </c>
      <c r="B153" s="18" t="s">
        <v>40</v>
      </c>
      <c r="C153" s="14">
        <v>56015.696300000003</v>
      </c>
      <c r="D153" s="14">
        <v>2.9999999999999997E-4</v>
      </c>
      <c r="E153">
        <f t="shared" si="27"/>
        <v>64.001868181047342</v>
      </c>
      <c r="F153" s="26">
        <f t="shared" si="29"/>
        <v>64.5</v>
      </c>
      <c r="G153" s="19">
        <f t="shared" si="25"/>
        <v>-0.55589109999709763</v>
      </c>
      <c r="K153">
        <f t="shared" si="30"/>
        <v>-0.55589109999709763</v>
      </c>
      <c r="O153">
        <f t="shared" ca="1" si="26"/>
        <v>-0.54351877554320083</v>
      </c>
      <c r="Q153" s="2">
        <f t="shared" si="28"/>
        <v>40997.196300000003</v>
      </c>
    </row>
    <row r="154" spans="1:17">
      <c r="A154" s="63" t="s">
        <v>612</v>
      </c>
      <c r="B154" s="64" t="s">
        <v>40</v>
      </c>
      <c r="C154" s="63">
        <v>56309.192000000003</v>
      </c>
      <c r="D154" s="63" t="s">
        <v>92</v>
      </c>
      <c r="E154">
        <f t="shared" si="27"/>
        <v>327.00220565081935</v>
      </c>
      <c r="F154" s="26">
        <f t="shared" si="29"/>
        <v>327.5</v>
      </c>
      <c r="G154" s="19">
        <f t="shared" si="25"/>
        <v>-0.55551449999620672</v>
      </c>
      <c r="K154">
        <f t="shared" si="30"/>
        <v>-0.55551449999620672</v>
      </c>
      <c r="O154">
        <f t="shared" ca="1" si="26"/>
        <v>-0.54299125150933847</v>
      </c>
      <c r="Q154" s="2">
        <f t="shared" si="28"/>
        <v>41290.692000000003</v>
      </c>
    </row>
    <row r="155" spans="1:17">
      <c r="A155" s="48" t="s">
        <v>80</v>
      </c>
      <c r="B155" s="47" t="s">
        <v>40</v>
      </c>
      <c r="C155" s="49">
        <v>56714.28845</v>
      </c>
      <c r="D155" s="48">
        <v>1E-4</v>
      </c>
      <c r="E155">
        <f t="shared" si="27"/>
        <v>690.00753437558797</v>
      </c>
      <c r="F155" s="26">
        <f t="shared" si="29"/>
        <v>690.5</v>
      </c>
      <c r="G155" s="19">
        <f t="shared" si="25"/>
        <v>-0.54956790000142064</v>
      </c>
      <c r="K155">
        <f t="shared" si="30"/>
        <v>-0.54956790000142064</v>
      </c>
      <c r="N155">
        <f>G155</f>
        <v>-0.54956790000142064</v>
      </c>
      <c r="O155">
        <f t="shared" ca="1" si="26"/>
        <v>-0.54226314799492004</v>
      </c>
      <c r="Q155" s="2">
        <f t="shared" si="28"/>
        <v>41695.78845</v>
      </c>
    </row>
    <row r="156" spans="1:17">
      <c r="A156" s="48" t="s">
        <v>80</v>
      </c>
      <c r="B156" s="47" t="s">
        <v>63</v>
      </c>
      <c r="C156" s="49">
        <v>56719.310449999997</v>
      </c>
      <c r="D156" s="48">
        <v>2.9999999999999997E-4</v>
      </c>
      <c r="E156">
        <f t="shared" si="27"/>
        <v>694.50772873881874</v>
      </c>
      <c r="F156" s="26">
        <f t="shared" si="29"/>
        <v>695</v>
      </c>
      <c r="G156" s="19">
        <f t="shared" si="25"/>
        <v>-0.54935100000147941</v>
      </c>
      <c r="K156">
        <f t="shared" si="30"/>
        <v>-0.54935100000147941</v>
      </c>
      <c r="N156">
        <f>G156</f>
        <v>-0.54935100000147941</v>
      </c>
      <c r="O156">
        <f t="shared" ca="1" si="26"/>
        <v>-0.54225412191829503</v>
      </c>
      <c r="Q156" s="2">
        <f t="shared" si="28"/>
        <v>41700.810449999997</v>
      </c>
    </row>
    <row r="157" spans="1:17">
      <c r="A157" s="63" t="s">
        <v>617</v>
      </c>
      <c r="B157" s="64" t="s">
        <v>40</v>
      </c>
      <c r="C157" s="63">
        <v>56726.564200000001</v>
      </c>
      <c r="D157" s="63" t="s">
        <v>92</v>
      </c>
      <c r="E157">
        <f t="shared" si="27"/>
        <v>701.00778546170181</v>
      </c>
      <c r="F157" s="26">
        <f t="shared" si="29"/>
        <v>701.5</v>
      </c>
      <c r="G157" s="19">
        <f t="shared" si="25"/>
        <v>-0.54928769999969518</v>
      </c>
      <c r="I157">
        <f>G157</f>
        <v>-0.54928769999969518</v>
      </c>
      <c r="O157">
        <f t="shared" ca="1" si="26"/>
        <v>-0.54224108425205886</v>
      </c>
      <c r="Q157" s="2">
        <f t="shared" si="28"/>
        <v>41708.064200000001</v>
      </c>
    </row>
    <row r="158" spans="1:17">
      <c r="A158" s="68" t="s">
        <v>81</v>
      </c>
      <c r="B158" s="69"/>
      <c r="C158" s="68">
        <v>56726.564200000001</v>
      </c>
      <c r="D158" s="68" t="s">
        <v>82</v>
      </c>
      <c r="E158">
        <f t="shared" si="27"/>
        <v>701.00778546170181</v>
      </c>
      <c r="F158" s="26">
        <f t="shared" si="29"/>
        <v>701.5</v>
      </c>
      <c r="G158" s="19">
        <f t="shared" si="25"/>
        <v>-0.54928769999969518</v>
      </c>
      <c r="J158">
        <f>G158</f>
        <v>-0.54928769999969518</v>
      </c>
      <c r="O158">
        <f t="shared" ca="1" si="26"/>
        <v>-0.54224108425205886</v>
      </c>
      <c r="Q158" s="2">
        <f t="shared" si="28"/>
        <v>41708.064200000001</v>
      </c>
    </row>
    <row r="159" spans="1:17">
      <c r="A159" s="68" t="s">
        <v>622</v>
      </c>
      <c r="B159" s="69" t="s">
        <v>40</v>
      </c>
      <c r="C159" s="68">
        <v>57001.092100000002</v>
      </c>
      <c r="D159" s="68" t="s">
        <v>92</v>
      </c>
      <c r="E159">
        <f t="shared" si="27"/>
        <v>947.01115227378193</v>
      </c>
      <c r="F159" s="26">
        <f t="shared" si="29"/>
        <v>947.5</v>
      </c>
      <c r="G159" s="19">
        <f t="shared" si="25"/>
        <v>-0.54553049999958603</v>
      </c>
      <c r="K159">
        <f>G159</f>
        <v>-0.54553049999958603</v>
      </c>
      <c r="O159">
        <f t="shared" ca="1" si="26"/>
        <v>-0.54174765872989095</v>
      </c>
      <c r="Q159" s="2">
        <f t="shared" si="28"/>
        <v>41982.592100000002</v>
      </c>
    </row>
    <row r="160" spans="1:17">
      <c r="A160" s="77" t="s">
        <v>0</v>
      </c>
      <c r="B160" s="82" t="s">
        <v>40</v>
      </c>
      <c r="C160" s="77">
        <v>57001.092100000009</v>
      </c>
      <c r="D160" s="77" t="s">
        <v>91</v>
      </c>
      <c r="E160">
        <f t="shared" si="27"/>
        <v>947.01115227378841</v>
      </c>
      <c r="F160" s="26">
        <f t="shared" si="29"/>
        <v>947.5</v>
      </c>
      <c r="G160" s="19">
        <f t="shared" si="25"/>
        <v>-0.54553049999231007</v>
      </c>
      <c r="K160">
        <f>G160</f>
        <v>-0.54553049999231007</v>
      </c>
      <c r="O160">
        <f t="shared" ca="1" si="26"/>
        <v>-0.54174765872989095</v>
      </c>
      <c r="Q160" s="2">
        <f t="shared" si="28"/>
        <v>41982.592100000009</v>
      </c>
    </row>
    <row r="161" spans="1:21">
      <c r="A161" s="70" t="s">
        <v>629</v>
      </c>
      <c r="B161" s="71" t="s">
        <v>40</v>
      </c>
      <c r="C161" s="72">
        <v>57024.532599999999</v>
      </c>
      <c r="D161" s="72">
        <v>1E-4</v>
      </c>
      <c r="E161">
        <f t="shared" si="27"/>
        <v>968.01609173442614</v>
      </c>
      <c r="F161" s="26">
        <f t="shared" si="29"/>
        <v>968.5</v>
      </c>
      <c r="G161" s="19">
        <f t="shared" si="25"/>
        <v>-0.54001830000197515</v>
      </c>
      <c r="K161">
        <f>G161</f>
        <v>-0.54001830000197515</v>
      </c>
      <c r="O161">
        <f t="shared" ca="1" si="26"/>
        <v>-0.54170553703897417</v>
      </c>
      <c r="Q161" s="2">
        <f t="shared" si="28"/>
        <v>42006.032599999999</v>
      </c>
    </row>
    <row r="162" spans="1:21">
      <c r="A162" s="73" t="s">
        <v>79</v>
      </c>
      <c r="B162" s="69"/>
      <c r="C162" s="73">
        <v>57035.686699999998</v>
      </c>
      <c r="D162" s="73">
        <v>4.0000000000000002E-4</v>
      </c>
      <c r="E162">
        <f t="shared" si="27"/>
        <v>978.0112366860269</v>
      </c>
      <c r="F162" s="26">
        <f t="shared" si="29"/>
        <v>978.5</v>
      </c>
      <c r="G162" s="19">
        <f t="shared" si="25"/>
        <v>-0.54543630000262056</v>
      </c>
      <c r="J162">
        <f>G162</f>
        <v>-0.54543630000262056</v>
      </c>
      <c r="O162">
        <f t="shared" ca="1" si="26"/>
        <v>-0.54168547909091858</v>
      </c>
      <c r="Q162" s="2">
        <f t="shared" si="28"/>
        <v>42017.186699999998</v>
      </c>
    </row>
    <row r="163" spans="1:21">
      <c r="A163" s="70" t="s">
        <v>629</v>
      </c>
      <c r="B163" s="71" t="s">
        <v>63</v>
      </c>
      <c r="C163" s="72">
        <v>57075.307059999999</v>
      </c>
      <c r="D163" s="72">
        <v>4.0000000000000002E-4</v>
      </c>
      <c r="E163">
        <f t="shared" si="27"/>
        <v>1013.5148847826568</v>
      </c>
      <c r="F163" s="26">
        <f t="shared" si="29"/>
        <v>1014</v>
      </c>
      <c r="G163" s="19">
        <f t="shared" si="25"/>
        <v>-0.54136519999883603</v>
      </c>
      <c r="K163">
        <f>G163</f>
        <v>-0.54136519999883603</v>
      </c>
      <c r="O163">
        <f t="shared" ca="1" si="26"/>
        <v>-0.5416142733753212</v>
      </c>
      <c r="Q163" s="2">
        <f t="shared" si="28"/>
        <v>42056.807059999999</v>
      </c>
    </row>
    <row r="164" spans="1:21">
      <c r="A164" s="70" t="s">
        <v>629</v>
      </c>
      <c r="B164" s="71" t="s">
        <v>40</v>
      </c>
      <c r="C164" s="72">
        <v>57128.312830000003</v>
      </c>
      <c r="D164" s="72">
        <v>1E-4</v>
      </c>
      <c r="E164">
        <f t="shared" si="27"/>
        <v>1061.0131459082747</v>
      </c>
      <c r="F164" s="26">
        <f t="shared" si="29"/>
        <v>1061.5</v>
      </c>
      <c r="G164" s="19">
        <f t="shared" si="25"/>
        <v>-0.5433056999972905</v>
      </c>
      <c r="K164">
        <f>G164</f>
        <v>-0.5433056999972905</v>
      </c>
      <c r="O164">
        <f t="shared" ca="1" si="26"/>
        <v>-0.54151899812205706</v>
      </c>
      <c r="Q164" s="2">
        <f t="shared" si="28"/>
        <v>42109.812830000003</v>
      </c>
    </row>
    <row r="165" spans="1:21">
      <c r="A165" s="78" t="s">
        <v>1</v>
      </c>
      <c r="B165" s="81" t="s">
        <v>40</v>
      </c>
      <c r="C165" s="79">
        <v>57446.361599999997</v>
      </c>
      <c r="D165" s="79">
        <v>1E-4</v>
      </c>
      <c r="E165">
        <f t="shared" si="27"/>
        <v>1346.0153924210667</v>
      </c>
      <c r="F165" s="26">
        <f t="shared" si="29"/>
        <v>1346.5</v>
      </c>
      <c r="G165" s="19">
        <f t="shared" si="25"/>
        <v>-0.54079870000714436</v>
      </c>
      <c r="K165">
        <f>G165</f>
        <v>-0.54079870000714436</v>
      </c>
      <c r="O165">
        <f t="shared" ca="1" si="26"/>
        <v>-0.54094734660247235</v>
      </c>
      <c r="Q165" s="2">
        <f t="shared" si="28"/>
        <v>42427.861599999997</v>
      </c>
    </row>
    <row r="166" spans="1:21">
      <c r="A166" s="80" t="s">
        <v>2</v>
      </c>
      <c r="B166" s="81" t="s">
        <v>40</v>
      </c>
      <c r="C166" s="79">
        <v>57457.5213</v>
      </c>
      <c r="D166" s="79" t="s">
        <v>3</v>
      </c>
      <c r="E166">
        <f t="shared" si="27"/>
        <v>1356.0155555105514</v>
      </c>
      <c r="F166" s="26">
        <f t="shared" si="29"/>
        <v>1356.5</v>
      </c>
      <c r="G166" s="19">
        <f t="shared" si="25"/>
        <v>-0.54061670000373852</v>
      </c>
      <c r="K166">
        <f>G166</f>
        <v>-0.54061670000373852</v>
      </c>
      <c r="O166">
        <f t="shared" ca="1" si="26"/>
        <v>-0.54092728865441675</v>
      </c>
      <c r="Q166" s="2">
        <f t="shared" si="28"/>
        <v>42439.0213</v>
      </c>
    </row>
    <row r="167" spans="1:21">
      <c r="A167" s="78" t="s">
        <v>1</v>
      </c>
      <c r="B167" s="81" t="s">
        <v>63</v>
      </c>
      <c r="C167" s="79">
        <v>57775.4306</v>
      </c>
      <c r="D167" s="79">
        <v>5.9999999999999995E-4</v>
      </c>
      <c r="E167">
        <f t="shared" si="27"/>
        <v>1640.892823507251</v>
      </c>
      <c r="F167" s="26">
        <f t="shared" si="29"/>
        <v>1641.5</v>
      </c>
      <c r="O167">
        <f t="shared" ca="1" si="26"/>
        <v>-0.54035563713483203</v>
      </c>
      <c r="Q167" s="2">
        <f t="shared" si="28"/>
        <v>42756.9306</v>
      </c>
      <c r="U167" s="19">
        <f>+C167-(C$7+F167*C$8)</f>
        <v>-0.67757970000093337</v>
      </c>
    </row>
    <row r="168" spans="1:21">
      <c r="A168" s="78" t="s">
        <v>1</v>
      </c>
      <c r="B168" s="81" t="s">
        <v>40</v>
      </c>
      <c r="C168" s="79">
        <v>57798.453099999999</v>
      </c>
      <c r="D168" s="79">
        <v>3.0000000000000001E-3</v>
      </c>
      <c r="E168">
        <f t="shared" si="27"/>
        <v>1661.523194818986</v>
      </c>
      <c r="F168" s="26">
        <f t="shared" si="29"/>
        <v>1662</v>
      </c>
      <c r="G168" s="19">
        <f t="shared" ref="G168:G178" si="31">+C168-(C$7+F168*C$8)</f>
        <v>-0.53209160000551492</v>
      </c>
      <c r="K168">
        <f t="shared" ref="K168:K178" si="32">G168</f>
        <v>-0.53209160000551492</v>
      </c>
      <c r="O168">
        <f t="shared" ca="1" si="26"/>
        <v>-0.54031451834131805</v>
      </c>
      <c r="Q168" s="2">
        <f t="shared" si="28"/>
        <v>42779.953099999999</v>
      </c>
    </row>
    <row r="169" spans="1:21">
      <c r="A169" s="78" t="s">
        <v>1</v>
      </c>
      <c r="B169" s="81" t="s">
        <v>63</v>
      </c>
      <c r="C169" s="79">
        <v>57823.557500000003</v>
      </c>
      <c r="D169" s="79">
        <v>2.9999999999999997E-4</v>
      </c>
      <c r="E169">
        <f t="shared" si="27"/>
        <v>1684.0191484972756</v>
      </c>
      <c r="F169" s="26">
        <f t="shared" si="29"/>
        <v>1684.5</v>
      </c>
      <c r="G169" s="19">
        <f t="shared" si="31"/>
        <v>-0.53660709999530809</v>
      </c>
      <c r="K169">
        <f t="shared" si="32"/>
        <v>-0.53660709999530809</v>
      </c>
      <c r="O169">
        <f t="shared" ca="1" si="26"/>
        <v>-0.5402693879581929</v>
      </c>
      <c r="Q169" s="2">
        <f t="shared" si="28"/>
        <v>42805.057500000003</v>
      </c>
    </row>
    <row r="170" spans="1:21">
      <c r="A170" s="74" t="s">
        <v>630</v>
      </c>
      <c r="B170" s="75" t="s">
        <v>40</v>
      </c>
      <c r="C170" s="76">
        <v>57841.412799999998</v>
      </c>
      <c r="D170" s="76">
        <v>1E-4</v>
      </c>
      <c r="E170">
        <f t="shared" si="27"/>
        <v>1700.0192122993103</v>
      </c>
      <c r="F170" s="26">
        <f t="shared" si="29"/>
        <v>1700.5</v>
      </c>
      <c r="G170" s="19">
        <f t="shared" si="31"/>
        <v>-0.53653590000612894</v>
      </c>
      <c r="K170">
        <f t="shared" si="32"/>
        <v>-0.53653590000612894</v>
      </c>
      <c r="O170">
        <f t="shared" ca="1" si="26"/>
        <v>-0.54023729524130393</v>
      </c>
      <c r="Q170" s="2">
        <f t="shared" si="28"/>
        <v>42822.912799999998</v>
      </c>
    </row>
    <row r="171" spans="1:21">
      <c r="A171" s="74" t="s">
        <v>630</v>
      </c>
      <c r="B171" s="75" t="s">
        <v>40</v>
      </c>
      <c r="C171" s="76">
        <v>57850.340900000003</v>
      </c>
      <c r="D171" s="76">
        <v>1E-4</v>
      </c>
      <c r="E171">
        <f t="shared" si="27"/>
        <v>1708.0196474435566</v>
      </c>
      <c r="F171" s="26">
        <f t="shared" si="29"/>
        <v>1708.5</v>
      </c>
      <c r="G171" s="19">
        <f t="shared" si="31"/>
        <v>-0.53605029999744147</v>
      </c>
      <c r="K171">
        <f t="shared" si="32"/>
        <v>-0.53605029999744147</v>
      </c>
      <c r="O171">
        <f t="shared" ca="1" si="26"/>
        <v>-0.54022124888285949</v>
      </c>
      <c r="Q171" s="2">
        <f t="shared" si="28"/>
        <v>42831.840900000003</v>
      </c>
    </row>
    <row r="172" spans="1:21">
      <c r="A172" s="74" t="s">
        <v>630</v>
      </c>
      <c r="B172" s="75" t="s">
        <v>40</v>
      </c>
      <c r="C172" s="76">
        <v>57851.4565</v>
      </c>
      <c r="D172" s="76">
        <v>1E-4</v>
      </c>
      <c r="E172">
        <f t="shared" si="27"/>
        <v>1709.0193321969637</v>
      </c>
      <c r="F172" s="26">
        <f t="shared" si="29"/>
        <v>1709.5</v>
      </c>
      <c r="G172" s="19">
        <f t="shared" si="31"/>
        <v>-0.53640209999866784</v>
      </c>
      <c r="K172">
        <f t="shared" si="32"/>
        <v>-0.53640209999866784</v>
      </c>
      <c r="O172">
        <f t="shared" ca="1" si="26"/>
        <v>-0.54021924308805391</v>
      </c>
      <c r="Q172" s="2">
        <f t="shared" si="28"/>
        <v>42832.9565</v>
      </c>
    </row>
    <row r="173" spans="1:21">
      <c r="A173" s="83" t="s">
        <v>632</v>
      </c>
      <c r="B173" s="84" t="s">
        <v>40</v>
      </c>
      <c r="C173" s="85">
        <v>58493.138700000003</v>
      </c>
      <c r="D173" s="85" t="s">
        <v>566</v>
      </c>
      <c r="E173">
        <f t="shared" si="27"/>
        <v>2284.0282169893026</v>
      </c>
      <c r="F173" s="26">
        <f t="shared" si="29"/>
        <v>2284.5</v>
      </c>
      <c r="G173" s="19">
        <f t="shared" si="31"/>
        <v>-0.52648709999630228</v>
      </c>
      <c r="K173">
        <f t="shared" si="32"/>
        <v>-0.52648709999630228</v>
      </c>
      <c r="O173">
        <f t="shared" ca="1" si="26"/>
        <v>-0.53906591107485669</v>
      </c>
      <c r="Q173" s="2">
        <f t="shared" si="28"/>
        <v>43474.638700000003</v>
      </c>
    </row>
    <row r="174" spans="1:21">
      <c r="A174" s="83" t="s">
        <v>631</v>
      </c>
      <c r="B174" s="84" t="s">
        <v>40</v>
      </c>
      <c r="C174" s="85">
        <v>58526.622300000003</v>
      </c>
      <c r="D174" s="85">
        <v>1E-4</v>
      </c>
      <c r="E174">
        <f t="shared" si="27"/>
        <v>2314.0327386899703</v>
      </c>
      <c r="F174" s="26">
        <f t="shared" si="29"/>
        <v>2314.5</v>
      </c>
      <c r="G174" s="19">
        <f t="shared" si="31"/>
        <v>-0.52144109999790089</v>
      </c>
      <c r="K174">
        <f t="shared" si="32"/>
        <v>-0.52144109999790089</v>
      </c>
      <c r="O174">
        <f t="shared" ca="1" si="26"/>
        <v>-0.5390057372306899</v>
      </c>
      <c r="Q174" s="2">
        <f t="shared" si="28"/>
        <v>43508.122300000003</v>
      </c>
    </row>
    <row r="175" spans="1:21" ht="12" customHeight="1">
      <c r="A175" s="86" t="s">
        <v>633</v>
      </c>
      <c r="B175" s="82" t="s">
        <v>40</v>
      </c>
      <c r="C175" s="77">
        <v>58925.020900000003</v>
      </c>
      <c r="D175" s="77" t="s">
        <v>91</v>
      </c>
      <c r="E175">
        <f t="shared" si="27"/>
        <v>2671.0361504860716</v>
      </c>
      <c r="F175" s="26">
        <f t="shared" si="29"/>
        <v>2671.5</v>
      </c>
      <c r="G175" s="19">
        <f t="shared" si="31"/>
        <v>-0.51763370000116993</v>
      </c>
      <c r="K175">
        <f t="shared" si="32"/>
        <v>-0.51763370000116993</v>
      </c>
      <c r="O175">
        <f t="shared" ca="1" si="26"/>
        <v>-0.53828966848510473</v>
      </c>
      <c r="Q175" s="2">
        <f t="shared" si="28"/>
        <v>43906.520900000003</v>
      </c>
    </row>
    <row r="176" spans="1:21" ht="12" customHeight="1">
      <c r="A176" s="88" t="s">
        <v>635</v>
      </c>
      <c r="B176" s="89" t="s">
        <v>40</v>
      </c>
      <c r="C176" s="90">
        <v>59274.3171</v>
      </c>
      <c r="D176" s="91">
        <v>2.9999999999999997E-4</v>
      </c>
      <c r="E176">
        <f t="shared" si="27"/>
        <v>2984.0390955953471</v>
      </c>
      <c r="F176" s="26">
        <f t="shared" si="29"/>
        <v>2984.5</v>
      </c>
      <c r="G176" s="19">
        <f t="shared" si="31"/>
        <v>-0.51434709999739425</v>
      </c>
      <c r="K176">
        <f t="shared" si="32"/>
        <v>-0.51434709999739425</v>
      </c>
      <c r="O176">
        <f t="shared" ca="1" si="26"/>
        <v>-0.53766185471096439</v>
      </c>
      <c r="Q176" s="2">
        <f t="shared" si="28"/>
        <v>44255.8171</v>
      </c>
    </row>
    <row r="177" spans="1:17" ht="12" customHeight="1">
      <c r="A177" s="87" t="s">
        <v>634</v>
      </c>
      <c r="B177" s="84" t="s">
        <v>40</v>
      </c>
      <c r="C177" s="85">
        <v>59294.4061</v>
      </c>
      <c r="D177" s="85">
        <v>1E-4</v>
      </c>
      <c r="E177">
        <f t="shared" si="27"/>
        <v>3002.0407691443302</v>
      </c>
      <c r="F177" s="26">
        <f t="shared" si="29"/>
        <v>3002.5</v>
      </c>
      <c r="G177" s="19">
        <f t="shared" si="31"/>
        <v>-0.51247950000106357</v>
      </c>
      <c r="K177">
        <f t="shared" si="32"/>
        <v>-0.51247950000106357</v>
      </c>
      <c r="O177">
        <f t="shared" ca="1" si="26"/>
        <v>-0.53762575040446425</v>
      </c>
      <c r="Q177" s="2">
        <f t="shared" si="28"/>
        <v>44275.9061</v>
      </c>
    </row>
    <row r="178" spans="1:17" ht="12" customHeight="1">
      <c r="A178" s="88" t="s">
        <v>636</v>
      </c>
      <c r="B178" s="89" t="s">
        <v>40</v>
      </c>
      <c r="C178" s="90">
        <v>59679.415000000001</v>
      </c>
      <c r="D178" s="91">
        <v>1E-4</v>
      </c>
      <c r="E178">
        <f t="shared" si="27"/>
        <v>3347.0457236593911</v>
      </c>
      <c r="F178" s="26">
        <f t="shared" si="29"/>
        <v>3347.5</v>
      </c>
      <c r="G178" s="19">
        <f t="shared" si="31"/>
        <v>-0.50695049999922048</v>
      </c>
      <c r="K178">
        <f t="shared" si="32"/>
        <v>-0.50695049999922048</v>
      </c>
      <c r="O178">
        <f t="shared" ca="1" si="26"/>
        <v>-0.53693375119654596</v>
      </c>
      <c r="Q178" s="2">
        <f t="shared" si="28"/>
        <v>44660.915000000001</v>
      </c>
    </row>
    <row r="179" spans="1:17" ht="12" customHeight="1">
      <c r="A179" s="88" t="s">
        <v>637</v>
      </c>
      <c r="B179" s="93" t="s">
        <v>40</v>
      </c>
      <c r="C179" s="95">
        <v>60420.415200000003</v>
      </c>
      <c r="D179" s="94">
        <v>1E-4</v>
      </c>
      <c r="E179">
        <f t="shared" ref="E179" si="33">+(C179-C$7)/C$8</f>
        <v>4011.0530759482644</v>
      </c>
      <c r="F179" s="26">
        <f t="shared" si="29"/>
        <v>4011.5</v>
      </c>
      <c r="G179" s="19">
        <f t="shared" ref="G179" si="34">+C179-(C$7+F179*C$8)</f>
        <v>-0.49874569999519736</v>
      </c>
      <c r="K179">
        <f t="shared" ref="K179" si="35">G179</f>
        <v>-0.49874569999519736</v>
      </c>
      <c r="O179">
        <f t="shared" ref="O179" ca="1" si="36">+C$11+C$12*F179</f>
        <v>-0.53560190344565373</v>
      </c>
      <c r="Q179" s="2">
        <f t="shared" ref="Q179" si="37">+C179-15018.5</f>
        <v>45401.915200000003</v>
      </c>
    </row>
    <row r="180" spans="1:17" ht="12" customHeight="1">
      <c r="C180" s="19"/>
      <c r="D180" s="19"/>
    </row>
    <row r="181" spans="1:17" ht="12" customHeight="1">
      <c r="C181" s="19"/>
      <c r="D181" s="19"/>
    </row>
    <row r="182" spans="1:17">
      <c r="C182" s="19"/>
      <c r="D182" s="19"/>
    </row>
    <row r="183" spans="1:17">
      <c r="C183" s="19"/>
      <c r="D183" s="19"/>
    </row>
    <row r="184" spans="1:17">
      <c r="C184" s="19"/>
      <c r="D184" s="19"/>
    </row>
    <row r="185" spans="1:17">
      <c r="C185" s="19"/>
      <c r="D185" s="19"/>
    </row>
    <row r="186" spans="1:17">
      <c r="C186" s="19"/>
      <c r="D186" s="19"/>
    </row>
    <row r="187" spans="1:17">
      <c r="C187" s="19"/>
      <c r="D187" s="19"/>
    </row>
    <row r="188" spans="1:17">
      <c r="C188" s="19"/>
      <c r="D188" s="19"/>
    </row>
    <row r="189" spans="1:17">
      <c r="C189" s="19"/>
      <c r="D189" s="19"/>
    </row>
    <row r="190" spans="1:17">
      <c r="C190" s="19"/>
      <c r="D190" s="19"/>
    </row>
    <row r="191" spans="1:17">
      <c r="C191" s="19"/>
      <c r="D191" s="19"/>
    </row>
    <row r="192" spans="1:17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</sheetData>
  <protectedRanges>
    <protectedRange sqref="A173:D175" name="Range1"/>
  </protectedRanges>
  <sortState xmlns:xlrd2="http://schemas.microsoft.com/office/spreadsheetml/2017/richdata2" ref="A21:T178">
    <sortCondition ref="C21:C178"/>
  </sortState>
  <phoneticPr fontId="8" type="noConversion"/>
  <hyperlinks>
    <hyperlink ref="H1529" r:id="rId1" display="http://vsolj.cetus-net.org/bulletin.html" xr:uid="{00000000-0004-0000-0000-000000000000}"/>
    <hyperlink ref="H64969" r:id="rId2" display="http://vsolj.cetus-net.org/bulletin.html" xr:uid="{00000000-0004-0000-0000-000001000000}"/>
    <hyperlink ref="H64962" r:id="rId3" display="https://www.aavso.org/ejaavso" xr:uid="{00000000-0004-0000-0000-000002000000}"/>
    <hyperlink ref="AP1113" r:id="rId4" display="http://cdsbib.u-strasbg.fr/cgi-bin/cdsbib?1990RMxAA..21..381G" xr:uid="{00000000-0004-0000-0000-000003000000}"/>
    <hyperlink ref="AP1117" r:id="rId5" display="http://cdsbib.u-strasbg.fr/cgi-bin/cdsbib?1990RMxAA..21..381G" xr:uid="{00000000-0004-0000-0000-000004000000}"/>
    <hyperlink ref="AP1116" r:id="rId6" display="http://cdsbib.u-strasbg.fr/cgi-bin/cdsbib?1990RMxAA..21..381G" xr:uid="{00000000-0004-0000-0000-000005000000}"/>
    <hyperlink ref="AP1097" r:id="rId7" display="http://cdsbib.u-strasbg.fr/cgi-bin/cdsbib?1990RMxAA..21..381G" xr:uid="{00000000-0004-0000-0000-000006000000}"/>
    <hyperlink ref="I64969" r:id="rId8" display="http://vsolj.cetus-net.org/bulletin.html" xr:uid="{00000000-0004-0000-0000-000007000000}"/>
    <hyperlink ref="AQ1253" r:id="rId9" display="http://cdsbib.u-strasbg.fr/cgi-bin/cdsbib?1990RMxAA..21..381G" xr:uid="{00000000-0004-0000-0000-000008000000}"/>
    <hyperlink ref="AQ56019" r:id="rId10" display="http://cdsbib.u-strasbg.fr/cgi-bin/cdsbib?1990RMxAA..21..381G" xr:uid="{00000000-0004-0000-0000-000009000000}"/>
    <hyperlink ref="AQ1254" r:id="rId11" display="http://cdsbib.u-strasbg.fr/cgi-bin/cdsbib?1990RMxAA..21..381G" xr:uid="{00000000-0004-0000-0000-00000A000000}"/>
    <hyperlink ref="H64966" r:id="rId12" display="https://www.aavso.org/ejaavso" xr:uid="{00000000-0004-0000-0000-00000B000000}"/>
    <hyperlink ref="H2139" r:id="rId13" display="http://vsolj.cetus-net.org/bulletin.html" xr:uid="{00000000-0004-0000-0000-00000C000000}"/>
    <hyperlink ref="AP3383" r:id="rId14" display="http://cdsbib.u-strasbg.fr/cgi-bin/cdsbib?1990RMxAA..21..381G" xr:uid="{00000000-0004-0000-0000-00000D000000}"/>
    <hyperlink ref="AP3386" r:id="rId15" display="http://cdsbib.u-strasbg.fr/cgi-bin/cdsbib?1990RMxAA..21..381G" xr:uid="{00000000-0004-0000-0000-00000E000000}"/>
    <hyperlink ref="AP3384" r:id="rId16" display="http://cdsbib.u-strasbg.fr/cgi-bin/cdsbib?1990RMxAA..21..381G" xr:uid="{00000000-0004-0000-0000-00000F000000}"/>
    <hyperlink ref="AP3368" r:id="rId17" display="http://cdsbib.u-strasbg.fr/cgi-bin/cdsbib?1990RMxAA..21..381G" xr:uid="{00000000-0004-0000-0000-000010000000}"/>
    <hyperlink ref="I2139" r:id="rId18" display="http://vsolj.cetus-net.org/bulletin.html" xr:uid="{00000000-0004-0000-0000-000011000000}"/>
    <hyperlink ref="AQ3597" r:id="rId19" display="http://cdsbib.u-strasbg.fr/cgi-bin/cdsbib?1990RMxAA..21..381G" xr:uid="{00000000-0004-0000-0000-000012000000}"/>
    <hyperlink ref="AQ298" r:id="rId20" display="http://cdsbib.u-strasbg.fr/cgi-bin/cdsbib?1990RMxAA..21..381G" xr:uid="{00000000-0004-0000-0000-000013000000}"/>
    <hyperlink ref="AQ3601" r:id="rId21" display="http://cdsbib.u-strasbg.fr/cgi-bin/cdsbib?1990RMxAA..21..381G" xr:uid="{00000000-0004-0000-0000-000014000000}"/>
    <hyperlink ref="H64634" r:id="rId22" display="http://vsolj.cetus-net.org/bulletin.html" xr:uid="{00000000-0004-0000-0000-000015000000}"/>
    <hyperlink ref="H64627" r:id="rId23" display="https://www.aavso.org/ejaavso" xr:uid="{00000000-0004-0000-0000-000016000000}"/>
    <hyperlink ref="I64634" r:id="rId24" display="http://vsolj.cetus-net.org/bulletin.html" xr:uid="{00000000-0004-0000-0000-000017000000}"/>
    <hyperlink ref="AQ58285" r:id="rId25" display="http://cdsbib.u-strasbg.fr/cgi-bin/cdsbib?1990RMxAA..21..381G" xr:uid="{00000000-0004-0000-0000-000018000000}"/>
    <hyperlink ref="H64631" r:id="rId26" display="https://www.aavso.org/ejaavso" xr:uid="{00000000-0004-0000-0000-000019000000}"/>
    <hyperlink ref="AP5649" r:id="rId27" display="http://cdsbib.u-strasbg.fr/cgi-bin/cdsbib?1990RMxAA..21..381G" xr:uid="{00000000-0004-0000-0000-00001A000000}"/>
    <hyperlink ref="AP5652" r:id="rId28" display="http://cdsbib.u-strasbg.fr/cgi-bin/cdsbib?1990RMxAA..21..381G" xr:uid="{00000000-0004-0000-0000-00001B000000}"/>
    <hyperlink ref="AP5650" r:id="rId29" display="http://cdsbib.u-strasbg.fr/cgi-bin/cdsbib?1990RMxAA..21..381G" xr:uid="{00000000-0004-0000-0000-00001C000000}"/>
    <hyperlink ref="AP5634" r:id="rId30" display="http://cdsbib.u-strasbg.fr/cgi-bin/cdsbib?1990RMxAA..21..381G" xr:uid="{00000000-0004-0000-0000-00001D000000}"/>
    <hyperlink ref="AQ5863" r:id="rId31" display="http://cdsbib.u-strasbg.fr/cgi-bin/cdsbib?1990RMxAA..21..381G" xr:uid="{00000000-0004-0000-0000-00001E000000}"/>
    <hyperlink ref="AQ5867" r:id="rId32" display="http://cdsbib.u-strasbg.fr/cgi-bin/cdsbib?1990RMxAA..21..381G" xr:uid="{00000000-0004-0000-0000-00001F000000}"/>
    <hyperlink ref="AQ12" r:id="rId33" display="http://cdsbib.u-strasbg.fr/cgi-bin/cdsbib?1990RMxAA..21..381G" xr:uid="{00000000-0004-0000-0000-000020000000}"/>
    <hyperlink ref="I2755" r:id="rId34" display="http://vsolj.cetus-net.org/bulletin.html" xr:uid="{00000000-0004-0000-0000-000021000000}"/>
    <hyperlink ref="H2755" r:id="rId35" display="http://vsolj.cetus-net.org/bulletin.html" xr:uid="{00000000-0004-0000-0000-000022000000}"/>
    <hyperlink ref="AQ672" r:id="rId36" display="http://cdsbib.u-strasbg.fr/cgi-bin/cdsbib?1990RMxAA..21..381G" xr:uid="{00000000-0004-0000-0000-000023000000}"/>
    <hyperlink ref="AQ671" r:id="rId37" display="http://cdsbib.u-strasbg.fr/cgi-bin/cdsbib?1990RMxAA..21..381G" xr:uid="{00000000-0004-0000-0000-000024000000}"/>
    <hyperlink ref="AP3925" r:id="rId38" display="http://cdsbib.u-strasbg.fr/cgi-bin/cdsbib?1990RMxAA..21..381G" xr:uid="{00000000-0004-0000-0000-000025000000}"/>
    <hyperlink ref="AP3943" r:id="rId39" display="http://cdsbib.u-strasbg.fr/cgi-bin/cdsbib?1990RMxAA..21..381G" xr:uid="{00000000-0004-0000-0000-000026000000}"/>
    <hyperlink ref="AP3944" r:id="rId40" display="http://cdsbib.u-strasbg.fr/cgi-bin/cdsbib?1990RMxAA..21..381G" xr:uid="{00000000-0004-0000-0000-000027000000}"/>
    <hyperlink ref="AP3940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</row>
    <row r="2" spans="1:4">
      <c r="A2" t="s">
        <v>31</v>
      </c>
    </row>
    <row r="4" spans="1:4">
      <c r="A4" s="8" t="s">
        <v>4</v>
      </c>
      <c r="C4" s="3">
        <v>27133.458999999999</v>
      </c>
      <c r="D4" s="4">
        <v>1.1159843</v>
      </c>
    </row>
    <row r="6" spans="1:4">
      <c r="A6" s="8" t="s">
        <v>5</v>
      </c>
    </row>
    <row r="7" spans="1:4">
      <c r="A7" t="s">
        <v>6</v>
      </c>
      <c r="C7">
        <f>+C4</f>
        <v>27133.458999999999</v>
      </c>
    </row>
    <row r="8" spans="1:4">
      <c r="A8" t="s">
        <v>7</v>
      </c>
      <c r="C8">
        <f>+D4</f>
        <v>1.1159843</v>
      </c>
    </row>
    <row r="10" spans="1:4" ht="13.5" thickBot="1">
      <c r="C10" s="7" t="s">
        <v>26</v>
      </c>
      <c r="D10" s="7" t="s">
        <v>27</v>
      </c>
    </row>
    <row r="11" spans="1:4">
      <c r="A11" t="s">
        <v>20</v>
      </c>
      <c r="C11">
        <f>INTERCEPT(G21:G93,F21:F93)</f>
        <v>1.3960402585985465E-3</v>
      </c>
      <c r="D11" s="6"/>
    </row>
    <row r="12" spans="1:4">
      <c r="A12" t="s">
        <v>21</v>
      </c>
      <c r="C12">
        <f>SLOPE(G21:G93,F21:F93)</f>
        <v>5.4635155072890118E-6</v>
      </c>
      <c r="D12" s="6"/>
    </row>
    <row r="13" spans="1:4">
      <c r="A13" t="s">
        <v>25</v>
      </c>
      <c r="C13" s="6" t="s">
        <v>18</v>
      </c>
      <c r="D13" s="6"/>
    </row>
    <row r="14" spans="1:4">
      <c r="A14" t="s">
        <v>30</v>
      </c>
    </row>
    <row r="15" spans="1:4">
      <c r="A15" s="5" t="s">
        <v>22</v>
      </c>
      <c r="C15">
        <f>+C7+C11</f>
        <v>27133.460396040256</v>
      </c>
    </row>
    <row r="16" spans="1:4">
      <c r="A16" s="8" t="s">
        <v>8</v>
      </c>
      <c r="C16">
        <f>+C8+C12</f>
        <v>1.1159897635155074</v>
      </c>
    </row>
    <row r="17" spans="1:17" ht="13.5" thickBot="1"/>
    <row r="18" spans="1:17">
      <c r="A18" s="8" t="s">
        <v>9</v>
      </c>
      <c r="C18" s="3">
        <f>+C15</f>
        <v>27133.460396040256</v>
      </c>
      <c r="D18" s="4">
        <f>+C16</f>
        <v>1.1159897635155074</v>
      </c>
    </row>
    <row r="19" spans="1:17" ht="13.5" thickTop="1"/>
    <row r="20" spans="1:17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38</v>
      </c>
      <c r="J20" s="10" t="s">
        <v>23</v>
      </c>
      <c r="K20" s="10" t="s">
        <v>24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19</v>
      </c>
    </row>
    <row r="21" spans="1:17">
      <c r="A21" t="s">
        <v>16</v>
      </c>
      <c r="C21">
        <v>27133.458999999999</v>
      </c>
      <c r="D21" s="6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1.3960402585985465E-3</v>
      </c>
      <c r="Q21" s="2">
        <f>+C21-15018.5</f>
        <v>12114.958999999999</v>
      </c>
    </row>
    <row r="22" spans="1:17">
      <c r="A22" t="s">
        <v>36</v>
      </c>
      <c r="C22" s="11">
        <v>52693.509299999998</v>
      </c>
      <c r="D22" s="11">
        <v>2.0999999999999999E-3</v>
      </c>
      <c r="E22">
        <f>+(C22-C$7)/C$8</f>
        <v>22903.593088182333</v>
      </c>
      <c r="F22">
        <f>ROUND(2*E22,0)/2</f>
        <v>22903.5</v>
      </c>
      <c r="G22">
        <f>+C22-(C$7+F22*C$8)</f>
        <v>0.10388494999642717</v>
      </c>
      <c r="I22">
        <f>G22</f>
        <v>0.10388494999642717</v>
      </c>
      <c r="O22">
        <f>+C$11+C$12*F22</f>
        <v>0.12652966767979243</v>
      </c>
      <c r="Q22" s="2">
        <f>+C22-15018.5</f>
        <v>37675.009299999998</v>
      </c>
    </row>
    <row r="23" spans="1:17">
      <c r="A23" t="s">
        <v>37</v>
      </c>
      <c r="C23" s="11">
        <v>51209.289599999996</v>
      </c>
      <c r="D23" s="11">
        <v>8.9999999999999998E-4</v>
      </c>
      <c r="E23">
        <f>+(C23-C$7)/C$8</f>
        <v>21573.628410363835</v>
      </c>
      <c r="F23">
        <f>ROUND(2*E23,0)/2</f>
        <v>21573.5</v>
      </c>
      <c r="G23">
        <f>+C23-(C$7+F23*C$8)</f>
        <v>0.14330394999706186</v>
      </c>
      <c r="I23">
        <f>G23</f>
        <v>0.14330394999706186</v>
      </c>
      <c r="O23">
        <f>+C$11+C$12*F23</f>
        <v>0.11926319205509804</v>
      </c>
      <c r="Q23" s="2">
        <f>+C23-15018.5</f>
        <v>36190.789599999996</v>
      </c>
    </row>
    <row r="24" spans="1:17">
      <c r="D24" s="6"/>
      <c r="Q24" s="2"/>
    </row>
    <row r="25" spans="1:17">
      <c r="D25" s="6"/>
      <c r="Q25" s="2"/>
    </row>
    <row r="26" spans="1:17">
      <c r="D26" s="6"/>
      <c r="Q26" s="2"/>
    </row>
    <row r="27" spans="1:17">
      <c r="D27" s="6"/>
      <c r="Q27" s="2"/>
    </row>
    <row r="28" spans="1:17">
      <c r="D28" s="6"/>
    </row>
    <row r="29" spans="1:17">
      <c r="D29" s="6"/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47"/>
  <sheetViews>
    <sheetView topLeftCell="A96" workbookViewId="0">
      <selection activeCell="A38" sqref="A38:D144"/>
    </sheetView>
  </sheetViews>
  <sheetFormatPr defaultRowHeight="12.75"/>
  <cols>
    <col min="1" max="1" width="19.7109375" style="19" customWidth="1"/>
    <col min="2" max="2" width="4.42578125" style="28" customWidth="1"/>
    <col min="3" max="3" width="12.7109375" style="19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9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50" t="s">
        <v>83</v>
      </c>
      <c r="I1" s="51" t="s">
        <v>84</v>
      </c>
      <c r="J1" s="52" t="s">
        <v>85</v>
      </c>
    </row>
    <row r="2" spans="1:16">
      <c r="I2" s="53" t="s">
        <v>86</v>
      </c>
      <c r="J2" s="54" t="s">
        <v>87</v>
      </c>
    </row>
    <row r="3" spans="1:16">
      <c r="A3" s="55" t="s">
        <v>88</v>
      </c>
      <c r="I3" s="53" t="s">
        <v>89</v>
      </c>
      <c r="J3" s="54" t="s">
        <v>48</v>
      </c>
    </row>
    <row r="4" spans="1:16">
      <c r="I4" s="53" t="s">
        <v>90</v>
      </c>
      <c r="J4" s="54" t="s">
        <v>48</v>
      </c>
    </row>
    <row r="5" spans="1:16" ht="13.5" thickBot="1">
      <c r="I5" s="56" t="s">
        <v>91</v>
      </c>
      <c r="J5" s="57" t="s">
        <v>92</v>
      </c>
    </row>
    <row r="10" spans="1:16" ht="13.5" thickBot="1"/>
    <row r="11" spans="1:16" ht="12.75" customHeight="1" thickBot="1">
      <c r="A11" s="19" t="str">
        <f t="shared" ref="A11:A42" si="0">P11</f>
        <v>IBVS 221 </v>
      </c>
      <c r="B11" s="6" t="str">
        <f t="shared" ref="B11:B42" si="1">IF(H11=INT(H11),"I","II")</f>
        <v>I</v>
      </c>
      <c r="C11" s="19">
        <f t="shared" ref="C11:C42" si="2">1*G11</f>
        <v>39443.879000000001</v>
      </c>
      <c r="D11" s="28" t="str">
        <f t="shared" ref="D11:D42" si="3">VLOOKUP(F11,I$1:J$5,2,FALSE)</f>
        <v>vis</v>
      </c>
      <c r="E11" s="58">
        <f>VLOOKUP(C11,Active!C$21:E$968,3,FALSE)</f>
        <v>-14785.938156110327</v>
      </c>
      <c r="F11" s="6" t="s">
        <v>91</v>
      </c>
      <c r="G11" s="28" t="str">
        <f t="shared" ref="G11:G42" si="4">MID(I11,3,LEN(I11)-3)</f>
        <v>39443.879</v>
      </c>
      <c r="H11" s="19">
        <f t="shared" ref="H11:H42" si="5">1*K11</f>
        <v>-14786</v>
      </c>
      <c r="I11" s="59" t="s">
        <v>148</v>
      </c>
      <c r="J11" s="60" t="s">
        <v>149</v>
      </c>
      <c r="K11" s="59">
        <v>-14786</v>
      </c>
      <c r="L11" s="59" t="s">
        <v>150</v>
      </c>
      <c r="M11" s="60" t="s">
        <v>151</v>
      </c>
      <c r="N11" s="60"/>
      <c r="O11" s="61" t="s">
        <v>152</v>
      </c>
      <c r="P11" s="62" t="s">
        <v>153</v>
      </c>
    </row>
    <row r="12" spans="1:16" ht="12.75" customHeight="1" thickBot="1">
      <c r="A12" s="19" t="str">
        <f t="shared" si="0"/>
        <v> MVS 7.38 </v>
      </c>
      <c r="B12" s="6" t="str">
        <f t="shared" si="1"/>
        <v>I</v>
      </c>
      <c r="C12" s="19">
        <f t="shared" si="2"/>
        <v>42152.379000000001</v>
      </c>
      <c r="D12" s="28" t="str">
        <f t="shared" si="3"/>
        <v>vis</v>
      </c>
      <c r="E12" s="58">
        <f>VLOOKUP(C12,Active!C$21:E$968,3,FALSE)</f>
        <v>-12358.862004613462</v>
      </c>
      <c r="F12" s="6" t="s">
        <v>91</v>
      </c>
      <c r="G12" s="28" t="str">
        <f t="shared" si="4"/>
        <v>42152.379</v>
      </c>
      <c r="H12" s="19">
        <f t="shared" si="5"/>
        <v>-12359</v>
      </c>
      <c r="I12" s="59" t="s">
        <v>169</v>
      </c>
      <c r="J12" s="60" t="s">
        <v>170</v>
      </c>
      <c r="K12" s="59">
        <v>-12359</v>
      </c>
      <c r="L12" s="59" t="s">
        <v>171</v>
      </c>
      <c r="M12" s="60" t="s">
        <v>94</v>
      </c>
      <c r="N12" s="60"/>
      <c r="O12" s="61" t="s">
        <v>146</v>
      </c>
      <c r="P12" s="61" t="s">
        <v>172</v>
      </c>
    </row>
    <row r="13" spans="1:16" ht="12.75" customHeight="1" thickBot="1">
      <c r="A13" s="19" t="str">
        <f t="shared" si="0"/>
        <v>BAVM 128 </v>
      </c>
      <c r="B13" s="6" t="str">
        <f t="shared" si="1"/>
        <v>I</v>
      </c>
      <c r="C13" s="19">
        <f t="shared" si="2"/>
        <v>51209.289599999996</v>
      </c>
      <c r="D13" s="28" t="str">
        <f t="shared" si="3"/>
        <v>vis</v>
      </c>
      <c r="E13" s="58">
        <f>VLOOKUP(C13,Active!C$21:E$968,3,FALSE)</f>
        <v>-4243.0001905100244</v>
      </c>
      <c r="F13" s="6" t="s">
        <v>91</v>
      </c>
      <c r="G13" s="28" t="str">
        <f t="shared" si="4"/>
        <v>51209.2896</v>
      </c>
      <c r="H13" s="19">
        <f t="shared" si="5"/>
        <v>-4243</v>
      </c>
      <c r="I13" s="59" t="s">
        <v>439</v>
      </c>
      <c r="J13" s="60" t="s">
        <v>440</v>
      </c>
      <c r="K13" s="59">
        <v>-4243</v>
      </c>
      <c r="L13" s="59" t="s">
        <v>428</v>
      </c>
      <c r="M13" s="60" t="s">
        <v>231</v>
      </c>
      <c r="N13" s="60" t="s">
        <v>441</v>
      </c>
      <c r="O13" s="61" t="s">
        <v>442</v>
      </c>
      <c r="P13" s="62" t="s">
        <v>443</v>
      </c>
    </row>
    <row r="14" spans="1:16" ht="12.75" customHeight="1" thickBot="1">
      <c r="A14" s="19" t="str">
        <f t="shared" si="0"/>
        <v>BAVM 152 </v>
      </c>
      <c r="B14" s="6" t="str">
        <f t="shared" si="1"/>
        <v>I</v>
      </c>
      <c r="C14" s="19">
        <f t="shared" si="2"/>
        <v>52345.332699999999</v>
      </c>
      <c r="D14" s="28" t="str">
        <f t="shared" si="3"/>
        <v>vis</v>
      </c>
      <c r="E14" s="58">
        <f>VLOOKUP(C14,Active!C$21:E$968,3,FALSE)</f>
        <v>-3224.9964559401237</v>
      </c>
      <c r="F14" s="6" t="s">
        <v>91</v>
      </c>
      <c r="G14" s="28" t="str">
        <f t="shared" si="4"/>
        <v>52345.3327</v>
      </c>
      <c r="H14" s="19">
        <f t="shared" si="5"/>
        <v>-3225</v>
      </c>
      <c r="I14" s="59" t="s">
        <v>444</v>
      </c>
      <c r="J14" s="60" t="s">
        <v>445</v>
      </c>
      <c r="K14" s="59">
        <v>-3225</v>
      </c>
      <c r="L14" s="59" t="s">
        <v>446</v>
      </c>
      <c r="M14" s="60" t="s">
        <v>231</v>
      </c>
      <c r="N14" s="60" t="s">
        <v>447</v>
      </c>
      <c r="O14" s="61" t="s">
        <v>448</v>
      </c>
      <c r="P14" s="62" t="s">
        <v>449</v>
      </c>
    </row>
    <row r="15" spans="1:16" ht="12.75" customHeight="1" thickBot="1">
      <c r="A15" s="19" t="str">
        <f t="shared" si="0"/>
        <v> BBS 129 </v>
      </c>
      <c r="B15" s="6" t="str">
        <f t="shared" si="1"/>
        <v>I</v>
      </c>
      <c r="C15" s="19">
        <f t="shared" si="2"/>
        <v>52691.2765</v>
      </c>
      <c r="D15" s="28" t="str">
        <f t="shared" si="3"/>
        <v>vis</v>
      </c>
      <c r="E15" s="58">
        <f>VLOOKUP(C15,Active!C$21:E$968,3,FALSE)</f>
        <v>-2914.9975832289538</v>
      </c>
      <c r="F15" s="6" t="s">
        <v>91</v>
      </c>
      <c r="G15" s="28" t="str">
        <f t="shared" si="4"/>
        <v>52691.2765</v>
      </c>
      <c r="H15" s="19">
        <f t="shared" si="5"/>
        <v>-2915</v>
      </c>
      <c r="I15" s="59" t="s">
        <v>450</v>
      </c>
      <c r="J15" s="60" t="s">
        <v>451</v>
      </c>
      <c r="K15" s="59" t="s">
        <v>452</v>
      </c>
      <c r="L15" s="59" t="s">
        <v>453</v>
      </c>
      <c r="M15" s="60" t="s">
        <v>231</v>
      </c>
      <c r="N15" s="60" t="s">
        <v>318</v>
      </c>
      <c r="O15" s="61" t="s">
        <v>454</v>
      </c>
      <c r="P15" s="61" t="s">
        <v>455</v>
      </c>
    </row>
    <row r="16" spans="1:16" ht="12.75" customHeight="1" thickBot="1">
      <c r="A16" s="19" t="str">
        <f t="shared" si="0"/>
        <v>BAVM 158 </v>
      </c>
      <c r="B16" s="6" t="str">
        <f t="shared" si="1"/>
        <v>I</v>
      </c>
      <c r="C16" s="19">
        <f t="shared" si="2"/>
        <v>52693.509299999998</v>
      </c>
      <c r="D16" s="28" t="str">
        <f t="shared" si="3"/>
        <v>vis</v>
      </c>
      <c r="E16" s="58">
        <f>VLOOKUP(C16,Active!C$21:E$968,3,FALSE)</f>
        <v>-2912.9967799684564</v>
      </c>
      <c r="F16" s="6" t="s">
        <v>91</v>
      </c>
      <c r="G16" s="28" t="str">
        <f t="shared" si="4"/>
        <v>52693.5093</v>
      </c>
      <c r="H16" s="19">
        <f t="shared" si="5"/>
        <v>-2913</v>
      </c>
      <c r="I16" s="59" t="s">
        <v>456</v>
      </c>
      <c r="J16" s="60" t="s">
        <v>457</v>
      </c>
      <c r="K16" s="59" t="s">
        <v>458</v>
      </c>
      <c r="L16" s="59" t="s">
        <v>459</v>
      </c>
      <c r="M16" s="60" t="s">
        <v>231</v>
      </c>
      <c r="N16" s="60" t="s">
        <v>441</v>
      </c>
      <c r="O16" s="61" t="s">
        <v>460</v>
      </c>
      <c r="P16" s="62" t="s">
        <v>461</v>
      </c>
    </row>
    <row r="17" spans="1:16" ht="12.75" customHeight="1" thickBot="1">
      <c r="A17" s="19" t="str">
        <f t="shared" si="0"/>
        <v>BAVM 172 </v>
      </c>
      <c r="B17" s="6" t="str">
        <f t="shared" si="1"/>
        <v>I</v>
      </c>
      <c r="C17" s="19">
        <f t="shared" si="2"/>
        <v>52712.480600000003</v>
      </c>
      <c r="D17" s="28" t="str">
        <f t="shared" si="3"/>
        <v>vis</v>
      </c>
      <c r="E17" s="58">
        <f>VLOOKUP(C17,Active!C$21:E$968,3,FALSE)</f>
        <v>-2895.9966729745838</v>
      </c>
      <c r="F17" s="6" t="s">
        <v>91</v>
      </c>
      <c r="G17" s="28" t="str">
        <f t="shared" si="4"/>
        <v>52712.4806</v>
      </c>
      <c r="H17" s="19">
        <f t="shared" si="5"/>
        <v>-2896</v>
      </c>
      <c r="I17" s="59" t="s">
        <v>462</v>
      </c>
      <c r="J17" s="60" t="s">
        <v>463</v>
      </c>
      <c r="K17" s="59" t="s">
        <v>464</v>
      </c>
      <c r="L17" s="59" t="s">
        <v>465</v>
      </c>
      <c r="M17" s="60" t="s">
        <v>231</v>
      </c>
      <c r="N17" s="60" t="s">
        <v>447</v>
      </c>
      <c r="O17" s="61" t="s">
        <v>466</v>
      </c>
      <c r="P17" s="62" t="s">
        <v>467</v>
      </c>
    </row>
    <row r="18" spans="1:16" ht="12.75" customHeight="1" thickBot="1">
      <c r="A18" s="19" t="str">
        <f t="shared" si="0"/>
        <v>BAVM 173 </v>
      </c>
      <c r="B18" s="6" t="str">
        <f t="shared" si="1"/>
        <v>I</v>
      </c>
      <c r="C18" s="19">
        <f t="shared" si="2"/>
        <v>53096.368600000002</v>
      </c>
      <c r="D18" s="28" t="str">
        <f t="shared" si="3"/>
        <v>vis</v>
      </c>
      <c r="E18" s="58">
        <f>VLOOKUP(C18,Active!C$21:E$968,3,FALSE)</f>
        <v>-2551.9961525219992</v>
      </c>
      <c r="F18" s="6" t="s">
        <v>91</v>
      </c>
      <c r="G18" s="28" t="str">
        <f t="shared" si="4"/>
        <v>53096.3686</v>
      </c>
      <c r="H18" s="19">
        <f t="shared" si="5"/>
        <v>-2552</v>
      </c>
      <c r="I18" s="59" t="s">
        <v>474</v>
      </c>
      <c r="J18" s="60" t="s">
        <v>475</v>
      </c>
      <c r="K18" s="59" t="s">
        <v>476</v>
      </c>
      <c r="L18" s="59" t="s">
        <v>477</v>
      </c>
      <c r="M18" s="60" t="s">
        <v>231</v>
      </c>
      <c r="N18" s="60" t="s">
        <v>447</v>
      </c>
      <c r="O18" s="61" t="s">
        <v>478</v>
      </c>
      <c r="P18" s="62" t="s">
        <v>479</v>
      </c>
    </row>
    <row r="19" spans="1:16" ht="12.75" customHeight="1" thickBot="1">
      <c r="A19" s="19" t="str">
        <f t="shared" si="0"/>
        <v>BAVM 173 </v>
      </c>
      <c r="B19" s="6" t="str">
        <f t="shared" si="1"/>
        <v>I</v>
      </c>
      <c r="C19" s="19">
        <f t="shared" si="2"/>
        <v>53097.482900000003</v>
      </c>
      <c r="D19" s="28" t="str">
        <f t="shared" si="3"/>
        <v>vis</v>
      </c>
      <c r="E19" s="58">
        <f>VLOOKUP(C19,Active!C$21:E$968,3,FALSE)</f>
        <v>-2550.9976326934534</v>
      </c>
      <c r="F19" s="6" t="s">
        <v>91</v>
      </c>
      <c r="G19" s="28" t="str">
        <f t="shared" si="4"/>
        <v>53097.4829</v>
      </c>
      <c r="H19" s="19">
        <f t="shared" si="5"/>
        <v>-2551</v>
      </c>
      <c r="I19" s="59" t="s">
        <v>480</v>
      </c>
      <c r="J19" s="60" t="s">
        <v>481</v>
      </c>
      <c r="K19" s="59" t="s">
        <v>482</v>
      </c>
      <c r="L19" s="59" t="s">
        <v>317</v>
      </c>
      <c r="M19" s="60" t="s">
        <v>231</v>
      </c>
      <c r="N19" s="60" t="s">
        <v>447</v>
      </c>
      <c r="O19" s="61" t="s">
        <v>466</v>
      </c>
      <c r="P19" s="62" t="s">
        <v>479</v>
      </c>
    </row>
    <row r="20" spans="1:16" ht="12.75" customHeight="1" thickBot="1">
      <c r="A20" s="19" t="str">
        <f t="shared" si="0"/>
        <v>BAVM 172 </v>
      </c>
      <c r="B20" s="6" t="str">
        <f t="shared" si="1"/>
        <v>I</v>
      </c>
      <c r="C20" s="19">
        <f t="shared" si="2"/>
        <v>53106.414799999999</v>
      </c>
      <c r="D20" s="28" t="str">
        <f t="shared" si="3"/>
        <v>vis</v>
      </c>
      <c r="E20" s="58">
        <f>VLOOKUP(C20,Active!C$21:E$968,3,FALSE)</f>
        <v>-2542.9937923842249</v>
      </c>
      <c r="F20" s="6" t="s">
        <v>91</v>
      </c>
      <c r="G20" s="28" t="str">
        <f t="shared" si="4"/>
        <v>53106.4148</v>
      </c>
      <c r="H20" s="19">
        <f t="shared" si="5"/>
        <v>-2543</v>
      </c>
      <c r="I20" s="59" t="s">
        <v>483</v>
      </c>
      <c r="J20" s="60" t="s">
        <v>484</v>
      </c>
      <c r="K20" s="59" t="s">
        <v>485</v>
      </c>
      <c r="L20" s="59" t="s">
        <v>486</v>
      </c>
      <c r="M20" s="60" t="s">
        <v>231</v>
      </c>
      <c r="N20" s="60" t="s">
        <v>447</v>
      </c>
      <c r="O20" s="61" t="s">
        <v>478</v>
      </c>
      <c r="P20" s="62" t="s">
        <v>467</v>
      </c>
    </row>
    <row r="21" spans="1:16" ht="12.75" customHeight="1" thickBot="1">
      <c r="A21" s="19" t="str">
        <f t="shared" si="0"/>
        <v>OEJV 0003 </v>
      </c>
      <c r="B21" s="6" t="str">
        <f t="shared" si="1"/>
        <v>I</v>
      </c>
      <c r="C21" s="19">
        <f t="shared" si="2"/>
        <v>53453.474999999999</v>
      </c>
      <c r="D21" s="28" t="str">
        <f t="shared" si="3"/>
        <v>vis</v>
      </c>
      <c r="E21" s="58">
        <f>VLOOKUP(C21,Active!C$21:E$968,3,FALSE)</f>
        <v>-2231.9945180428062</v>
      </c>
      <c r="F21" s="6" t="s">
        <v>91</v>
      </c>
      <c r="G21" s="28" t="str">
        <f t="shared" si="4"/>
        <v>53453.475</v>
      </c>
      <c r="H21" s="19">
        <f t="shared" si="5"/>
        <v>-2232</v>
      </c>
      <c r="I21" s="59" t="s">
        <v>493</v>
      </c>
      <c r="J21" s="60" t="s">
        <v>494</v>
      </c>
      <c r="K21" s="59" t="s">
        <v>495</v>
      </c>
      <c r="L21" s="59" t="s">
        <v>300</v>
      </c>
      <c r="M21" s="60" t="s">
        <v>151</v>
      </c>
      <c r="N21" s="60"/>
      <c r="O21" s="61" t="s">
        <v>226</v>
      </c>
      <c r="P21" s="62" t="s">
        <v>496</v>
      </c>
    </row>
    <row r="22" spans="1:16" ht="12.75" customHeight="1" thickBot="1">
      <c r="A22" s="19" t="str">
        <f t="shared" si="0"/>
        <v>BAVM 178 </v>
      </c>
      <c r="B22" s="6" t="str">
        <f t="shared" si="1"/>
        <v>I</v>
      </c>
      <c r="C22" s="19">
        <f t="shared" si="2"/>
        <v>53752.547500000001</v>
      </c>
      <c r="D22" s="28" t="str">
        <f t="shared" si="3"/>
        <v>vis</v>
      </c>
      <c r="E22" s="58">
        <f>VLOOKUP(C22,Active!C$21:E$968,3,FALSE)</f>
        <v>-1963.9968321212441</v>
      </c>
      <c r="F22" s="6" t="s">
        <v>91</v>
      </c>
      <c r="G22" s="28" t="str">
        <f t="shared" si="4"/>
        <v>53752.5475</v>
      </c>
      <c r="H22" s="19">
        <f t="shared" si="5"/>
        <v>-1964</v>
      </c>
      <c r="I22" s="59" t="s">
        <v>497</v>
      </c>
      <c r="J22" s="60" t="s">
        <v>498</v>
      </c>
      <c r="K22" s="59" t="s">
        <v>499</v>
      </c>
      <c r="L22" s="59" t="s">
        <v>500</v>
      </c>
      <c r="M22" s="60" t="s">
        <v>501</v>
      </c>
      <c r="N22" s="60" t="s">
        <v>447</v>
      </c>
      <c r="O22" s="61" t="s">
        <v>502</v>
      </c>
      <c r="P22" s="62" t="s">
        <v>503</v>
      </c>
    </row>
    <row r="23" spans="1:16" ht="12.75" customHeight="1" thickBot="1">
      <c r="A23" s="19" t="str">
        <f t="shared" si="0"/>
        <v>OEJV 0074 </v>
      </c>
      <c r="B23" s="6" t="str">
        <f t="shared" si="1"/>
        <v>I</v>
      </c>
      <c r="C23" s="19">
        <f t="shared" si="2"/>
        <v>54099.607429999996</v>
      </c>
      <c r="D23" s="28" t="str">
        <f t="shared" si="3"/>
        <v>vis</v>
      </c>
      <c r="E23" s="58">
        <f>VLOOKUP(C23,Active!C$21:E$968,3,FALSE)</f>
        <v>-1652.9977997257627</v>
      </c>
      <c r="F23" s="6" t="s">
        <v>91</v>
      </c>
      <c r="G23" s="28" t="str">
        <f t="shared" si="4"/>
        <v>54099.60743</v>
      </c>
      <c r="H23" s="19">
        <f t="shared" si="5"/>
        <v>-1653</v>
      </c>
      <c r="I23" s="59" t="s">
        <v>504</v>
      </c>
      <c r="J23" s="60" t="s">
        <v>505</v>
      </c>
      <c r="K23" s="59" t="s">
        <v>506</v>
      </c>
      <c r="L23" s="59" t="s">
        <v>507</v>
      </c>
      <c r="M23" s="60" t="s">
        <v>501</v>
      </c>
      <c r="N23" s="60" t="s">
        <v>508</v>
      </c>
      <c r="O23" s="61" t="s">
        <v>509</v>
      </c>
      <c r="P23" s="62" t="s">
        <v>510</v>
      </c>
    </row>
    <row r="24" spans="1:16" ht="12.75" customHeight="1" thickBot="1">
      <c r="A24" s="19" t="str">
        <f t="shared" si="0"/>
        <v>BAVM 201 </v>
      </c>
      <c r="B24" s="6" t="str">
        <f t="shared" si="1"/>
        <v>I</v>
      </c>
      <c r="C24" s="19">
        <f t="shared" si="2"/>
        <v>54126.390700000004</v>
      </c>
      <c r="D24" s="28" t="str">
        <f t="shared" si="3"/>
        <v>vis</v>
      </c>
      <c r="E24" s="58">
        <f>VLOOKUP(C24,Active!C$21:E$968,3,FALSE)</f>
        <v>-1628.9974172719621</v>
      </c>
      <c r="F24" s="6" t="s">
        <v>91</v>
      </c>
      <c r="G24" s="28" t="str">
        <f t="shared" si="4"/>
        <v>54126.3907</v>
      </c>
      <c r="H24" s="19">
        <f t="shared" si="5"/>
        <v>-1629</v>
      </c>
      <c r="I24" s="59" t="s">
        <v>511</v>
      </c>
      <c r="J24" s="60" t="s">
        <v>512</v>
      </c>
      <c r="K24" s="59" t="s">
        <v>513</v>
      </c>
      <c r="L24" s="59" t="s">
        <v>514</v>
      </c>
      <c r="M24" s="60" t="s">
        <v>501</v>
      </c>
      <c r="N24" s="60" t="s">
        <v>447</v>
      </c>
      <c r="O24" s="61" t="s">
        <v>515</v>
      </c>
      <c r="P24" s="62" t="s">
        <v>516</v>
      </c>
    </row>
    <row r="25" spans="1:16" ht="12.75" customHeight="1" thickBot="1">
      <c r="A25" s="19" t="str">
        <f t="shared" si="0"/>
        <v>BAVM 201 </v>
      </c>
      <c r="B25" s="6" t="str">
        <f t="shared" si="1"/>
        <v>I</v>
      </c>
      <c r="C25" s="19">
        <f t="shared" si="2"/>
        <v>54175.491699999999</v>
      </c>
      <c r="D25" s="28" t="str">
        <f t="shared" si="3"/>
        <v>vis</v>
      </c>
      <c r="E25" s="58">
        <f>VLOOKUP(C25,Active!C$21:E$968,3,FALSE)</f>
        <v>-1584.9982051196137</v>
      </c>
      <c r="F25" s="6" t="s">
        <v>91</v>
      </c>
      <c r="G25" s="28" t="str">
        <f t="shared" si="4"/>
        <v>54175.4917</v>
      </c>
      <c r="H25" s="19">
        <f t="shared" si="5"/>
        <v>-1585</v>
      </c>
      <c r="I25" s="59" t="s">
        <v>517</v>
      </c>
      <c r="J25" s="60" t="s">
        <v>518</v>
      </c>
      <c r="K25" s="59" t="s">
        <v>519</v>
      </c>
      <c r="L25" s="59" t="s">
        <v>520</v>
      </c>
      <c r="M25" s="60" t="s">
        <v>501</v>
      </c>
      <c r="N25" s="60" t="s">
        <v>447</v>
      </c>
      <c r="O25" s="61" t="s">
        <v>515</v>
      </c>
      <c r="P25" s="62" t="s">
        <v>516</v>
      </c>
    </row>
    <row r="26" spans="1:16" ht="12.75" customHeight="1" thickBot="1">
      <c r="A26" s="19" t="str">
        <f t="shared" si="0"/>
        <v>BAVM 186 </v>
      </c>
      <c r="B26" s="6" t="str">
        <f t="shared" si="1"/>
        <v>I</v>
      </c>
      <c r="C26" s="19">
        <f t="shared" si="2"/>
        <v>54175.4928</v>
      </c>
      <c r="D26" s="28" t="str">
        <f t="shared" si="3"/>
        <v>vis</v>
      </c>
      <c r="E26" s="58">
        <f>VLOOKUP(C26,Active!C$21:E$968,3,FALSE)</f>
        <v>-1584.9972194139575</v>
      </c>
      <c r="F26" s="6" t="s">
        <v>91</v>
      </c>
      <c r="G26" s="28" t="str">
        <f t="shared" si="4"/>
        <v>54175.4928</v>
      </c>
      <c r="H26" s="19">
        <f t="shared" si="5"/>
        <v>-1585</v>
      </c>
      <c r="I26" s="59" t="s">
        <v>521</v>
      </c>
      <c r="J26" s="60" t="s">
        <v>522</v>
      </c>
      <c r="K26" s="59" t="s">
        <v>519</v>
      </c>
      <c r="L26" s="59" t="s">
        <v>523</v>
      </c>
      <c r="M26" s="60" t="s">
        <v>501</v>
      </c>
      <c r="N26" s="60" t="s">
        <v>447</v>
      </c>
      <c r="O26" s="61" t="s">
        <v>448</v>
      </c>
      <c r="P26" s="62" t="s">
        <v>524</v>
      </c>
    </row>
    <row r="27" spans="1:16" ht="12.75" customHeight="1" thickBot="1">
      <c r="A27" s="19" t="str">
        <f t="shared" si="0"/>
        <v>BAVM 201 </v>
      </c>
      <c r="B27" s="6" t="str">
        <f t="shared" si="1"/>
        <v>II</v>
      </c>
      <c r="C27" s="19">
        <f t="shared" si="2"/>
        <v>54535.394699999997</v>
      </c>
      <c r="D27" s="28" t="str">
        <f t="shared" si="3"/>
        <v>vis</v>
      </c>
      <c r="E27" s="58">
        <f>VLOOKUP(C27,Active!C$21:E$968,3,FALSE)</f>
        <v>-1262.4905484269157</v>
      </c>
      <c r="F27" s="6" t="s">
        <v>91</v>
      </c>
      <c r="G27" s="28" t="str">
        <f t="shared" si="4"/>
        <v>54535.3947</v>
      </c>
      <c r="H27" s="19">
        <f t="shared" si="5"/>
        <v>-1262.5</v>
      </c>
      <c r="I27" s="59" t="s">
        <v>536</v>
      </c>
      <c r="J27" s="60" t="s">
        <v>537</v>
      </c>
      <c r="K27" s="59" t="s">
        <v>538</v>
      </c>
      <c r="L27" s="59" t="s">
        <v>539</v>
      </c>
      <c r="M27" s="60" t="s">
        <v>501</v>
      </c>
      <c r="N27" s="60" t="s">
        <v>447</v>
      </c>
      <c r="O27" s="61" t="s">
        <v>448</v>
      </c>
      <c r="P27" s="62" t="s">
        <v>516</v>
      </c>
    </row>
    <row r="28" spans="1:16" ht="12.75" customHeight="1" thickBot="1">
      <c r="A28" s="19" t="str">
        <f t="shared" si="0"/>
        <v>BAVM 209 </v>
      </c>
      <c r="B28" s="6" t="str">
        <f t="shared" si="1"/>
        <v>I</v>
      </c>
      <c r="C28" s="19">
        <f t="shared" si="2"/>
        <v>54830.554199999999</v>
      </c>
      <c r="D28" s="28" t="str">
        <f t="shared" si="3"/>
        <v>vis</v>
      </c>
      <c r="E28" s="58">
        <f>VLOOKUP(C28,Active!C$21:E$968,3,FALSE)</f>
        <v>-997.99928634910771</v>
      </c>
      <c r="F28" s="6" t="s">
        <v>91</v>
      </c>
      <c r="G28" s="28" t="str">
        <f t="shared" si="4"/>
        <v>54830.5542</v>
      </c>
      <c r="H28" s="19">
        <f t="shared" si="5"/>
        <v>-998</v>
      </c>
      <c r="I28" s="59" t="s">
        <v>550</v>
      </c>
      <c r="J28" s="60" t="s">
        <v>551</v>
      </c>
      <c r="K28" s="59" t="s">
        <v>552</v>
      </c>
      <c r="L28" s="59" t="s">
        <v>553</v>
      </c>
      <c r="M28" s="60" t="s">
        <v>501</v>
      </c>
      <c r="N28" s="60" t="s">
        <v>554</v>
      </c>
      <c r="O28" s="61" t="s">
        <v>555</v>
      </c>
      <c r="P28" s="62" t="s">
        <v>556</v>
      </c>
    </row>
    <row r="29" spans="1:16" ht="12.75" customHeight="1" thickBot="1">
      <c r="A29" s="19" t="str">
        <f t="shared" si="0"/>
        <v>IBVS 5894 </v>
      </c>
      <c r="B29" s="6" t="str">
        <f t="shared" si="1"/>
        <v>I</v>
      </c>
      <c r="C29" s="19">
        <f t="shared" si="2"/>
        <v>54842.831299999998</v>
      </c>
      <c r="D29" s="28" t="str">
        <f t="shared" si="3"/>
        <v>vis</v>
      </c>
      <c r="E29" s="58">
        <f>VLOOKUP(C29,Active!C$21:E$968,3,FALSE)</f>
        <v>-986.9978255333275</v>
      </c>
      <c r="F29" s="6" t="s">
        <v>91</v>
      </c>
      <c r="G29" s="28" t="str">
        <f t="shared" si="4"/>
        <v>54842.8313</v>
      </c>
      <c r="H29" s="19">
        <f t="shared" si="5"/>
        <v>-987</v>
      </c>
      <c r="I29" s="59" t="s">
        <v>557</v>
      </c>
      <c r="J29" s="60" t="s">
        <v>558</v>
      </c>
      <c r="K29" s="59" t="s">
        <v>559</v>
      </c>
      <c r="L29" s="59" t="s">
        <v>560</v>
      </c>
      <c r="M29" s="60" t="s">
        <v>501</v>
      </c>
      <c r="N29" s="60" t="s">
        <v>91</v>
      </c>
      <c r="O29" s="61" t="s">
        <v>160</v>
      </c>
      <c r="P29" s="62" t="s">
        <v>561</v>
      </c>
    </row>
    <row r="30" spans="1:16" ht="12.75" customHeight="1" thickBot="1">
      <c r="A30" s="19" t="str">
        <f t="shared" si="0"/>
        <v>IBVS 5988 </v>
      </c>
      <c r="B30" s="6" t="str">
        <f t="shared" si="1"/>
        <v>I</v>
      </c>
      <c r="C30" s="19">
        <f t="shared" si="2"/>
        <v>55580.4715</v>
      </c>
      <c r="D30" s="28" t="str">
        <f t="shared" si="3"/>
        <v>vis</v>
      </c>
      <c r="E30" s="58">
        <f>VLOOKUP(C30,Active!C$21:E$968,3,FALSE)</f>
        <v>-326.00135597254388</v>
      </c>
      <c r="F30" s="6" t="s">
        <v>91</v>
      </c>
      <c r="G30" s="28" t="str">
        <f t="shared" si="4"/>
        <v>55580.4715</v>
      </c>
      <c r="H30" s="19">
        <f t="shared" si="5"/>
        <v>-326</v>
      </c>
      <c r="I30" s="59" t="s">
        <v>569</v>
      </c>
      <c r="J30" s="60" t="s">
        <v>570</v>
      </c>
      <c r="K30" s="59" t="s">
        <v>571</v>
      </c>
      <c r="L30" s="59" t="s">
        <v>572</v>
      </c>
      <c r="M30" s="60" t="s">
        <v>501</v>
      </c>
      <c r="N30" s="60" t="s">
        <v>573</v>
      </c>
      <c r="O30" s="61" t="s">
        <v>574</v>
      </c>
      <c r="P30" s="62" t="s">
        <v>575</v>
      </c>
    </row>
    <row r="31" spans="1:16" ht="12.75" customHeight="1" thickBot="1">
      <c r="A31" s="19" t="str">
        <f t="shared" si="0"/>
        <v>OEJV 0160 </v>
      </c>
      <c r="B31" s="6" t="str">
        <f t="shared" si="1"/>
        <v>II</v>
      </c>
      <c r="C31" s="19">
        <f t="shared" si="2"/>
        <v>55584.377110000001</v>
      </c>
      <c r="D31" s="28" t="str">
        <f t="shared" si="3"/>
        <v>vis</v>
      </c>
      <c r="E31" s="58">
        <f>VLOOKUP(C31,Active!C$21:E$968,3,FALSE)</f>
        <v>-322.50155427859835</v>
      </c>
      <c r="F31" s="6" t="s">
        <v>91</v>
      </c>
      <c r="G31" s="28" t="str">
        <f t="shared" si="4"/>
        <v>55584.37711</v>
      </c>
      <c r="H31" s="19">
        <f t="shared" si="5"/>
        <v>-322.5</v>
      </c>
      <c r="I31" s="59" t="s">
        <v>576</v>
      </c>
      <c r="J31" s="60" t="s">
        <v>577</v>
      </c>
      <c r="K31" s="59" t="s">
        <v>578</v>
      </c>
      <c r="L31" s="59" t="s">
        <v>579</v>
      </c>
      <c r="M31" s="60" t="s">
        <v>501</v>
      </c>
      <c r="N31" s="60" t="s">
        <v>508</v>
      </c>
      <c r="O31" s="61" t="s">
        <v>529</v>
      </c>
      <c r="P31" s="62" t="s">
        <v>580</v>
      </c>
    </row>
    <row r="32" spans="1:16" ht="12.75" customHeight="1" thickBot="1">
      <c r="A32" s="19" t="str">
        <f t="shared" si="0"/>
        <v>OEJV 0142 </v>
      </c>
      <c r="B32" s="6" t="str">
        <f t="shared" si="1"/>
        <v>I</v>
      </c>
      <c r="C32" s="19">
        <f t="shared" si="2"/>
        <v>55601.673999999999</v>
      </c>
      <c r="D32" s="28" t="str">
        <f t="shared" si="3"/>
        <v>vis</v>
      </c>
      <c r="E32" s="58">
        <f>VLOOKUP(C32,Active!C$21:E$968,3,FALSE)</f>
        <v>-307.00187947185685</v>
      </c>
      <c r="F32" s="6" t="s">
        <v>91</v>
      </c>
      <c r="G32" s="28" t="str">
        <f t="shared" si="4"/>
        <v>55601.674</v>
      </c>
      <c r="H32" s="19">
        <f t="shared" si="5"/>
        <v>-307</v>
      </c>
      <c r="I32" s="59" t="s">
        <v>581</v>
      </c>
      <c r="J32" s="60" t="s">
        <v>582</v>
      </c>
      <c r="K32" s="59" t="s">
        <v>583</v>
      </c>
      <c r="L32" s="59" t="s">
        <v>311</v>
      </c>
      <c r="M32" s="60" t="s">
        <v>501</v>
      </c>
      <c r="N32" s="60" t="s">
        <v>441</v>
      </c>
      <c r="O32" s="61" t="s">
        <v>584</v>
      </c>
      <c r="P32" s="62" t="s">
        <v>585</v>
      </c>
    </row>
    <row r="33" spans="1:16" ht="12.75" customHeight="1" thickBot="1">
      <c r="A33" s="19" t="str">
        <f t="shared" si="0"/>
        <v>BAVM 220 </v>
      </c>
      <c r="B33" s="6" t="str">
        <f t="shared" si="1"/>
        <v>I</v>
      </c>
      <c r="C33" s="19">
        <f t="shared" si="2"/>
        <v>55628.458599999998</v>
      </c>
      <c r="D33" s="28" t="str">
        <f t="shared" si="3"/>
        <v>vis</v>
      </c>
      <c r="E33" s="58">
        <f>VLOOKUP(C33,Active!C$21:E$968,3,FALSE)</f>
        <v>-283.00030521031704</v>
      </c>
      <c r="F33" s="6" t="s">
        <v>91</v>
      </c>
      <c r="G33" s="28" t="str">
        <f t="shared" si="4"/>
        <v>55628.4586</v>
      </c>
      <c r="H33" s="19">
        <f t="shared" si="5"/>
        <v>-283</v>
      </c>
      <c r="I33" s="59" t="s">
        <v>586</v>
      </c>
      <c r="J33" s="60" t="s">
        <v>587</v>
      </c>
      <c r="K33" s="59" t="s">
        <v>588</v>
      </c>
      <c r="L33" s="59" t="s">
        <v>589</v>
      </c>
      <c r="M33" s="60" t="s">
        <v>501</v>
      </c>
      <c r="N33" s="60" t="s">
        <v>91</v>
      </c>
      <c r="O33" s="61" t="s">
        <v>448</v>
      </c>
      <c r="P33" s="62" t="s">
        <v>590</v>
      </c>
    </row>
    <row r="34" spans="1:16" ht="12.75" customHeight="1" thickBot="1">
      <c r="A34" s="19" t="str">
        <f t="shared" si="0"/>
        <v>BAVM 220 </v>
      </c>
      <c r="B34" s="6" t="str">
        <f t="shared" si="1"/>
        <v>I</v>
      </c>
      <c r="C34" s="19">
        <f t="shared" si="2"/>
        <v>55628.4588</v>
      </c>
      <c r="D34" s="28" t="str">
        <f t="shared" si="3"/>
        <v>vis</v>
      </c>
      <c r="E34" s="58">
        <f>VLOOKUP(C34,Active!C$21:E$968,3,FALSE)</f>
        <v>-283.00012599110499</v>
      </c>
      <c r="F34" s="6" t="s">
        <v>91</v>
      </c>
      <c r="G34" s="28" t="str">
        <f t="shared" si="4"/>
        <v>55628.4588</v>
      </c>
      <c r="H34" s="19">
        <f t="shared" si="5"/>
        <v>-283</v>
      </c>
      <c r="I34" s="59" t="s">
        <v>591</v>
      </c>
      <c r="J34" s="60" t="s">
        <v>587</v>
      </c>
      <c r="K34" s="59" t="s">
        <v>588</v>
      </c>
      <c r="L34" s="59" t="s">
        <v>592</v>
      </c>
      <c r="M34" s="60" t="s">
        <v>501</v>
      </c>
      <c r="N34" s="60" t="s">
        <v>232</v>
      </c>
      <c r="O34" s="61" t="s">
        <v>448</v>
      </c>
      <c r="P34" s="62" t="s">
        <v>590</v>
      </c>
    </row>
    <row r="35" spans="1:16" ht="12.75" customHeight="1" thickBot="1">
      <c r="A35" s="19" t="str">
        <f t="shared" si="0"/>
        <v>IBVS 5992 </v>
      </c>
      <c r="B35" s="6" t="str">
        <f t="shared" si="1"/>
        <v>I</v>
      </c>
      <c r="C35" s="19">
        <f t="shared" si="2"/>
        <v>55640.7333</v>
      </c>
      <c r="D35" s="28" t="str">
        <f t="shared" si="3"/>
        <v>vis</v>
      </c>
      <c r="E35" s="58">
        <f>VLOOKUP(C35,Active!C$21:E$968,3,FALSE)</f>
        <v>-272.00099502505475</v>
      </c>
      <c r="F35" s="6" t="s">
        <v>91</v>
      </c>
      <c r="G35" s="28" t="str">
        <f t="shared" si="4"/>
        <v>55640.7333</v>
      </c>
      <c r="H35" s="19">
        <f t="shared" si="5"/>
        <v>-272</v>
      </c>
      <c r="I35" s="59" t="s">
        <v>593</v>
      </c>
      <c r="J35" s="60" t="s">
        <v>594</v>
      </c>
      <c r="K35" s="59" t="s">
        <v>595</v>
      </c>
      <c r="L35" s="59" t="s">
        <v>596</v>
      </c>
      <c r="M35" s="60" t="s">
        <v>501</v>
      </c>
      <c r="N35" s="60" t="s">
        <v>91</v>
      </c>
      <c r="O35" s="61" t="s">
        <v>160</v>
      </c>
      <c r="P35" s="62" t="s">
        <v>597</v>
      </c>
    </row>
    <row r="36" spans="1:16" ht="12.75" customHeight="1" thickBot="1">
      <c r="A36" s="19" t="str">
        <f t="shared" si="0"/>
        <v>IBVS 6029 </v>
      </c>
      <c r="B36" s="6" t="str">
        <f t="shared" si="1"/>
        <v>I</v>
      </c>
      <c r="C36" s="19">
        <f t="shared" si="2"/>
        <v>56015.696300000003</v>
      </c>
      <c r="D36" s="28" t="str">
        <f t="shared" si="3"/>
        <v>vis</v>
      </c>
      <c r="E36" s="58">
        <f>VLOOKUP(C36,Active!C$21:E$968,3,FALSE)</f>
        <v>64.001868181047342</v>
      </c>
      <c r="F36" s="6" t="s">
        <v>91</v>
      </c>
      <c r="G36" s="28" t="str">
        <f t="shared" si="4"/>
        <v>56015.6963</v>
      </c>
      <c r="H36" s="19">
        <f t="shared" si="5"/>
        <v>64</v>
      </c>
      <c r="I36" s="59" t="s">
        <v>604</v>
      </c>
      <c r="J36" s="60" t="s">
        <v>605</v>
      </c>
      <c r="K36" s="59" t="s">
        <v>606</v>
      </c>
      <c r="L36" s="59" t="s">
        <v>607</v>
      </c>
      <c r="M36" s="60" t="s">
        <v>501</v>
      </c>
      <c r="N36" s="60" t="s">
        <v>91</v>
      </c>
      <c r="O36" s="61" t="s">
        <v>160</v>
      </c>
      <c r="P36" s="62" t="s">
        <v>608</v>
      </c>
    </row>
    <row r="37" spans="1:16" ht="12.75" customHeight="1" thickBot="1">
      <c r="A37" s="19" t="str">
        <f t="shared" si="0"/>
        <v>BAVM 239 </v>
      </c>
      <c r="B37" s="6" t="str">
        <f t="shared" si="1"/>
        <v>I</v>
      </c>
      <c r="C37" s="19">
        <f t="shared" si="2"/>
        <v>57035.686699999998</v>
      </c>
      <c r="D37" s="28" t="str">
        <f t="shared" si="3"/>
        <v>vis</v>
      </c>
      <c r="E37" s="58">
        <f>VLOOKUP(C37,Active!C$21:E$968,3,FALSE)</f>
        <v>978.0112366860269</v>
      </c>
      <c r="F37" s="6" t="s">
        <v>91</v>
      </c>
      <c r="G37" s="28" t="str">
        <f t="shared" si="4"/>
        <v>57035.6867</v>
      </c>
      <c r="H37" s="19">
        <f t="shared" si="5"/>
        <v>978</v>
      </c>
      <c r="I37" s="59" t="s">
        <v>623</v>
      </c>
      <c r="J37" s="60" t="s">
        <v>624</v>
      </c>
      <c r="K37" s="59" t="s">
        <v>625</v>
      </c>
      <c r="L37" s="59" t="s">
        <v>626</v>
      </c>
      <c r="M37" s="60" t="s">
        <v>501</v>
      </c>
      <c r="N37" s="60" t="s">
        <v>447</v>
      </c>
      <c r="O37" s="61" t="s">
        <v>448</v>
      </c>
      <c r="P37" s="62" t="s">
        <v>627</v>
      </c>
    </row>
    <row r="38" spans="1:16" ht="12.75" customHeight="1" thickBot="1">
      <c r="A38" s="19" t="str">
        <f t="shared" si="0"/>
        <v> AN 281.153 </v>
      </c>
      <c r="B38" s="6" t="str">
        <f t="shared" si="1"/>
        <v>I</v>
      </c>
      <c r="C38" s="19">
        <f t="shared" si="2"/>
        <v>27133.47</v>
      </c>
      <c r="D38" s="28" t="str">
        <f t="shared" si="3"/>
        <v>vis</v>
      </c>
      <c r="E38" s="58">
        <f>VLOOKUP(C38,Active!C$21:E$968,3,FALSE)</f>
        <v>-25817.247035221415</v>
      </c>
      <c r="F38" s="6" t="s">
        <v>91</v>
      </c>
      <c r="G38" s="28" t="str">
        <f t="shared" si="4"/>
        <v>27133.470</v>
      </c>
      <c r="H38" s="19">
        <f t="shared" si="5"/>
        <v>-25817</v>
      </c>
      <c r="I38" s="59" t="s">
        <v>95</v>
      </c>
      <c r="J38" s="60" t="s">
        <v>96</v>
      </c>
      <c r="K38" s="59">
        <v>-25817</v>
      </c>
      <c r="L38" s="59" t="s">
        <v>97</v>
      </c>
      <c r="M38" s="60" t="s">
        <v>98</v>
      </c>
      <c r="N38" s="60"/>
      <c r="O38" s="61" t="s">
        <v>99</v>
      </c>
      <c r="P38" s="61" t="s">
        <v>100</v>
      </c>
    </row>
    <row r="39" spans="1:16" ht="12.75" customHeight="1" thickBot="1">
      <c r="A39" s="19" t="str">
        <f t="shared" si="0"/>
        <v> MVS 132 </v>
      </c>
      <c r="B39" s="6" t="str">
        <f t="shared" si="1"/>
        <v>I</v>
      </c>
      <c r="C39" s="19">
        <f t="shared" si="2"/>
        <v>27479.407999999999</v>
      </c>
      <c r="D39" s="28" t="str">
        <f t="shared" si="3"/>
        <v>vis</v>
      </c>
      <c r="E39" s="58">
        <f>VLOOKUP(C39,Active!C$21:E$968,3,FALSE)</f>
        <v>-25507.253359867336</v>
      </c>
      <c r="F39" s="6" t="s">
        <v>91</v>
      </c>
      <c r="G39" s="28" t="str">
        <f t="shared" si="4"/>
        <v>27479.408</v>
      </c>
      <c r="H39" s="19">
        <f t="shared" si="5"/>
        <v>-25507</v>
      </c>
      <c r="I39" s="59" t="s">
        <v>101</v>
      </c>
      <c r="J39" s="60" t="s">
        <v>102</v>
      </c>
      <c r="K39" s="59">
        <v>-25507</v>
      </c>
      <c r="L39" s="59" t="s">
        <v>103</v>
      </c>
      <c r="M39" s="60" t="s">
        <v>98</v>
      </c>
      <c r="N39" s="60"/>
      <c r="O39" s="61" t="s">
        <v>104</v>
      </c>
      <c r="P39" s="61" t="s">
        <v>105</v>
      </c>
    </row>
    <row r="40" spans="1:16" ht="12.75" customHeight="1" thickBot="1">
      <c r="A40" s="19" t="str">
        <f t="shared" si="0"/>
        <v> AN 281.153 </v>
      </c>
      <c r="B40" s="6" t="str">
        <f t="shared" si="1"/>
        <v>I</v>
      </c>
      <c r="C40" s="19">
        <f t="shared" si="2"/>
        <v>28220.411</v>
      </c>
      <c r="D40" s="28" t="str">
        <f t="shared" si="3"/>
        <v>vis</v>
      </c>
      <c r="E40" s="58">
        <f>VLOOKUP(C40,Active!C$21:E$968,3,FALSE)</f>
        <v>-24843.243498509524</v>
      </c>
      <c r="F40" s="6" t="s">
        <v>91</v>
      </c>
      <c r="G40" s="28" t="str">
        <f t="shared" si="4"/>
        <v>28220.411</v>
      </c>
      <c r="H40" s="19">
        <f t="shared" si="5"/>
        <v>-24843</v>
      </c>
      <c r="I40" s="59" t="s">
        <v>106</v>
      </c>
      <c r="J40" s="60" t="s">
        <v>107</v>
      </c>
      <c r="K40" s="59">
        <v>-24843</v>
      </c>
      <c r="L40" s="59" t="s">
        <v>108</v>
      </c>
      <c r="M40" s="60" t="s">
        <v>98</v>
      </c>
      <c r="N40" s="60"/>
      <c r="O40" s="61" t="s">
        <v>104</v>
      </c>
      <c r="P40" s="61" t="s">
        <v>100</v>
      </c>
    </row>
    <row r="41" spans="1:16" ht="12.75" customHeight="1" thickBot="1">
      <c r="A41" s="19" t="str">
        <f t="shared" si="0"/>
        <v> AN 281.153 </v>
      </c>
      <c r="B41" s="6" t="str">
        <f t="shared" si="1"/>
        <v>I</v>
      </c>
      <c r="C41" s="19">
        <f t="shared" si="2"/>
        <v>28249.429</v>
      </c>
      <c r="D41" s="28" t="str">
        <f t="shared" si="3"/>
        <v>vis</v>
      </c>
      <c r="E41" s="58">
        <f>VLOOKUP(C41,Active!C$21:E$968,3,FALSE)</f>
        <v>-24817.240583329854</v>
      </c>
      <c r="F41" s="6" t="s">
        <v>91</v>
      </c>
      <c r="G41" s="28" t="str">
        <f t="shared" si="4"/>
        <v>28249.429</v>
      </c>
      <c r="H41" s="19">
        <f t="shared" si="5"/>
        <v>-24817</v>
      </c>
      <c r="I41" s="59" t="s">
        <v>109</v>
      </c>
      <c r="J41" s="60" t="s">
        <v>110</v>
      </c>
      <c r="K41" s="59">
        <v>-24817</v>
      </c>
      <c r="L41" s="59" t="s">
        <v>111</v>
      </c>
      <c r="M41" s="60" t="s">
        <v>98</v>
      </c>
      <c r="N41" s="60"/>
      <c r="O41" s="61" t="s">
        <v>104</v>
      </c>
      <c r="P41" s="61" t="s">
        <v>100</v>
      </c>
    </row>
    <row r="42" spans="1:16" ht="12.75" customHeight="1" thickBot="1">
      <c r="A42" s="19" t="str">
        <f t="shared" si="0"/>
        <v> AN 281.153 </v>
      </c>
      <c r="B42" s="6" t="str">
        <f t="shared" si="1"/>
        <v>I</v>
      </c>
      <c r="C42" s="19">
        <f t="shared" si="2"/>
        <v>28633.35</v>
      </c>
      <c r="D42" s="28" t="str">
        <f t="shared" si="3"/>
        <v>vis</v>
      </c>
      <c r="E42" s="58">
        <f>VLOOKUP(C42,Active!C$21:E$968,3,FALSE)</f>
        <v>-24473.210491707621</v>
      </c>
      <c r="F42" s="6" t="s">
        <v>91</v>
      </c>
      <c r="G42" s="28" t="str">
        <f t="shared" si="4"/>
        <v>28633.350</v>
      </c>
      <c r="H42" s="19">
        <f t="shared" si="5"/>
        <v>-24473</v>
      </c>
      <c r="I42" s="59" t="s">
        <v>112</v>
      </c>
      <c r="J42" s="60" t="s">
        <v>113</v>
      </c>
      <c r="K42" s="59">
        <v>-24473</v>
      </c>
      <c r="L42" s="59" t="s">
        <v>114</v>
      </c>
      <c r="M42" s="60" t="s">
        <v>98</v>
      </c>
      <c r="N42" s="60"/>
      <c r="O42" s="61" t="s">
        <v>104</v>
      </c>
      <c r="P42" s="61" t="s">
        <v>100</v>
      </c>
    </row>
    <row r="43" spans="1:16" ht="12.75" customHeight="1" thickBot="1">
      <c r="A43" s="19" t="str">
        <f t="shared" ref="A43:A74" si="6">P43</f>
        <v> AN 281.153 </v>
      </c>
      <c r="B43" s="6" t="str">
        <f t="shared" ref="B43:B74" si="7">IF(H43=INT(H43),"I","II")</f>
        <v>I</v>
      </c>
      <c r="C43" s="19">
        <f t="shared" ref="C43:C74" si="8">1*G43</f>
        <v>28865.473999999998</v>
      </c>
      <c r="D43" s="28" t="str">
        <f t="shared" ref="D43:D74" si="9">VLOOKUP(F43,I$1:J$5,2,FALSE)</f>
        <v>vis</v>
      </c>
      <c r="E43" s="58">
        <f>VLOOKUP(C43,Active!C$21:E$968,3,FALSE)</f>
        <v>-24265.20509219126</v>
      </c>
      <c r="F43" s="6" t="s">
        <v>91</v>
      </c>
      <c r="G43" s="28" t="str">
        <f t="shared" ref="G43:G74" si="10">MID(I43,3,LEN(I43)-3)</f>
        <v>28865.474</v>
      </c>
      <c r="H43" s="19">
        <f t="shared" ref="H43:H74" si="11">1*K43</f>
        <v>-24265</v>
      </c>
      <c r="I43" s="59" t="s">
        <v>115</v>
      </c>
      <c r="J43" s="60" t="s">
        <v>116</v>
      </c>
      <c r="K43" s="59">
        <v>-24265</v>
      </c>
      <c r="L43" s="59" t="s">
        <v>117</v>
      </c>
      <c r="M43" s="60" t="s">
        <v>98</v>
      </c>
      <c r="N43" s="60"/>
      <c r="O43" s="61" t="s">
        <v>104</v>
      </c>
      <c r="P43" s="61" t="s">
        <v>100</v>
      </c>
    </row>
    <row r="44" spans="1:16" ht="12.75" customHeight="1" thickBot="1">
      <c r="A44" s="19" t="str">
        <f t="shared" si="6"/>
        <v> AN 281.153 </v>
      </c>
      <c r="B44" s="6" t="str">
        <f t="shared" si="7"/>
        <v>I</v>
      </c>
      <c r="C44" s="19">
        <f t="shared" si="8"/>
        <v>29317.453000000001</v>
      </c>
      <c r="D44" s="28" t="str">
        <f t="shared" si="9"/>
        <v>vis</v>
      </c>
      <c r="E44" s="58">
        <f>VLOOKUP(C44,Active!C$21:E$968,3,FALSE)</f>
        <v>-23860.188495596314</v>
      </c>
      <c r="F44" s="6" t="s">
        <v>91</v>
      </c>
      <c r="G44" s="28" t="str">
        <f t="shared" si="10"/>
        <v>29317.453</v>
      </c>
      <c r="H44" s="19">
        <f t="shared" si="11"/>
        <v>-23860</v>
      </c>
      <c r="I44" s="59" t="s">
        <v>118</v>
      </c>
      <c r="J44" s="60" t="s">
        <v>119</v>
      </c>
      <c r="K44" s="59">
        <v>-23860</v>
      </c>
      <c r="L44" s="59" t="s">
        <v>120</v>
      </c>
      <c r="M44" s="60" t="s">
        <v>98</v>
      </c>
      <c r="N44" s="60"/>
      <c r="O44" s="61" t="s">
        <v>104</v>
      </c>
      <c r="P44" s="61" t="s">
        <v>100</v>
      </c>
    </row>
    <row r="45" spans="1:16" ht="12.75" customHeight="1" thickBot="1">
      <c r="A45" s="19" t="str">
        <f t="shared" si="6"/>
        <v> AN 281.153 </v>
      </c>
      <c r="B45" s="6" t="str">
        <f t="shared" si="7"/>
        <v>I</v>
      </c>
      <c r="C45" s="19">
        <f t="shared" si="8"/>
        <v>29365.428</v>
      </c>
      <c r="D45" s="28" t="str">
        <f t="shared" si="9"/>
        <v>vis</v>
      </c>
      <c r="E45" s="58">
        <f>VLOOKUP(C45,Active!C$21:E$968,3,FALSE)</f>
        <v>-23817.198287596293</v>
      </c>
      <c r="F45" s="6" t="s">
        <v>91</v>
      </c>
      <c r="G45" s="28" t="str">
        <f t="shared" si="10"/>
        <v>29365.428</v>
      </c>
      <c r="H45" s="19">
        <f t="shared" si="11"/>
        <v>-23817</v>
      </c>
      <c r="I45" s="59" t="s">
        <v>121</v>
      </c>
      <c r="J45" s="60" t="s">
        <v>122</v>
      </c>
      <c r="K45" s="59">
        <v>-23817</v>
      </c>
      <c r="L45" s="59" t="s">
        <v>123</v>
      </c>
      <c r="M45" s="60" t="s">
        <v>98</v>
      </c>
      <c r="N45" s="60"/>
      <c r="O45" s="61" t="s">
        <v>104</v>
      </c>
      <c r="P45" s="61" t="s">
        <v>100</v>
      </c>
    </row>
    <row r="46" spans="1:16" ht="12.75" customHeight="1" thickBot="1">
      <c r="A46" s="19" t="str">
        <f t="shared" si="6"/>
        <v> AN 281.153 </v>
      </c>
      <c r="B46" s="6" t="str">
        <f t="shared" si="7"/>
        <v>I</v>
      </c>
      <c r="C46" s="19">
        <f t="shared" si="8"/>
        <v>29617.62</v>
      </c>
      <c r="D46" s="28" t="str">
        <f t="shared" si="9"/>
        <v>vis</v>
      </c>
      <c r="E46" s="58">
        <f>VLOOKUP(C46,Active!C$21:E$968,3,FALSE)</f>
        <v>-23591.210032548002</v>
      </c>
      <c r="F46" s="6" t="s">
        <v>91</v>
      </c>
      <c r="G46" s="28" t="str">
        <f t="shared" si="10"/>
        <v>29617.620</v>
      </c>
      <c r="H46" s="19">
        <f t="shared" si="11"/>
        <v>-23591</v>
      </c>
      <c r="I46" s="59" t="s">
        <v>124</v>
      </c>
      <c r="J46" s="60" t="s">
        <v>125</v>
      </c>
      <c r="K46" s="59">
        <v>-23591</v>
      </c>
      <c r="L46" s="59" t="s">
        <v>126</v>
      </c>
      <c r="M46" s="60" t="s">
        <v>98</v>
      </c>
      <c r="N46" s="60"/>
      <c r="O46" s="61" t="s">
        <v>104</v>
      </c>
      <c r="P46" s="61" t="s">
        <v>100</v>
      </c>
    </row>
    <row r="47" spans="1:16" ht="12.75" customHeight="1" thickBot="1">
      <c r="A47" s="19" t="str">
        <f t="shared" si="6"/>
        <v> AN 281.153 </v>
      </c>
      <c r="B47" s="6" t="str">
        <f t="shared" si="7"/>
        <v>I</v>
      </c>
      <c r="C47" s="19">
        <f t="shared" si="8"/>
        <v>29721.445</v>
      </c>
      <c r="D47" s="28" t="str">
        <f t="shared" si="9"/>
        <v>vis</v>
      </c>
      <c r="E47" s="58">
        <f>VLOOKUP(C47,Active!C$21:E$968,3,FALSE)</f>
        <v>-23498.172860153998</v>
      </c>
      <c r="F47" s="6" t="s">
        <v>91</v>
      </c>
      <c r="G47" s="28" t="str">
        <f t="shared" si="10"/>
        <v>29721.445</v>
      </c>
      <c r="H47" s="19">
        <f t="shared" si="11"/>
        <v>-23498</v>
      </c>
      <c r="I47" s="59" t="s">
        <v>127</v>
      </c>
      <c r="J47" s="60" t="s">
        <v>128</v>
      </c>
      <c r="K47" s="59">
        <v>-23498</v>
      </c>
      <c r="L47" s="59" t="s">
        <v>129</v>
      </c>
      <c r="M47" s="60" t="s">
        <v>98</v>
      </c>
      <c r="N47" s="60"/>
      <c r="O47" s="61" t="s">
        <v>104</v>
      </c>
      <c r="P47" s="61" t="s">
        <v>100</v>
      </c>
    </row>
    <row r="48" spans="1:16" ht="12.75" customHeight="1" thickBot="1">
      <c r="A48" s="19" t="str">
        <f t="shared" si="6"/>
        <v> AN 281.153 </v>
      </c>
      <c r="B48" s="6" t="str">
        <f t="shared" si="7"/>
        <v>I</v>
      </c>
      <c r="C48" s="19">
        <f t="shared" si="8"/>
        <v>30077.43</v>
      </c>
      <c r="D48" s="28" t="str">
        <f t="shared" si="9"/>
        <v>vis</v>
      </c>
      <c r="E48" s="58">
        <f>VLOOKUP(C48,Active!C$21:E$968,3,FALSE)</f>
        <v>-23179.176107785301</v>
      </c>
      <c r="F48" s="6" t="s">
        <v>91</v>
      </c>
      <c r="G48" s="28" t="str">
        <f t="shared" si="10"/>
        <v>30077.430</v>
      </c>
      <c r="H48" s="19">
        <f t="shared" si="11"/>
        <v>-23179</v>
      </c>
      <c r="I48" s="59" t="s">
        <v>130</v>
      </c>
      <c r="J48" s="60" t="s">
        <v>131</v>
      </c>
      <c r="K48" s="59">
        <v>-23179</v>
      </c>
      <c r="L48" s="59" t="s">
        <v>132</v>
      </c>
      <c r="M48" s="60" t="s">
        <v>98</v>
      </c>
      <c r="N48" s="60"/>
      <c r="O48" s="61" t="s">
        <v>104</v>
      </c>
      <c r="P48" s="61" t="s">
        <v>100</v>
      </c>
    </row>
    <row r="49" spans="1:16" ht="12.75" customHeight="1" thickBot="1">
      <c r="A49" s="19" t="str">
        <f t="shared" si="6"/>
        <v> AN 281.153 </v>
      </c>
      <c r="B49" s="6" t="str">
        <f t="shared" si="7"/>
        <v>I</v>
      </c>
      <c r="C49" s="19">
        <f t="shared" si="8"/>
        <v>31145.421999999999</v>
      </c>
      <c r="D49" s="28" t="str">
        <f t="shared" si="9"/>
        <v>vis</v>
      </c>
      <c r="E49" s="58">
        <f>VLOOKUP(C49,Active!C$21:E$968,3,FALSE)</f>
        <v>-22222.152695125365</v>
      </c>
      <c r="F49" s="6" t="s">
        <v>91</v>
      </c>
      <c r="G49" s="28" t="str">
        <f t="shared" si="10"/>
        <v>31145.422</v>
      </c>
      <c r="H49" s="19">
        <f t="shared" si="11"/>
        <v>-22222</v>
      </c>
      <c r="I49" s="59" t="s">
        <v>133</v>
      </c>
      <c r="J49" s="60" t="s">
        <v>134</v>
      </c>
      <c r="K49" s="59">
        <v>-22222</v>
      </c>
      <c r="L49" s="59" t="s">
        <v>135</v>
      </c>
      <c r="M49" s="60" t="s">
        <v>98</v>
      </c>
      <c r="N49" s="60"/>
      <c r="O49" s="61" t="s">
        <v>104</v>
      </c>
      <c r="P49" s="61" t="s">
        <v>100</v>
      </c>
    </row>
    <row r="50" spans="1:16" ht="12.75" customHeight="1" thickBot="1">
      <c r="A50" s="19" t="str">
        <f t="shared" si="6"/>
        <v> AN 281.153 </v>
      </c>
      <c r="B50" s="6" t="str">
        <f t="shared" si="7"/>
        <v>I</v>
      </c>
      <c r="C50" s="19">
        <f t="shared" si="8"/>
        <v>31174.441999999999</v>
      </c>
      <c r="D50" s="28" t="str">
        <f t="shared" si="9"/>
        <v>vis</v>
      </c>
      <c r="E50" s="58">
        <f>VLOOKUP(C50,Active!C$21:E$968,3,FALSE)</f>
        <v>-22196.147987753597</v>
      </c>
      <c r="F50" s="6" t="s">
        <v>91</v>
      </c>
      <c r="G50" s="28" t="str">
        <f t="shared" si="10"/>
        <v>31174.442</v>
      </c>
      <c r="H50" s="19">
        <f t="shared" si="11"/>
        <v>-22196</v>
      </c>
      <c r="I50" s="59" t="s">
        <v>136</v>
      </c>
      <c r="J50" s="60" t="s">
        <v>137</v>
      </c>
      <c r="K50" s="59">
        <v>-22196</v>
      </c>
      <c r="L50" s="59" t="s">
        <v>138</v>
      </c>
      <c r="M50" s="60" t="s">
        <v>98</v>
      </c>
      <c r="N50" s="60"/>
      <c r="O50" s="61" t="s">
        <v>104</v>
      </c>
      <c r="P50" s="61" t="s">
        <v>100</v>
      </c>
    </row>
    <row r="51" spans="1:16" ht="12.75" customHeight="1" thickBot="1">
      <c r="A51" s="19" t="str">
        <f t="shared" si="6"/>
        <v> AN 281.154 </v>
      </c>
      <c r="B51" s="6" t="str">
        <f t="shared" si="7"/>
        <v>I</v>
      </c>
      <c r="C51" s="19">
        <f t="shared" si="8"/>
        <v>34099.351000000002</v>
      </c>
      <c r="D51" s="28" t="str">
        <f t="shared" si="9"/>
        <v>vis</v>
      </c>
      <c r="E51" s="58">
        <f>VLOOKUP(C51,Active!C$21:E$968,3,FALSE)</f>
        <v>-19575.148586166535</v>
      </c>
      <c r="F51" s="6" t="s">
        <v>91</v>
      </c>
      <c r="G51" s="28" t="str">
        <f t="shared" si="10"/>
        <v>34099.351</v>
      </c>
      <c r="H51" s="19">
        <f t="shared" si="11"/>
        <v>-19575</v>
      </c>
      <c r="I51" s="59" t="s">
        <v>139</v>
      </c>
      <c r="J51" s="60" t="s">
        <v>140</v>
      </c>
      <c r="K51" s="59">
        <v>-19575</v>
      </c>
      <c r="L51" s="59" t="s">
        <v>141</v>
      </c>
      <c r="M51" s="60" t="s">
        <v>98</v>
      </c>
      <c r="N51" s="60"/>
      <c r="O51" s="61" t="s">
        <v>99</v>
      </c>
      <c r="P51" s="61" t="s">
        <v>142</v>
      </c>
    </row>
    <row r="52" spans="1:16" ht="12.75" customHeight="1" thickBot="1">
      <c r="A52" s="19" t="str">
        <f t="shared" si="6"/>
        <v> MVS 7.55 </v>
      </c>
      <c r="B52" s="6" t="str">
        <f t="shared" si="7"/>
        <v>I</v>
      </c>
      <c r="C52" s="19">
        <f t="shared" si="8"/>
        <v>36611.525000000001</v>
      </c>
      <c r="D52" s="28" t="str">
        <f t="shared" si="9"/>
        <v>vis</v>
      </c>
      <c r="E52" s="58">
        <f>VLOOKUP(C52,Active!C$21:E$968,3,FALSE)</f>
        <v>-17323.999387787178</v>
      </c>
      <c r="F52" s="6" t="s">
        <v>91</v>
      </c>
      <c r="G52" s="28" t="str">
        <f t="shared" si="10"/>
        <v>36611.525</v>
      </c>
      <c r="H52" s="19">
        <f t="shared" si="11"/>
        <v>-17324</v>
      </c>
      <c r="I52" s="59" t="s">
        <v>143</v>
      </c>
      <c r="J52" s="60" t="s">
        <v>144</v>
      </c>
      <c r="K52" s="59">
        <v>-17324</v>
      </c>
      <c r="L52" s="59" t="s">
        <v>145</v>
      </c>
      <c r="M52" s="60" t="s">
        <v>98</v>
      </c>
      <c r="N52" s="60"/>
      <c r="O52" s="61" t="s">
        <v>146</v>
      </c>
      <c r="P52" s="61" t="s">
        <v>147</v>
      </c>
    </row>
    <row r="53" spans="1:16" ht="12.75" customHeight="1" thickBot="1">
      <c r="A53" s="19" t="str">
        <f t="shared" si="6"/>
        <v> MVS 7.55 </v>
      </c>
      <c r="B53" s="6" t="str">
        <f t="shared" si="7"/>
        <v>I</v>
      </c>
      <c r="C53" s="19">
        <f t="shared" si="8"/>
        <v>39527.572999999997</v>
      </c>
      <c r="D53" s="28" t="str">
        <f t="shared" si="9"/>
        <v>vis</v>
      </c>
      <c r="E53" s="58">
        <f>VLOOKUP(C53,Active!C$21:E$968,3,FALSE)</f>
        <v>-14710.940293299411</v>
      </c>
      <c r="F53" s="6" t="s">
        <v>91</v>
      </c>
      <c r="G53" s="28" t="str">
        <f t="shared" si="10"/>
        <v>39527.573</v>
      </c>
      <c r="H53" s="19">
        <f t="shared" si="11"/>
        <v>-14711</v>
      </c>
      <c r="I53" s="59" t="s">
        <v>154</v>
      </c>
      <c r="J53" s="60" t="s">
        <v>155</v>
      </c>
      <c r="K53" s="59">
        <v>-14711</v>
      </c>
      <c r="L53" s="59" t="s">
        <v>156</v>
      </c>
      <c r="M53" s="60" t="s">
        <v>98</v>
      </c>
      <c r="N53" s="60"/>
      <c r="O53" s="61" t="s">
        <v>146</v>
      </c>
      <c r="P53" s="61" t="s">
        <v>147</v>
      </c>
    </row>
    <row r="54" spans="1:16" ht="12.75" customHeight="1" thickBot="1">
      <c r="A54" s="19" t="str">
        <f t="shared" si="6"/>
        <v> BBS 2 </v>
      </c>
      <c r="B54" s="6" t="str">
        <f t="shared" si="7"/>
        <v>I</v>
      </c>
      <c r="C54" s="19">
        <f t="shared" si="8"/>
        <v>41353.286999999997</v>
      </c>
      <c r="D54" s="28" t="str">
        <f t="shared" si="9"/>
        <v>vis</v>
      </c>
      <c r="E54" s="58">
        <f>VLOOKUP(C54,Active!C$21:E$968,3,FALSE)</f>
        <v>-13074.925189421268</v>
      </c>
      <c r="F54" s="6" t="s">
        <v>91</v>
      </c>
      <c r="G54" s="28" t="str">
        <f t="shared" si="10"/>
        <v>41353.287</v>
      </c>
      <c r="H54" s="19">
        <f t="shared" si="11"/>
        <v>-13075</v>
      </c>
      <c r="I54" s="59" t="s">
        <v>157</v>
      </c>
      <c r="J54" s="60" t="s">
        <v>158</v>
      </c>
      <c r="K54" s="59">
        <v>-13075</v>
      </c>
      <c r="L54" s="59" t="s">
        <v>159</v>
      </c>
      <c r="M54" s="60" t="s">
        <v>151</v>
      </c>
      <c r="N54" s="60"/>
      <c r="O54" s="61" t="s">
        <v>160</v>
      </c>
      <c r="P54" s="61" t="s">
        <v>161</v>
      </c>
    </row>
    <row r="55" spans="1:16" ht="12.75" customHeight="1" thickBot="1">
      <c r="A55" s="19" t="str">
        <f t="shared" si="6"/>
        <v> BBS 2 </v>
      </c>
      <c r="B55" s="6" t="str">
        <f t="shared" si="7"/>
        <v>I</v>
      </c>
      <c r="C55" s="19">
        <f t="shared" si="8"/>
        <v>41392.313000000002</v>
      </c>
      <c r="D55" s="28" t="str">
        <f t="shared" si="9"/>
        <v>vis</v>
      </c>
      <c r="E55" s="58">
        <f>VLOOKUP(C55,Active!C$21:E$968,3,FALSE)</f>
        <v>-13039.954144972928</v>
      </c>
      <c r="F55" s="6" t="s">
        <v>91</v>
      </c>
      <c r="G55" s="28" t="str">
        <f t="shared" si="10"/>
        <v>41392.313</v>
      </c>
      <c r="H55" s="19">
        <f t="shared" si="11"/>
        <v>-13040</v>
      </c>
      <c r="I55" s="59" t="s">
        <v>162</v>
      </c>
      <c r="J55" s="60" t="s">
        <v>163</v>
      </c>
      <c r="K55" s="59">
        <v>-13040</v>
      </c>
      <c r="L55" s="59" t="s">
        <v>164</v>
      </c>
      <c r="M55" s="60" t="s">
        <v>151</v>
      </c>
      <c r="N55" s="60"/>
      <c r="O55" s="61" t="s">
        <v>160</v>
      </c>
      <c r="P55" s="61" t="s">
        <v>161</v>
      </c>
    </row>
    <row r="56" spans="1:16" ht="12.75" customHeight="1" thickBot="1">
      <c r="A56" s="19" t="str">
        <f t="shared" si="6"/>
        <v> BBS 8 </v>
      </c>
      <c r="B56" s="6" t="str">
        <f t="shared" si="7"/>
        <v>I</v>
      </c>
      <c r="C56" s="19">
        <f t="shared" si="8"/>
        <v>41719.264999999999</v>
      </c>
      <c r="D56" s="28" t="str">
        <f t="shared" si="9"/>
        <v>vis</v>
      </c>
      <c r="E56" s="58">
        <f>VLOOKUP(C56,Active!C$21:E$968,3,FALSE)</f>
        <v>-12746.973749224655</v>
      </c>
      <c r="F56" s="6" t="s">
        <v>91</v>
      </c>
      <c r="G56" s="28" t="str">
        <f t="shared" si="10"/>
        <v>41719.265</v>
      </c>
      <c r="H56" s="19">
        <f t="shared" si="11"/>
        <v>-12747</v>
      </c>
      <c r="I56" s="59" t="s">
        <v>165</v>
      </c>
      <c r="J56" s="60" t="s">
        <v>166</v>
      </c>
      <c r="K56" s="59">
        <v>-12747</v>
      </c>
      <c r="L56" s="59" t="s">
        <v>167</v>
      </c>
      <c r="M56" s="60" t="s">
        <v>151</v>
      </c>
      <c r="N56" s="60"/>
      <c r="O56" s="61" t="s">
        <v>160</v>
      </c>
      <c r="P56" s="61" t="s">
        <v>168</v>
      </c>
    </row>
    <row r="57" spans="1:16" ht="12.75" customHeight="1" thickBot="1">
      <c r="A57" s="19" t="str">
        <f t="shared" si="6"/>
        <v> BBS 21 </v>
      </c>
      <c r="B57" s="6" t="str">
        <f t="shared" si="7"/>
        <v>I</v>
      </c>
      <c r="C57" s="19">
        <f t="shared" si="8"/>
        <v>42461.317000000003</v>
      </c>
      <c r="D57" s="28" t="str">
        <f t="shared" si="9"/>
        <v>vis</v>
      </c>
      <c r="E57" s="58">
        <f>VLOOKUP(C57,Active!C$21:E$968,3,FALSE)</f>
        <v>-12082.023883110363</v>
      </c>
      <c r="F57" s="6" t="s">
        <v>91</v>
      </c>
      <c r="G57" s="28" t="str">
        <f t="shared" si="10"/>
        <v>42461.317</v>
      </c>
      <c r="H57" s="19">
        <f t="shared" si="11"/>
        <v>-12082</v>
      </c>
      <c r="I57" s="59" t="s">
        <v>173</v>
      </c>
      <c r="J57" s="60" t="s">
        <v>174</v>
      </c>
      <c r="K57" s="59">
        <v>-12082</v>
      </c>
      <c r="L57" s="59" t="s">
        <v>175</v>
      </c>
      <c r="M57" s="60" t="s">
        <v>151</v>
      </c>
      <c r="N57" s="60"/>
      <c r="O57" s="61" t="s">
        <v>160</v>
      </c>
      <c r="P57" s="61" t="s">
        <v>176</v>
      </c>
    </row>
    <row r="58" spans="1:16" ht="12.75" customHeight="1" thickBot="1">
      <c r="A58" s="19" t="str">
        <f t="shared" si="6"/>
        <v> BBS 21 </v>
      </c>
      <c r="B58" s="6" t="str">
        <f t="shared" si="7"/>
        <v>I</v>
      </c>
      <c r="C58" s="19">
        <f t="shared" si="8"/>
        <v>42471.358</v>
      </c>
      <c r="D58" s="28" t="str">
        <f t="shared" si="9"/>
        <v>vis</v>
      </c>
      <c r="E58" s="58">
        <f>VLOOKUP(C58,Active!C$21:E$968,3,FALSE)</f>
        <v>-12073.026182672049</v>
      </c>
      <c r="F58" s="6" t="s">
        <v>91</v>
      </c>
      <c r="G58" s="28" t="str">
        <f t="shared" si="10"/>
        <v>42471.358</v>
      </c>
      <c r="H58" s="19">
        <f t="shared" si="11"/>
        <v>-12073</v>
      </c>
      <c r="I58" s="59" t="s">
        <v>177</v>
      </c>
      <c r="J58" s="60" t="s">
        <v>178</v>
      </c>
      <c r="K58" s="59">
        <v>-12073</v>
      </c>
      <c r="L58" s="59" t="s">
        <v>179</v>
      </c>
      <c r="M58" s="60" t="s">
        <v>151</v>
      </c>
      <c r="N58" s="60"/>
      <c r="O58" s="61" t="s">
        <v>160</v>
      </c>
      <c r="P58" s="61" t="s">
        <v>176</v>
      </c>
    </row>
    <row r="59" spans="1:16" ht="12.75" customHeight="1" thickBot="1">
      <c r="A59" s="19" t="str">
        <f t="shared" si="6"/>
        <v> BBS 27 </v>
      </c>
      <c r="B59" s="6" t="str">
        <f t="shared" si="7"/>
        <v>I</v>
      </c>
      <c r="C59" s="19">
        <f t="shared" si="8"/>
        <v>42866.419000000002</v>
      </c>
      <c r="D59" s="28" t="str">
        <f t="shared" si="9"/>
        <v>vis</v>
      </c>
      <c r="E59" s="58">
        <f>VLOOKUP(C59,Active!C$21:E$968,3,FALSE)</f>
        <v>-11719.013581052515</v>
      </c>
      <c r="F59" s="6" t="s">
        <v>91</v>
      </c>
      <c r="G59" s="28" t="str">
        <f t="shared" si="10"/>
        <v>42866.419</v>
      </c>
      <c r="H59" s="19">
        <f t="shared" si="11"/>
        <v>-11719</v>
      </c>
      <c r="I59" s="59" t="s">
        <v>180</v>
      </c>
      <c r="J59" s="60" t="s">
        <v>181</v>
      </c>
      <c r="K59" s="59">
        <v>-11719</v>
      </c>
      <c r="L59" s="59" t="s">
        <v>182</v>
      </c>
      <c r="M59" s="60" t="s">
        <v>151</v>
      </c>
      <c r="N59" s="60"/>
      <c r="O59" s="61" t="s">
        <v>183</v>
      </c>
      <c r="P59" s="61" t="s">
        <v>184</v>
      </c>
    </row>
    <row r="60" spans="1:16" ht="12.75" customHeight="1" thickBot="1">
      <c r="A60" s="19" t="str">
        <f t="shared" si="6"/>
        <v> BBS 27 </v>
      </c>
      <c r="B60" s="6" t="str">
        <f t="shared" si="7"/>
        <v>I</v>
      </c>
      <c r="C60" s="19">
        <f t="shared" si="8"/>
        <v>42885.404999999999</v>
      </c>
      <c r="D60" s="28" t="str">
        <f t="shared" si="9"/>
        <v>vis</v>
      </c>
      <c r="E60" s="58">
        <f>VLOOKUP(C60,Active!C$21:E$968,3,FALSE)</f>
        <v>-11702.000301446713</v>
      </c>
      <c r="F60" s="6" t="s">
        <v>91</v>
      </c>
      <c r="G60" s="28" t="str">
        <f t="shared" si="10"/>
        <v>42885.405</v>
      </c>
      <c r="H60" s="19">
        <f t="shared" si="11"/>
        <v>-11702</v>
      </c>
      <c r="I60" s="59" t="s">
        <v>185</v>
      </c>
      <c r="J60" s="60" t="s">
        <v>186</v>
      </c>
      <c r="K60" s="59">
        <v>-11702</v>
      </c>
      <c r="L60" s="59" t="s">
        <v>187</v>
      </c>
      <c r="M60" s="60" t="s">
        <v>151</v>
      </c>
      <c r="N60" s="60"/>
      <c r="O60" s="61" t="s">
        <v>183</v>
      </c>
      <c r="P60" s="61" t="s">
        <v>184</v>
      </c>
    </row>
    <row r="61" spans="1:16" ht="12.75" customHeight="1" thickBot="1">
      <c r="A61" s="19" t="str">
        <f t="shared" si="6"/>
        <v> BBS 28 </v>
      </c>
      <c r="B61" s="6" t="str">
        <f t="shared" si="7"/>
        <v>I</v>
      </c>
      <c r="C61" s="19">
        <f t="shared" si="8"/>
        <v>42904.356</v>
      </c>
      <c r="D61" s="28" t="str">
        <f t="shared" si="9"/>
        <v>vis</v>
      </c>
      <c r="E61" s="58">
        <f>VLOOKUP(C61,Active!C$21:E$968,3,FALSE)</f>
        <v>-11685.01838520266</v>
      </c>
      <c r="F61" s="6" t="s">
        <v>91</v>
      </c>
      <c r="G61" s="28" t="str">
        <f t="shared" si="10"/>
        <v>42904.356</v>
      </c>
      <c r="H61" s="19">
        <f t="shared" si="11"/>
        <v>-11685</v>
      </c>
      <c r="I61" s="59" t="s">
        <v>188</v>
      </c>
      <c r="J61" s="60" t="s">
        <v>189</v>
      </c>
      <c r="K61" s="59">
        <v>-11685</v>
      </c>
      <c r="L61" s="59" t="s">
        <v>190</v>
      </c>
      <c r="M61" s="60" t="s">
        <v>151</v>
      </c>
      <c r="N61" s="60"/>
      <c r="O61" s="61" t="s">
        <v>183</v>
      </c>
      <c r="P61" s="61" t="s">
        <v>191</v>
      </c>
    </row>
    <row r="62" spans="1:16" ht="12.75" customHeight="1" thickBot="1">
      <c r="A62" s="19" t="str">
        <f t="shared" si="6"/>
        <v> BBS 28 </v>
      </c>
      <c r="B62" s="6" t="str">
        <f t="shared" si="7"/>
        <v>I</v>
      </c>
      <c r="C62" s="19">
        <f t="shared" si="8"/>
        <v>42914.394999999997</v>
      </c>
      <c r="D62" s="28" t="str">
        <f t="shared" si="9"/>
        <v>vis</v>
      </c>
      <c r="E62" s="58">
        <f>VLOOKUP(C62,Active!C$21:E$968,3,FALSE)</f>
        <v>-11676.022476956447</v>
      </c>
      <c r="F62" s="6" t="s">
        <v>91</v>
      </c>
      <c r="G62" s="28" t="str">
        <f t="shared" si="10"/>
        <v>42914.395</v>
      </c>
      <c r="H62" s="19">
        <f t="shared" si="11"/>
        <v>-11676</v>
      </c>
      <c r="I62" s="59" t="s">
        <v>192</v>
      </c>
      <c r="J62" s="60" t="s">
        <v>193</v>
      </c>
      <c r="K62" s="59">
        <v>-11676</v>
      </c>
      <c r="L62" s="59" t="s">
        <v>194</v>
      </c>
      <c r="M62" s="60" t="s">
        <v>151</v>
      </c>
      <c r="N62" s="60"/>
      <c r="O62" s="61" t="s">
        <v>183</v>
      </c>
      <c r="P62" s="61" t="s">
        <v>191</v>
      </c>
    </row>
    <row r="63" spans="1:16" ht="12.75" customHeight="1" thickBot="1">
      <c r="A63" s="19" t="str">
        <f t="shared" si="6"/>
        <v> BRNO 21 </v>
      </c>
      <c r="B63" s="6" t="str">
        <f t="shared" si="7"/>
        <v>I</v>
      </c>
      <c r="C63" s="19">
        <f t="shared" si="8"/>
        <v>43134.455999999998</v>
      </c>
      <c r="D63" s="28" t="str">
        <f t="shared" si="9"/>
        <v>vis</v>
      </c>
      <c r="E63" s="58">
        <f>VLOOKUP(C63,Active!C$21:E$968,3,FALSE)</f>
        <v>-11478.826684091557</v>
      </c>
      <c r="F63" s="6" t="s">
        <v>91</v>
      </c>
      <c r="G63" s="28" t="str">
        <f t="shared" si="10"/>
        <v>43134.456</v>
      </c>
      <c r="H63" s="19">
        <f t="shared" si="11"/>
        <v>-11479</v>
      </c>
      <c r="I63" s="59" t="s">
        <v>195</v>
      </c>
      <c r="J63" s="60" t="s">
        <v>196</v>
      </c>
      <c r="K63" s="59">
        <v>-11479</v>
      </c>
      <c r="L63" s="59" t="s">
        <v>197</v>
      </c>
      <c r="M63" s="60" t="s">
        <v>151</v>
      </c>
      <c r="N63" s="60"/>
      <c r="O63" s="61" t="s">
        <v>198</v>
      </c>
      <c r="P63" s="61" t="s">
        <v>199</v>
      </c>
    </row>
    <row r="64" spans="1:16" ht="12.75" customHeight="1" thickBot="1">
      <c r="A64" s="19" t="str">
        <f t="shared" si="6"/>
        <v> BBS 33 </v>
      </c>
      <c r="B64" s="6" t="str">
        <f t="shared" si="7"/>
        <v>I</v>
      </c>
      <c r="C64" s="19">
        <f t="shared" si="8"/>
        <v>43212.375999999997</v>
      </c>
      <c r="D64" s="28" t="str">
        <f t="shared" si="9"/>
        <v>vis</v>
      </c>
      <c r="E64" s="58">
        <f>VLOOKUP(C64,Active!C$21:E$968,3,FALSE)</f>
        <v>-11409.002879873489</v>
      </c>
      <c r="F64" s="6" t="s">
        <v>91</v>
      </c>
      <c r="G64" s="28" t="str">
        <f t="shared" si="10"/>
        <v>43212.376</v>
      </c>
      <c r="H64" s="19">
        <f t="shared" si="11"/>
        <v>-11409</v>
      </c>
      <c r="I64" s="59" t="s">
        <v>200</v>
      </c>
      <c r="J64" s="60" t="s">
        <v>201</v>
      </c>
      <c r="K64" s="59">
        <v>-11409</v>
      </c>
      <c r="L64" s="59" t="s">
        <v>93</v>
      </c>
      <c r="M64" s="60" t="s">
        <v>151</v>
      </c>
      <c r="N64" s="60"/>
      <c r="O64" s="61" t="s">
        <v>183</v>
      </c>
      <c r="P64" s="61" t="s">
        <v>202</v>
      </c>
    </row>
    <row r="65" spans="1:16" ht="12.75" customHeight="1" thickBot="1">
      <c r="A65" s="19" t="str">
        <f t="shared" si="6"/>
        <v> BRNO 23 </v>
      </c>
      <c r="B65" s="6" t="str">
        <f t="shared" si="7"/>
        <v>I</v>
      </c>
      <c r="C65" s="19">
        <f t="shared" si="8"/>
        <v>43934.383000000002</v>
      </c>
      <c r="D65" s="28" t="str">
        <f t="shared" si="9"/>
        <v>vis</v>
      </c>
      <c r="E65" s="58">
        <f>VLOOKUP(C65,Active!C$21:E$968,3,FALSE)</f>
        <v>-10762.015259081978</v>
      </c>
      <c r="F65" s="6" t="s">
        <v>91</v>
      </c>
      <c r="G65" s="28" t="str">
        <f t="shared" si="10"/>
        <v>43934.383</v>
      </c>
      <c r="H65" s="19">
        <f t="shared" si="11"/>
        <v>-10762</v>
      </c>
      <c r="I65" s="59" t="s">
        <v>203</v>
      </c>
      <c r="J65" s="60" t="s">
        <v>204</v>
      </c>
      <c r="K65" s="59">
        <v>-10762</v>
      </c>
      <c r="L65" s="59" t="s">
        <v>205</v>
      </c>
      <c r="M65" s="60" t="s">
        <v>151</v>
      </c>
      <c r="N65" s="60"/>
      <c r="O65" s="61" t="s">
        <v>206</v>
      </c>
      <c r="P65" s="61" t="s">
        <v>207</v>
      </c>
    </row>
    <row r="66" spans="1:16" ht="12.75" customHeight="1" thickBot="1">
      <c r="A66" s="19" t="str">
        <f t="shared" si="6"/>
        <v> BRNO 23 </v>
      </c>
      <c r="B66" s="6" t="str">
        <f t="shared" si="7"/>
        <v>I</v>
      </c>
      <c r="C66" s="19">
        <f t="shared" si="8"/>
        <v>43953.355000000003</v>
      </c>
      <c r="D66" s="28" t="str">
        <f t="shared" si="9"/>
        <v>vis</v>
      </c>
      <c r="E66" s="58">
        <f>VLOOKUP(C66,Active!C$21:E$968,3,FALSE)</f>
        <v>-10745.014524820874</v>
      </c>
      <c r="F66" s="6" t="s">
        <v>91</v>
      </c>
      <c r="G66" s="28" t="str">
        <f t="shared" si="10"/>
        <v>43953.355</v>
      </c>
      <c r="H66" s="19">
        <f t="shared" si="11"/>
        <v>-10745</v>
      </c>
      <c r="I66" s="59" t="s">
        <v>208</v>
      </c>
      <c r="J66" s="60" t="s">
        <v>209</v>
      </c>
      <c r="K66" s="59">
        <v>-10745</v>
      </c>
      <c r="L66" s="59" t="s">
        <v>210</v>
      </c>
      <c r="M66" s="60" t="s">
        <v>151</v>
      </c>
      <c r="N66" s="60"/>
      <c r="O66" s="61" t="s">
        <v>206</v>
      </c>
      <c r="P66" s="61" t="s">
        <v>207</v>
      </c>
    </row>
    <row r="67" spans="1:16" ht="12.75" customHeight="1" thickBot="1">
      <c r="A67" s="19" t="str">
        <f t="shared" si="6"/>
        <v> BRNO 23 </v>
      </c>
      <c r="B67" s="6" t="str">
        <f t="shared" si="7"/>
        <v>I</v>
      </c>
      <c r="C67" s="19">
        <f t="shared" si="8"/>
        <v>44290.381999999998</v>
      </c>
      <c r="D67" s="28" t="str">
        <f t="shared" si="9"/>
        <v>vis</v>
      </c>
      <c r="E67" s="58">
        <f>VLOOKUP(C67,Active!C$21:E$968,3,FALSE)</f>
        <v>-10443.005961368586</v>
      </c>
      <c r="F67" s="6" t="s">
        <v>91</v>
      </c>
      <c r="G67" s="28" t="str">
        <f t="shared" si="10"/>
        <v>44290.382</v>
      </c>
      <c r="H67" s="19">
        <f t="shared" si="11"/>
        <v>-10443</v>
      </c>
      <c r="I67" s="59" t="s">
        <v>211</v>
      </c>
      <c r="J67" s="60" t="s">
        <v>212</v>
      </c>
      <c r="K67" s="59">
        <v>-10443</v>
      </c>
      <c r="L67" s="59" t="s">
        <v>213</v>
      </c>
      <c r="M67" s="60" t="s">
        <v>151</v>
      </c>
      <c r="N67" s="60"/>
      <c r="O67" s="61" t="s">
        <v>214</v>
      </c>
      <c r="P67" s="61" t="s">
        <v>207</v>
      </c>
    </row>
    <row r="68" spans="1:16" ht="12.75" customHeight="1" thickBot="1">
      <c r="A68" s="19" t="str">
        <f t="shared" si="6"/>
        <v> BRNO 23 </v>
      </c>
      <c r="B68" s="6" t="str">
        <f t="shared" si="7"/>
        <v>I</v>
      </c>
      <c r="C68" s="19">
        <f t="shared" si="8"/>
        <v>44291.495999999999</v>
      </c>
      <c r="D68" s="28" t="str">
        <f t="shared" si="9"/>
        <v>vis</v>
      </c>
      <c r="E68" s="58">
        <f>VLOOKUP(C68,Active!C$21:E$968,3,FALSE)</f>
        <v>-10442.007710368855</v>
      </c>
      <c r="F68" s="6" t="s">
        <v>91</v>
      </c>
      <c r="G68" s="28" t="str">
        <f t="shared" si="10"/>
        <v>44291.496</v>
      </c>
      <c r="H68" s="19">
        <f t="shared" si="11"/>
        <v>-10442</v>
      </c>
      <c r="I68" s="59" t="s">
        <v>215</v>
      </c>
      <c r="J68" s="60" t="s">
        <v>216</v>
      </c>
      <c r="K68" s="59">
        <v>-10442</v>
      </c>
      <c r="L68" s="59" t="s">
        <v>217</v>
      </c>
      <c r="M68" s="60" t="s">
        <v>151</v>
      </c>
      <c r="N68" s="60"/>
      <c r="O68" s="61" t="s">
        <v>214</v>
      </c>
      <c r="P68" s="61" t="s">
        <v>207</v>
      </c>
    </row>
    <row r="69" spans="1:16" ht="12.75" customHeight="1" thickBot="1">
      <c r="A69" s="19" t="str">
        <f t="shared" si="6"/>
        <v> BBS 53 </v>
      </c>
      <c r="B69" s="6" t="str">
        <f t="shared" si="7"/>
        <v>I</v>
      </c>
      <c r="C69" s="19">
        <f t="shared" si="8"/>
        <v>44685.402999999998</v>
      </c>
      <c r="D69" s="28" t="str">
        <f t="shared" si="9"/>
        <v>vis</v>
      </c>
      <c r="E69" s="58">
        <f>VLOOKUP(C69,Active!C$21:E$968,3,FALSE)</f>
        <v>-10089.029203591053</v>
      </c>
      <c r="F69" s="6" t="s">
        <v>91</v>
      </c>
      <c r="G69" s="28" t="str">
        <f t="shared" si="10"/>
        <v>44685.403</v>
      </c>
      <c r="H69" s="19">
        <f t="shared" si="11"/>
        <v>-10089</v>
      </c>
      <c r="I69" s="59" t="s">
        <v>218</v>
      </c>
      <c r="J69" s="60" t="s">
        <v>219</v>
      </c>
      <c r="K69" s="59">
        <v>-10089</v>
      </c>
      <c r="L69" s="59" t="s">
        <v>220</v>
      </c>
      <c r="M69" s="60" t="s">
        <v>151</v>
      </c>
      <c r="N69" s="60"/>
      <c r="O69" s="61" t="s">
        <v>221</v>
      </c>
      <c r="P69" s="61" t="s">
        <v>222</v>
      </c>
    </row>
    <row r="70" spans="1:16" ht="12.75" customHeight="1" thickBot="1">
      <c r="A70" s="19" t="str">
        <f t="shared" si="6"/>
        <v> BBS 54 </v>
      </c>
      <c r="B70" s="6" t="str">
        <f t="shared" si="7"/>
        <v>I</v>
      </c>
      <c r="C70" s="19">
        <f t="shared" si="8"/>
        <v>44705.491999999998</v>
      </c>
      <c r="D70" s="28" t="str">
        <f t="shared" si="9"/>
        <v>vis</v>
      </c>
      <c r="E70" s="58">
        <f>VLOOKUP(C70,Active!C$21:E$968,3,FALSE)</f>
        <v>-10071.027530042071</v>
      </c>
      <c r="F70" s="6" t="s">
        <v>91</v>
      </c>
      <c r="G70" s="28" t="str">
        <f t="shared" si="10"/>
        <v>44705.492</v>
      </c>
      <c r="H70" s="19">
        <f t="shared" si="11"/>
        <v>-10071</v>
      </c>
      <c r="I70" s="59" t="s">
        <v>223</v>
      </c>
      <c r="J70" s="60" t="s">
        <v>224</v>
      </c>
      <c r="K70" s="59">
        <v>-10071</v>
      </c>
      <c r="L70" s="59" t="s">
        <v>225</v>
      </c>
      <c r="M70" s="60" t="s">
        <v>151</v>
      </c>
      <c r="N70" s="60"/>
      <c r="O70" s="61" t="s">
        <v>226</v>
      </c>
      <c r="P70" s="61" t="s">
        <v>227</v>
      </c>
    </row>
    <row r="71" spans="1:16" ht="12.75" customHeight="1" thickBot="1">
      <c r="A71" s="19" t="str">
        <f t="shared" si="6"/>
        <v>BAVM 34 </v>
      </c>
      <c r="B71" s="6" t="str">
        <f t="shared" si="7"/>
        <v>I</v>
      </c>
      <c r="C71" s="19">
        <f t="shared" si="8"/>
        <v>45022.449500000002</v>
      </c>
      <c r="D71" s="28" t="str">
        <f t="shared" si="9"/>
        <v>vis</v>
      </c>
      <c r="E71" s="58">
        <f>VLOOKUP(C71,Active!C$21:E$968,3,FALSE)</f>
        <v>-9787.0031662657821</v>
      </c>
      <c r="F71" s="6" t="s">
        <v>91</v>
      </c>
      <c r="G71" s="28" t="str">
        <f t="shared" si="10"/>
        <v>45022.4495</v>
      </c>
      <c r="H71" s="19">
        <f t="shared" si="11"/>
        <v>-9787</v>
      </c>
      <c r="I71" s="59" t="s">
        <v>228</v>
      </c>
      <c r="J71" s="60" t="s">
        <v>229</v>
      </c>
      <c r="K71" s="59">
        <v>-9787</v>
      </c>
      <c r="L71" s="59" t="s">
        <v>230</v>
      </c>
      <c r="M71" s="60" t="s">
        <v>231</v>
      </c>
      <c r="N71" s="60" t="s">
        <v>232</v>
      </c>
      <c r="O71" s="61" t="s">
        <v>233</v>
      </c>
      <c r="P71" s="62" t="s">
        <v>234</v>
      </c>
    </row>
    <row r="72" spans="1:16" ht="12.75" customHeight="1" thickBot="1">
      <c r="A72" s="19" t="str">
        <f t="shared" si="6"/>
        <v> BRNO 26 </v>
      </c>
      <c r="B72" s="6" t="str">
        <f t="shared" si="7"/>
        <v>I</v>
      </c>
      <c r="C72" s="19">
        <f t="shared" si="8"/>
        <v>45022.45</v>
      </c>
      <c r="D72" s="28" t="str">
        <f t="shared" si="9"/>
        <v>vis</v>
      </c>
      <c r="E72" s="58">
        <f>VLOOKUP(C72,Active!C$21:E$968,3,FALSE)</f>
        <v>-9787.0027182177619</v>
      </c>
      <c r="F72" s="6" t="s">
        <v>91</v>
      </c>
      <c r="G72" s="28" t="str">
        <f t="shared" si="10"/>
        <v>45022.450</v>
      </c>
      <c r="H72" s="19">
        <f t="shared" si="11"/>
        <v>-9787</v>
      </c>
      <c r="I72" s="59" t="s">
        <v>235</v>
      </c>
      <c r="J72" s="60" t="s">
        <v>236</v>
      </c>
      <c r="K72" s="59">
        <v>-9787</v>
      </c>
      <c r="L72" s="59" t="s">
        <v>93</v>
      </c>
      <c r="M72" s="60" t="s">
        <v>151</v>
      </c>
      <c r="N72" s="60"/>
      <c r="O72" s="61" t="s">
        <v>198</v>
      </c>
      <c r="P72" s="61" t="s">
        <v>237</v>
      </c>
    </row>
    <row r="73" spans="1:16" ht="12.75" customHeight="1" thickBot="1">
      <c r="A73" s="19" t="str">
        <f t="shared" si="6"/>
        <v>BAVM 34 </v>
      </c>
      <c r="B73" s="6" t="str">
        <f t="shared" si="7"/>
        <v>I</v>
      </c>
      <c r="C73" s="19">
        <f t="shared" si="8"/>
        <v>45022.453000000001</v>
      </c>
      <c r="D73" s="28" t="str">
        <f t="shared" si="9"/>
        <v>vis</v>
      </c>
      <c r="E73" s="58">
        <f>VLOOKUP(C73,Active!C$21:E$968,3,FALSE)</f>
        <v>-9787.000029929608</v>
      </c>
      <c r="F73" s="6" t="s">
        <v>91</v>
      </c>
      <c r="G73" s="28" t="str">
        <f t="shared" si="10"/>
        <v>45022.453</v>
      </c>
      <c r="H73" s="19">
        <f t="shared" si="11"/>
        <v>-9787</v>
      </c>
      <c r="I73" s="59" t="s">
        <v>238</v>
      </c>
      <c r="J73" s="60" t="s">
        <v>239</v>
      </c>
      <c r="K73" s="59">
        <v>-9787</v>
      </c>
      <c r="L73" s="59" t="s">
        <v>187</v>
      </c>
      <c r="M73" s="60" t="s">
        <v>151</v>
      </c>
      <c r="N73" s="60"/>
      <c r="O73" s="61" t="s">
        <v>240</v>
      </c>
      <c r="P73" s="62" t="s">
        <v>234</v>
      </c>
    </row>
    <row r="74" spans="1:16" ht="12.75" customHeight="1" thickBot="1">
      <c r="A74" s="19" t="str">
        <f t="shared" si="6"/>
        <v> BRNO 26 </v>
      </c>
      <c r="B74" s="6" t="str">
        <f t="shared" si="7"/>
        <v>I</v>
      </c>
      <c r="C74" s="19">
        <f t="shared" si="8"/>
        <v>45022.453999999998</v>
      </c>
      <c r="D74" s="28" t="str">
        <f t="shared" si="9"/>
        <v>vis</v>
      </c>
      <c r="E74" s="58">
        <f>VLOOKUP(C74,Active!C$21:E$968,3,FALSE)</f>
        <v>-9786.9991338335603</v>
      </c>
      <c r="F74" s="6" t="s">
        <v>91</v>
      </c>
      <c r="G74" s="28" t="str">
        <f t="shared" si="10"/>
        <v>45022.454</v>
      </c>
      <c r="H74" s="19">
        <f t="shared" si="11"/>
        <v>-9787</v>
      </c>
      <c r="I74" s="59" t="s">
        <v>241</v>
      </c>
      <c r="J74" s="60" t="s">
        <v>242</v>
      </c>
      <c r="K74" s="59">
        <v>-9787</v>
      </c>
      <c r="L74" s="59" t="s">
        <v>145</v>
      </c>
      <c r="M74" s="60" t="s">
        <v>151</v>
      </c>
      <c r="N74" s="60"/>
      <c r="O74" s="61" t="s">
        <v>243</v>
      </c>
      <c r="P74" s="61" t="s">
        <v>237</v>
      </c>
    </row>
    <row r="75" spans="1:16" ht="12.75" customHeight="1" thickBot="1">
      <c r="A75" s="19" t="str">
        <f t="shared" ref="A75:A106" si="12">P75</f>
        <v>BAVM 34 </v>
      </c>
      <c r="B75" s="6" t="str">
        <f t="shared" ref="B75:B106" si="13">IF(H75=INT(H75),"I","II")</f>
        <v>I</v>
      </c>
      <c r="C75" s="19">
        <f t="shared" ref="C75:C106" si="14">1*G75</f>
        <v>45022.457000000002</v>
      </c>
      <c r="D75" s="28" t="str">
        <f t="shared" ref="D75:D106" si="15">VLOOKUP(F75,I$1:J$5,2,FALSE)</f>
        <v>vis</v>
      </c>
      <c r="E75" s="58">
        <f>VLOOKUP(C75,Active!C$21:E$968,3,FALSE)</f>
        <v>-9786.9964455454065</v>
      </c>
      <c r="F75" s="6" t="s">
        <v>91</v>
      </c>
      <c r="G75" s="28" t="str">
        <f t="shared" ref="G75:G106" si="16">MID(I75,3,LEN(I75)-3)</f>
        <v>45022.457</v>
      </c>
      <c r="H75" s="19">
        <f t="shared" ref="H75:H106" si="17">1*K75</f>
        <v>-9787</v>
      </c>
      <c r="I75" s="59" t="s">
        <v>244</v>
      </c>
      <c r="J75" s="60" t="s">
        <v>245</v>
      </c>
      <c r="K75" s="59">
        <v>-9787</v>
      </c>
      <c r="L75" s="59" t="s">
        <v>246</v>
      </c>
      <c r="M75" s="60" t="s">
        <v>151</v>
      </c>
      <c r="N75" s="60"/>
      <c r="O75" s="61" t="s">
        <v>247</v>
      </c>
      <c r="P75" s="62" t="s">
        <v>234</v>
      </c>
    </row>
    <row r="76" spans="1:16" ht="12.75" customHeight="1" thickBot="1">
      <c r="A76" s="19" t="str">
        <f t="shared" si="12"/>
        <v>BAVM 34 </v>
      </c>
      <c r="B76" s="6" t="str">
        <f t="shared" si="13"/>
        <v>I</v>
      </c>
      <c r="C76" s="19">
        <f t="shared" si="14"/>
        <v>45051.462500000001</v>
      </c>
      <c r="D76" s="28" t="str">
        <f t="shared" si="15"/>
        <v>vis</v>
      </c>
      <c r="E76" s="58">
        <f>VLOOKUP(C76,Active!C$21:E$968,3,FALSE)</f>
        <v>-9761.0047315663633</v>
      </c>
      <c r="F76" s="6" t="s">
        <v>91</v>
      </c>
      <c r="G76" s="28" t="str">
        <f t="shared" si="16"/>
        <v>45051.4625</v>
      </c>
      <c r="H76" s="19">
        <f t="shared" si="17"/>
        <v>-9761</v>
      </c>
      <c r="I76" s="59" t="s">
        <v>248</v>
      </c>
      <c r="J76" s="60" t="s">
        <v>249</v>
      </c>
      <c r="K76" s="59">
        <v>-9761</v>
      </c>
      <c r="L76" s="59" t="s">
        <v>250</v>
      </c>
      <c r="M76" s="60" t="s">
        <v>231</v>
      </c>
      <c r="N76" s="60" t="s">
        <v>232</v>
      </c>
      <c r="O76" s="61" t="s">
        <v>233</v>
      </c>
      <c r="P76" s="62" t="s">
        <v>234</v>
      </c>
    </row>
    <row r="77" spans="1:16" ht="12.75" customHeight="1" thickBot="1">
      <c r="A77" s="19" t="str">
        <f t="shared" si="12"/>
        <v> BBS 60 </v>
      </c>
      <c r="B77" s="6" t="str">
        <f t="shared" si="13"/>
        <v>I</v>
      </c>
      <c r="C77" s="19">
        <f t="shared" si="14"/>
        <v>45070.43</v>
      </c>
      <c r="D77" s="28" t="str">
        <f t="shared" si="15"/>
        <v>vis</v>
      </c>
      <c r="E77" s="58">
        <f>VLOOKUP(C77,Active!C$21:E$968,3,FALSE)</f>
        <v>-9744.0080297374861</v>
      </c>
      <c r="F77" s="6" t="s">
        <v>91</v>
      </c>
      <c r="G77" s="28" t="str">
        <f t="shared" si="16"/>
        <v>45070.430</v>
      </c>
      <c r="H77" s="19">
        <f t="shared" si="17"/>
        <v>-9744</v>
      </c>
      <c r="I77" s="59" t="s">
        <v>251</v>
      </c>
      <c r="J77" s="60" t="s">
        <v>252</v>
      </c>
      <c r="K77" s="59">
        <v>-9744</v>
      </c>
      <c r="L77" s="59" t="s">
        <v>217</v>
      </c>
      <c r="M77" s="60" t="s">
        <v>151</v>
      </c>
      <c r="N77" s="60"/>
      <c r="O77" s="61" t="s">
        <v>183</v>
      </c>
      <c r="P77" s="61" t="s">
        <v>253</v>
      </c>
    </row>
    <row r="78" spans="1:16" ht="12.75" customHeight="1" thickBot="1">
      <c r="A78" s="19" t="str">
        <f t="shared" si="12"/>
        <v> BBS 64 </v>
      </c>
      <c r="B78" s="6" t="str">
        <f t="shared" si="13"/>
        <v>I</v>
      </c>
      <c r="C78" s="19">
        <f t="shared" si="14"/>
        <v>45330.444000000003</v>
      </c>
      <c r="D78" s="28" t="str">
        <f t="shared" si="15"/>
        <v>vis</v>
      </c>
      <c r="E78" s="58">
        <f>VLOOKUP(C78,Active!C$21:E$968,3,FALSE)</f>
        <v>-9511.0105113858845</v>
      </c>
      <c r="F78" s="6" t="s">
        <v>91</v>
      </c>
      <c r="G78" s="28" t="str">
        <f t="shared" si="16"/>
        <v>45330.444</v>
      </c>
      <c r="H78" s="19">
        <f t="shared" si="17"/>
        <v>-9511</v>
      </c>
      <c r="I78" s="59" t="s">
        <v>254</v>
      </c>
      <c r="J78" s="60" t="s">
        <v>255</v>
      </c>
      <c r="K78" s="59">
        <v>-9511</v>
      </c>
      <c r="L78" s="59" t="s">
        <v>256</v>
      </c>
      <c r="M78" s="60" t="s">
        <v>151</v>
      </c>
      <c r="N78" s="60"/>
      <c r="O78" s="61" t="s">
        <v>226</v>
      </c>
      <c r="P78" s="61" t="s">
        <v>257</v>
      </c>
    </row>
    <row r="79" spans="1:16" ht="12.75" customHeight="1" thickBot="1">
      <c r="A79" s="19" t="str">
        <f t="shared" si="12"/>
        <v> BBS 64 </v>
      </c>
      <c r="B79" s="6" t="str">
        <f t="shared" si="13"/>
        <v>I</v>
      </c>
      <c r="C79" s="19">
        <f t="shared" si="14"/>
        <v>45340.47</v>
      </c>
      <c r="D79" s="28" t="str">
        <f t="shared" si="15"/>
        <v>vis</v>
      </c>
      <c r="E79" s="58">
        <f>VLOOKUP(C79,Active!C$21:E$968,3,FALSE)</f>
        <v>-9502.0262523883193</v>
      </c>
      <c r="F79" s="6" t="s">
        <v>91</v>
      </c>
      <c r="G79" s="28" t="str">
        <f t="shared" si="16"/>
        <v>45340.470</v>
      </c>
      <c r="H79" s="19">
        <f t="shared" si="17"/>
        <v>-9502</v>
      </c>
      <c r="I79" s="59" t="s">
        <v>258</v>
      </c>
      <c r="J79" s="60" t="s">
        <v>259</v>
      </c>
      <c r="K79" s="59">
        <v>-9502</v>
      </c>
      <c r="L79" s="59" t="s">
        <v>179</v>
      </c>
      <c r="M79" s="60" t="s">
        <v>151</v>
      </c>
      <c r="N79" s="60"/>
      <c r="O79" s="61" t="s">
        <v>260</v>
      </c>
      <c r="P79" s="61" t="s">
        <v>257</v>
      </c>
    </row>
    <row r="80" spans="1:16" ht="12.75" customHeight="1" thickBot="1">
      <c r="A80" s="19" t="str">
        <f t="shared" si="12"/>
        <v> BBS 64 </v>
      </c>
      <c r="B80" s="6" t="str">
        <f t="shared" si="13"/>
        <v>I</v>
      </c>
      <c r="C80" s="19">
        <f t="shared" si="14"/>
        <v>45340.478000000003</v>
      </c>
      <c r="D80" s="28" t="str">
        <f t="shared" si="15"/>
        <v>vis</v>
      </c>
      <c r="E80" s="58">
        <f>VLOOKUP(C80,Active!C$21:E$968,3,FALSE)</f>
        <v>-9502.0190836199181</v>
      </c>
      <c r="F80" s="6" t="s">
        <v>91</v>
      </c>
      <c r="G80" s="28" t="str">
        <f t="shared" si="16"/>
        <v>45340.478</v>
      </c>
      <c r="H80" s="19">
        <f t="shared" si="17"/>
        <v>-9502</v>
      </c>
      <c r="I80" s="59" t="s">
        <v>261</v>
      </c>
      <c r="J80" s="60" t="s">
        <v>262</v>
      </c>
      <c r="K80" s="59">
        <v>-9502</v>
      </c>
      <c r="L80" s="59" t="s">
        <v>190</v>
      </c>
      <c r="M80" s="60" t="s">
        <v>151</v>
      </c>
      <c r="N80" s="60"/>
      <c r="O80" s="61" t="s">
        <v>226</v>
      </c>
      <c r="P80" s="61" t="s">
        <v>257</v>
      </c>
    </row>
    <row r="81" spans="1:16" ht="12.75" customHeight="1" thickBot="1">
      <c r="A81" s="19" t="str">
        <f t="shared" si="12"/>
        <v> BBS 64 </v>
      </c>
      <c r="B81" s="6" t="str">
        <f t="shared" si="13"/>
        <v>I</v>
      </c>
      <c r="C81" s="19">
        <f t="shared" si="14"/>
        <v>45349.432000000001</v>
      </c>
      <c r="D81" s="28" t="str">
        <f t="shared" si="15"/>
        <v>vis</v>
      </c>
      <c r="E81" s="58">
        <f>VLOOKUP(C81,Active!C$21:E$968,3,FALSE)</f>
        <v>-9493.9954395879831</v>
      </c>
      <c r="F81" s="6" t="s">
        <v>91</v>
      </c>
      <c r="G81" s="28" t="str">
        <f t="shared" si="16"/>
        <v>45349.432</v>
      </c>
      <c r="H81" s="19">
        <f t="shared" si="17"/>
        <v>-9494</v>
      </c>
      <c r="I81" s="59" t="s">
        <v>263</v>
      </c>
      <c r="J81" s="60" t="s">
        <v>264</v>
      </c>
      <c r="K81" s="59">
        <v>-9494</v>
      </c>
      <c r="L81" s="59" t="s">
        <v>265</v>
      </c>
      <c r="M81" s="60" t="s">
        <v>151</v>
      </c>
      <c r="N81" s="60"/>
      <c r="O81" s="61" t="s">
        <v>266</v>
      </c>
      <c r="P81" s="61" t="s">
        <v>257</v>
      </c>
    </row>
    <row r="82" spans="1:16" ht="12.75" customHeight="1" thickBot="1">
      <c r="A82" s="19" t="str">
        <f t="shared" si="12"/>
        <v>BAVM 36 </v>
      </c>
      <c r="B82" s="6" t="str">
        <f t="shared" si="13"/>
        <v>I</v>
      </c>
      <c r="C82" s="19">
        <f t="shared" si="14"/>
        <v>45358.355000000003</v>
      </c>
      <c r="D82" s="28" t="str">
        <f t="shared" si="15"/>
        <v>vis</v>
      </c>
      <c r="E82" s="58">
        <f>VLOOKUP(C82,Active!C$21:E$968,3,FALSE)</f>
        <v>-9485.9995745335946</v>
      </c>
      <c r="F82" s="6" t="s">
        <v>91</v>
      </c>
      <c r="G82" s="28" t="str">
        <f t="shared" si="16"/>
        <v>45358.355</v>
      </c>
      <c r="H82" s="19">
        <f t="shared" si="17"/>
        <v>-9486</v>
      </c>
      <c r="I82" s="59" t="s">
        <v>267</v>
      </c>
      <c r="J82" s="60" t="s">
        <v>268</v>
      </c>
      <c r="K82" s="59">
        <v>-9486</v>
      </c>
      <c r="L82" s="59" t="s">
        <v>269</v>
      </c>
      <c r="M82" s="60" t="s">
        <v>94</v>
      </c>
      <c r="N82" s="60"/>
      <c r="O82" s="61" t="s">
        <v>270</v>
      </c>
      <c r="P82" s="62" t="s">
        <v>271</v>
      </c>
    </row>
    <row r="83" spans="1:16" ht="12.75" customHeight="1" thickBot="1">
      <c r="A83" s="19" t="str">
        <f t="shared" si="12"/>
        <v> BBS 65 </v>
      </c>
      <c r="B83" s="6" t="str">
        <f t="shared" si="13"/>
        <v>I</v>
      </c>
      <c r="C83" s="19">
        <f t="shared" si="14"/>
        <v>45378.436000000002</v>
      </c>
      <c r="D83" s="28" t="str">
        <f t="shared" si="15"/>
        <v>vis</v>
      </c>
      <c r="E83" s="58">
        <f>VLOOKUP(C83,Active!C$21:E$968,3,FALSE)</f>
        <v>-9468.0050697530132</v>
      </c>
      <c r="F83" s="6" t="s">
        <v>91</v>
      </c>
      <c r="G83" s="28" t="str">
        <f t="shared" si="16"/>
        <v>45378.436</v>
      </c>
      <c r="H83" s="19">
        <f t="shared" si="17"/>
        <v>-9468</v>
      </c>
      <c r="I83" s="59" t="s">
        <v>272</v>
      </c>
      <c r="J83" s="60" t="s">
        <v>273</v>
      </c>
      <c r="K83" s="59">
        <v>-9468</v>
      </c>
      <c r="L83" s="59" t="s">
        <v>274</v>
      </c>
      <c r="M83" s="60" t="s">
        <v>151</v>
      </c>
      <c r="N83" s="60"/>
      <c r="O83" s="61" t="s">
        <v>226</v>
      </c>
      <c r="P83" s="61" t="s">
        <v>275</v>
      </c>
    </row>
    <row r="84" spans="1:16" ht="12.75" customHeight="1" thickBot="1">
      <c r="A84" s="19" t="str">
        <f t="shared" si="12"/>
        <v> BBS 65 </v>
      </c>
      <c r="B84" s="6" t="str">
        <f t="shared" si="13"/>
        <v>I</v>
      </c>
      <c r="C84" s="19">
        <f t="shared" si="14"/>
        <v>45387.357000000004</v>
      </c>
      <c r="D84" s="28" t="str">
        <f t="shared" si="15"/>
        <v>vis</v>
      </c>
      <c r="E84" s="58">
        <f>VLOOKUP(C84,Active!C$21:E$968,3,FALSE)</f>
        <v>-9460.0109968907236</v>
      </c>
      <c r="F84" s="6" t="s">
        <v>91</v>
      </c>
      <c r="G84" s="28" t="str">
        <f t="shared" si="16"/>
        <v>45387.357</v>
      </c>
      <c r="H84" s="19">
        <f t="shared" si="17"/>
        <v>-9460</v>
      </c>
      <c r="I84" s="59" t="s">
        <v>276</v>
      </c>
      <c r="J84" s="60" t="s">
        <v>277</v>
      </c>
      <c r="K84" s="59">
        <v>-9460</v>
      </c>
      <c r="L84" s="59" t="s">
        <v>256</v>
      </c>
      <c r="M84" s="60" t="s">
        <v>151</v>
      </c>
      <c r="N84" s="60"/>
      <c r="O84" s="61" t="s">
        <v>278</v>
      </c>
      <c r="P84" s="61" t="s">
        <v>275</v>
      </c>
    </row>
    <row r="85" spans="1:16" ht="12.75" customHeight="1" thickBot="1">
      <c r="A85" s="19" t="str">
        <f t="shared" si="12"/>
        <v> BBS 68 </v>
      </c>
      <c r="B85" s="6" t="str">
        <f t="shared" si="13"/>
        <v>I</v>
      </c>
      <c r="C85" s="19">
        <f t="shared" si="14"/>
        <v>45387.366000000002</v>
      </c>
      <c r="D85" s="28" t="str">
        <f t="shared" si="15"/>
        <v>vis</v>
      </c>
      <c r="E85" s="58">
        <f>VLOOKUP(C85,Active!C$21:E$968,3,FALSE)</f>
        <v>-9460.0029320262747</v>
      </c>
      <c r="F85" s="6" t="s">
        <v>91</v>
      </c>
      <c r="G85" s="28" t="str">
        <f t="shared" si="16"/>
        <v>45387.366</v>
      </c>
      <c r="H85" s="19">
        <f t="shared" si="17"/>
        <v>-9460</v>
      </c>
      <c r="I85" s="59" t="s">
        <v>279</v>
      </c>
      <c r="J85" s="60" t="s">
        <v>280</v>
      </c>
      <c r="K85" s="59">
        <v>-9460</v>
      </c>
      <c r="L85" s="59" t="s">
        <v>93</v>
      </c>
      <c r="M85" s="60" t="s">
        <v>151</v>
      </c>
      <c r="N85" s="60"/>
      <c r="O85" s="61" t="s">
        <v>266</v>
      </c>
      <c r="P85" s="61" t="s">
        <v>281</v>
      </c>
    </row>
    <row r="86" spans="1:16" ht="12.75" customHeight="1" thickBot="1">
      <c r="A86" s="19" t="str">
        <f t="shared" si="12"/>
        <v> BBS 65 </v>
      </c>
      <c r="B86" s="6" t="str">
        <f t="shared" si="13"/>
        <v>I</v>
      </c>
      <c r="C86" s="19">
        <f t="shared" si="14"/>
        <v>45397.411999999997</v>
      </c>
      <c r="D86" s="28" t="str">
        <f t="shared" si="15"/>
        <v>vis</v>
      </c>
      <c r="E86" s="58">
        <f>VLOOKUP(C86,Active!C$21:E$968,3,FALSE)</f>
        <v>-9451.0007511077129</v>
      </c>
      <c r="F86" s="6" t="s">
        <v>91</v>
      </c>
      <c r="G86" s="28" t="str">
        <f t="shared" si="16"/>
        <v>45397.412</v>
      </c>
      <c r="H86" s="19">
        <f t="shared" si="17"/>
        <v>-9451</v>
      </c>
      <c r="I86" s="59" t="s">
        <v>282</v>
      </c>
      <c r="J86" s="60" t="s">
        <v>283</v>
      </c>
      <c r="K86" s="59">
        <v>-9451</v>
      </c>
      <c r="L86" s="59" t="s">
        <v>284</v>
      </c>
      <c r="M86" s="60" t="s">
        <v>151</v>
      </c>
      <c r="N86" s="60"/>
      <c r="O86" s="61" t="s">
        <v>226</v>
      </c>
      <c r="P86" s="61" t="s">
        <v>275</v>
      </c>
    </row>
    <row r="87" spans="1:16" ht="12.75" customHeight="1" thickBot="1">
      <c r="A87" s="19" t="str">
        <f t="shared" si="12"/>
        <v>BAVM 38 </v>
      </c>
      <c r="B87" s="6" t="str">
        <f t="shared" si="13"/>
        <v>I</v>
      </c>
      <c r="C87" s="19">
        <f t="shared" si="14"/>
        <v>45406.330999999998</v>
      </c>
      <c r="D87" s="28" t="str">
        <f t="shared" si="15"/>
        <v>vis</v>
      </c>
      <c r="E87" s="58">
        <f>VLOOKUP(C87,Active!C$21:E$968,3,FALSE)</f>
        <v>-9443.0084704375258</v>
      </c>
      <c r="F87" s="6" t="s">
        <v>91</v>
      </c>
      <c r="G87" s="28" t="str">
        <f t="shared" si="16"/>
        <v>45406.331</v>
      </c>
      <c r="H87" s="19">
        <f t="shared" si="17"/>
        <v>-9443</v>
      </c>
      <c r="I87" s="59" t="s">
        <v>285</v>
      </c>
      <c r="J87" s="60" t="s">
        <v>286</v>
      </c>
      <c r="K87" s="59">
        <v>-9443</v>
      </c>
      <c r="L87" s="59" t="s">
        <v>217</v>
      </c>
      <c r="M87" s="60" t="s">
        <v>94</v>
      </c>
      <c r="N87" s="60"/>
      <c r="O87" s="61" t="s">
        <v>287</v>
      </c>
      <c r="P87" s="62" t="s">
        <v>288</v>
      </c>
    </row>
    <row r="88" spans="1:16" ht="12.75" customHeight="1" thickBot="1">
      <c r="A88" s="19" t="str">
        <f t="shared" si="12"/>
        <v>BAVM 36 </v>
      </c>
      <c r="B88" s="6" t="str">
        <f t="shared" si="13"/>
        <v>I</v>
      </c>
      <c r="C88" s="19">
        <f t="shared" si="14"/>
        <v>45406.332999999999</v>
      </c>
      <c r="D88" s="28" t="str">
        <f t="shared" si="15"/>
        <v>vis</v>
      </c>
      <c r="E88" s="58">
        <f>VLOOKUP(C88,Active!C$21:E$968,3,FALSE)</f>
        <v>-9443.0066782454251</v>
      </c>
      <c r="F88" s="6" t="s">
        <v>91</v>
      </c>
      <c r="G88" s="28" t="str">
        <f t="shared" si="16"/>
        <v>45406.333</v>
      </c>
      <c r="H88" s="19">
        <f t="shared" si="17"/>
        <v>-9443</v>
      </c>
      <c r="I88" s="59" t="s">
        <v>289</v>
      </c>
      <c r="J88" s="60" t="s">
        <v>290</v>
      </c>
      <c r="K88" s="59">
        <v>-9443</v>
      </c>
      <c r="L88" s="59" t="s">
        <v>213</v>
      </c>
      <c r="M88" s="60" t="s">
        <v>151</v>
      </c>
      <c r="N88" s="60"/>
      <c r="O88" s="61" t="s">
        <v>247</v>
      </c>
      <c r="P88" s="62" t="s">
        <v>271</v>
      </c>
    </row>
    <row r="89" spans="1:16" ht="12.75" customHeight="1" thickBot="1">
      <c r="A89" s="19" t="str">
        <f t="shared" si="12"/>
        <v>BAVM 36 </v>
      </c>
      <c r="B89" s="6" t="str">
        <f t="shared" si="13"/>
        <v>I</v>
      </c>
      <c r="C89" s="19">
        <f t="shared" si="14"/>
        <v>45406.334999999999</v>
      </c>
      <c r="D89" s="28" t="str">
        <f t="shared" si="15"/>
        <v>vis</v>
      </c>
      <c r="E89" s="58">
        <f>VLOOKUP(C89,Active!C$21:E$968,3,FALSE)</f>
        <v>-9443.0048860533243</v>
      </c>
      <c r="F89" s="6" t="s">
        <v>91</v>
      </c>
      <c r="G89" s="28" t="str">
        <f t="shared" si="16"/>
        <v>45406.335</v>
      </c>
      <c r="H89" s="19">
        <f t="shared" si="17"/>
        <v>-9443</v>
      </c>
      <c r="I89" s="59" t="s">
        <v>291</v>
      </c>
      <c r="J89" s="60" t="s">
        <v>292</v>
      </c>
      <c r="K89" s="59">
        <v>-9443</v>
      </c>
      <c r="L89" s="59" t="s">
        <v>293</v>
      </c>
      <c r="M89" s="60" t="s">
        <v>151</v>
      </c>
      <c r="N89" s="60"/>
      <c r="O89" s="61" t="s">
        <v>294</v>
      </c>
      <c r="P89" s="62" t="s">
        <v>271</v>
      </c>
    </row>
    <row r="90" spans="1:16" ht="12.75" customHeight="1" thickBot="1">
      <c r="A90" s="19" t="str">
        <f t="shared" si="12"/>
        <v> BBS 65 </v>
      </c>
      <c r="B90" s="6" t="str">
        <f t="shared" si="13"/>
        <v>I</v>
      </c>
      <c r="C90" s="19">
        <f t="shared" si="14"/>
        <v>45406.336000000003</v>
      </c>
      <c r="D90" s="28" t="str">
        <f t="shared" si="15"/>
        <v>vis</v>
      </c>
      <c r="E90" s="58">
        <f>VLOOKUP(C90,Active!C$21:E$968,3,FALSE)</f>
        <v>-9443.0039899572712</v>
      </c>
      <c r="F90" s="6" t="s">
        <v>91</v>
      </c>
      <c r="G90" s="28" t="str">
        <f t="shared" si="16"/>
        <v>45406.336</v>
      </c>
      <c r="H90" s="19">
        <f t="shared" si="17"/>
        <v>-9443</v>
      </c>
      <c r="I90" s="59" t="s">
        <v>295</v>
      </c>
      <c r="J90" s="60" t="s">
        <v>296</v>
      </c>
      <c r="K90" s="59">
        <v>-9443</v>
      </c>
      <c r="L90" s="59" t="s">
        <v>297</v>
      </c>
      <c r="M90" s="60" t="s">
        <v>151</v>
      </c>
      <c r="N90" s="60"/>
      <c r="O90" s="61" t="s">
        <v>221</v>
      </c>
      <c r="P90" s="61" t="s">
        <v>275</v>
      </c>
    </row>
    <row r="91" spans="1:16" ht="12.75" customHeight="1" thickBot="1">
      <c r="A91" s="19" t="str">
        <f t="shared" si="12"/>
        <v>BAVM 36 </v>
      </c>
      <c r="B91" s="6" t="str">
        <f t="shared" si="13"/>
        <v>I</v>
      </c>
      <c r="C91" s="19">
        <f t="shared" si="14"/>
        <v>45406.345999999998</v>
      </c>
      <c r="D91" s="28" t="str">
        <f t="shared" si="15"/>
        <v>vis</v>
      </c>
      <c r="E91" s="58">
        <f>VLOOKUP(C91,Active!C$21:E$968,3,FALSE)</f>
        <v>-9442.9950289967746</v>
      </c>
      <c r="F91" s="6" t="s">
        <v>91</v>
      </c>
      <c r="G91" s="28" t="str">
        <f t="shared" si="16"/>
        <v>45406.346</v>
      </c>
      <c r="H91" s="19">
        <f t="shared" si="17"/>
        <v>-9443</v>
      </c>
      <c r="I91" s="59" t="s">
        <v>298</v>
      </c>
      <c r="J91" s="60" t="s">
        <v>299</v>
      </c>
      <c r="K91" s="59">
        <v>-9443</v>
      </c>
      <c r="L91" s="59" t="s">
        <v>300</v>
      </c>
      <c r="M91" s="60" t="s">
        <v>151</v>
      </c>
      <c r="N91" s="60"/>
      <c r="O91" s="61" t="s">
        <v>240</v>
      </c>
      <c r="P91" s="62" t="s">
        <v>271</v>
      </c>
    </row>
    <row r="92" spans="1:16" ht="12.75" customHeight="1" thickBot="1">
      <c r="A92" s="19" t="str">
        <f t="shared" si="12"/>
        <v> BBS 70 </v>
      </c>
      <c r="B92" s="6" t="str">
        <f t="shared" si="13"/>
        <v>II</v>
      </c>
      <c r="C92" s="19">
        <f t="shared" si="14"/>
        <v>45702.406000000003</v>
      </c>
      <c r="D92" s="28" t="str">
        <f t="shared" si="15"/>
        <v>vis</v>
      </c>
      <c r="E92" s="58">
        <f>VLOOKUP(C92,Active!C$21:E$968,3,FALSE)</f>
        <v>-9177.696832425916</v>
      </c>
      <c r="F92" s="6" t="s">
        <v>91</v>
      </c>
      <c r="G92" s="28" t="str">
        <f t="shared" si="16"/>
        <v>45702.406</v>
      </c>
      <c r="H92" s="19">
        <f t="shared" si="17"/>
        <v>-9177.5</v>
      </c>
      <c r="I92" s="59" t="s">
        <v>301</v>
      </c>
      <c r="J92" s="60" t="s">
        <v>302</v>
      </c>
      <c r="K92" s="59">
        <v>-9177.5</v>
      </c>
      <c r="L92" s="59" t="s">
        <v>303</v>
      </c>
      <c r="M92" s="60" t="s">
        <v>151</v>
      </c>
      <c r="N92" s="60"/>
      <c r="O92" s="61" t="s">
        <v>304</v>
      </c>
      <c r="P92" s="61" t="s">
        <v>305</v>
      </c>
    </row>
    <row r="93" spans="1:16" ht="12.75" customHeight="1" thickBot="1">
      <c r="A93" s="19" t="str">
        <f t="shared" si="12"/>
        <v> BBS 71 </v>
      </c>
      <c r="B93" s="6" t="str">
        <f t="shared" si="13"/>
        <v>I</v>
      </c>
      <c r="C93" s="19">
        <f t="shared" si="14"/>
        <v>45781.300999999999</v>
      </c>
      <c r="D93" s="28" t="str">
        <f t="shared" si="15"/>
        <v>vis</v>
      </c>
      <c r="E93" s="58">
        <f>VLOOKUP(C93,Active!C$21:E$968,3,FALSE)</f>
        <v>-9106.9993345590756</v>
      </c>
      <c r="F93" s="6" t="s">
        <v>91</v>
      </c>
      <c r="G93" s="28" t="str">
        <f t="shared" si="16"/>
        <v>45781.301</v>
      </c>
      <c r="H93" s="19">
        <f t="shared" si="17"/>
        <v>-9107</v>
      </c>
      <c r="I93" s="59" t="s">
        <v>306</v>
      </c>
      <c r="J93" s="60" t="s">
        <v>307</v>
      </c>
      <c r="K93" s="59">
        <v>-9107</v>
      </c>
      <c r="L93" s="59" t="s">
        <v>145</v>
      </c>
      <c r="M93" s="60" t="s">
        <v>151</v>
      </c>
      <c r="N93" s="60"/>
      <c r="O93" s="61" t="s">
        <v>226</v>
      </c>
      <c r="P93" s="61" t="s">
        <v>308</v>
      </c>
    </row>
    <row r="94" spans="1:16" ht="12.75" customHeight="1" thickBot="1">
      <c r="A94" s="19" t="str">
        <f t="shared" si="12"/>
        <v> BBS 72 </v>
      </c>
      <c r="B94" s="6" t="str">
        <f t="shared" si="13"/>
        <v>I</v>
      </c>
      <c r="C94" s="19">
        <f t="shared" si="14"/>
        <v>45791.341999999997</v>
      </c>
      <c r="D94" s="28" t="str">
        <f t="shared" si="15"/>
        <v>vis</v>
      </c>
      <c r="E94" s="58">
        <f>VLOOKUP(C94,Active!C$21:E$968,3,FALSE)</f>
        <v>-9098.0016341207611</v>
      </c>
      <c r="F94" s="6" t="s">
        <v>91</v>
      </c>
      <c r="G94" s="28" t="str">
        <f t="shared" si="16"/>
        <v>45791.342</v>
      </c>
      <c r="H94" s="19">
        <f t="shared" si="17"/>
        <v>-9098</v>
      </c>
      <c r="I94" s="59" t="s">
        <v>309</v>
      </c>
      <c r="J94" s="60" t="s">
        <v>310</v>
      </c>
      <c r="K94" s="59">
        <v>-9098</v>
      </c>
      <c r="L94" s="59" t="s">
        <v>311</v>
      </c>
      <c r="M94" s="60" t="s">
        <v>151</v>
      </c>
      <c r="N94" s="60"/>
      <c r="O94" s="61" t="s">
        <v>266</v>
      </c>
      <c r="P94" s="61" t="s">
        <v>312</v>
      </c>
    </row>
    <row r="95" spans="1:16" ht="12.75" customHeight="1" thickBot="1">
      <c r="A95" s="19" t="str">
        <f t="shared" si="12"/>
        <v> BBS 72 </v>
      </c>
      <c r="B95" s="6" t="str">
        <f t="shared" si="13"/>
        <v>I</v>
      </c>
      <c r="C95" s="19">
        <f t="shared" si="14"/>
        <v>45821.466</v>
      </c>
      <c r="D95" s="28" t="str">
        <f t="shared" si="15"/>
        <v>vis</v>
      </c>
      <c r="E95" s="58">
        <f>VLOOKUP(C95,Active!C$21:E$968,3,FALSE)</f>
        <v>-9071.007636709759</v>
      </c>
      <c r="F95" s="6" t="s">
        <v>91</v>
      </c>
      <c r="G95" s="28" t="str">
        <f t="shared" si="16"/>
        <v>45821.466</v>
      </c>
      <c r="H95" s="19">
        <f t="shared" si="17"/>
        <v>-9071</v>
      </c>
      <c r="I95" s="59" t="s">
        <v>313</v>
      </c>
      <c r="J95" s="60" t="s">
        <v>314</v>
      </c>
      <c r="K95" s="59">
        <v>-9071</v>
      </c>
      <c r="L95" s="59" t="s">
        <v>217</v>
      </c>
      <c r="M95" s="60" t="s">
        <v>151</v>
      </c>
      <c r="N95" s="60"/>
      <c r="O95" s="61" t="s">
        <v>304</v>
      </c>
      <c r="P95" s="61" t="s">
        <v>312</v>
      </c>
    </row>
    <row r="96" spans="1:16" ht="12.75" customHeight="1" thickBot="1">
      <c r="A96" s="19" t="str">
        <f t="shared" si="12"/>
        <v> BBS 74 </v>
      </c>
      <c r="B96" s="6" t="str">
        <f t="shared" si="13"/>
        <v>I</v>
      </c>
      <c r="C96" s="19">
        <f t="shared" si="14"/>
        <v>46005.609199999999</v>
      </c>
      <c r="D96" s="28" t="str">
        <f t="shared" si="15"/>
        <v>vis</v>
      </c>
      <c r="E96" s="58">
        <f>VLOOKUP(C96,Active!C$21:E$968,3,FALSE)</f>
        <v>-8905.9976425505138</v>
      </c>
      <c r="F96" s="6" t="s">
        <v>91</v>
      </c>
      <c r="G96" s="28" t="str">
        <f t="shared" si="16"/>
        <v>46005.6092</v>
      </c>
      <c r="H96" s="19">
        <f t="shared" si="17"/>
        <v>-8906</v>
      </c>
      <c r="I96" s="59" t="s">
        <v>315</v>
      </c>
      <c r="J96" s="60" t="s">
        <v>316</v>
      </c>
      <c r="K96" s="59">
        <v>-8906</v>
      </c>
      <c r="L96" s="59" t="s">
        <v>317</v>
      </c>
      <c r="M96" s="60" t="s">
        <v>231</v>
      </c>
      <c r="N96" s="60" t="s">
        <v>318</v>
      </c>
      <c r="O96" s="61" t="s">
        <v>160</v>
      </c>
      <c r="P96" s="61" t="s">
        <v>319</v>
      </c>
    </row>
    <row r="97" spans="1:16" ht="12.75" customHeight="1" thickBot="1">
      <c r="A97" s="19" t="str">
        <f t="shared" si="12"/>
        <v> BBS 74 </v>
      </c>
      <c r="B97" s="6" t="str">
        <f t="shared" si="13"/>
        <v>I</v>
      </c>
      <c r="C97" s="19">
        <f t="shared" si="14"/>
        <v>46033.497000000003</v>
      </c>
      <c r="D97" s="28" t="str">
        <f t="shared" si="15"/>
        <v>vis</v>
      </c>
      <c r="E97" s="58">
        <f>VLOOKUP(C97,Active!C$21:E$968,3,FALSE)</f>
        <v>-8881.0074951265797</v>
      </c>
      <c r="F97" s="6" t="s">
        <v>91</v>
      </c>
      <c r="G97" s="28" t="str">
        <f t="shared" si="16"/>
        <v>46033.497</v>
      </c>
      <c r="H97" s="19">
        <f t="shared" si="17"/>
        <v>-8881</v>
      </c>
      <c r="I97" s="59" t="s">
        <v>320</v>
      </c>
      <c r="J97" s="60" t="s">
        <v>321</v>
      </c>
      <c r="K97" s="59">
        <v>-8881</v>
      </c>
      <c r="L97" s="59" t="s">
        <v>322</v>
      </c>
      <c r="M97" s="60" t="s">
        <v>151</v>
      </c>
      <c r="N97" s="60"/>
      <c r="O97" s="61" t="s">
        <v>304</v>
      </c>
      <c r="P97" s="61" t="s">
        <v>319</v>
      </c>
    </row>
    <row r="98" spans="1:16" ht="12.75" customHeight="1" thickBot="1">
      <c r="A98" s="19" t="str">
        <f t="shared" si="12"/>
        <v> BBS 75 </v>
      </c>
      <c r="B98" s="6" t="str">
        <f t="shared" si="13"/>
        <v>I</v>
      </c>
      <c r="C98" s="19">
        <f t="shared" si="14"/>
        <v>46090.423000000003</v>
      </c>
      <c r="D98" s="28" t="str">
        <f t="shared" si="15"/>
        <v>vis</v>
      </c>
      <c r="E98" s="58">
        <f>VLOOKUP(C98,Active!C$21:E$968,3,FALSE)</f>
        <v>-8829.9963313827702</v>
      </c>
      <c r="F98" s="6" t="s">
        <v>91</v>
      </c>
      <c r="G98" s="28" t="str">
        <f t="shared" si="16"/>
        <v>46090.423</v>
      </c>
      <c r="H98" s="19">
        <f t="shared" si="17"/>
        <v>-8830</v>
      </c>
      <c r="I98" s="59" t="s">
        <v>323</v>
      </c>
      <c r="J98" s="60" t="s">
        <v>324</v>
      </c>
      <c r="K98" s="59">
        <v>-8830</v>
      </c>
      <c r="L98" s="59" t="s">
        <v>246</v>
      </c>
      <c r="M98" s="60" t="s">
        <v>151</v>
      </c>
      <c r="N98" s="60"/>
      <c r="O98" s="61" t="s">
        <v>304</v>
      </c>
      <c r="P98" s="61" t="s">
        <v>325</v>
      </c>
    </row>
    <row r="99" spans="1:16" ht="12.75" customHeight="1" thickBot="1">
      <c r="A99" s="19" t="str">
        <f t="shared" si="12"/>
        <v> BBS 76 </v>
      </c>
      <c r="B99" s="6" t="str">
        <f t="shared" si="13"/>
        <v>I</v>
      </c>
      <c r="C99" s="19">
        <f t="shared" si="14"/>
        <v>46119.451000000001</v>
      </c>
      <c r="D99" s="28" t="str">
        <f t="shared" si="15"/>
        <v>vis</v>
      </c>
      <c r="E99" s="58">
        <f>VLOOKUP(C99,Active!C$21:E$968,3,FALSE)</f>
        <v>-8803.9844552426021</v>
      </c>
      <c r="F99" s="6" t="s">
        <v>91</v>
      </c>
      <c r="G99" s="28" t="str">
        <f t="shared" si="16"/>
        <v>46119.451</v>
      </c>
      <c r="H99" s="19">
        <f t="shared" si="17"/>
        <v>-8804</v>
      </c>
      <c r="I99" s="59" t="s">
        <v>326</v>
      </c>
      <c r="J99" s="60" t="s">
        <v>327</v>
      </c>
      <c r="K99" s="59">
        <v>-8804</v>
      </c>
      <c r="L99" s="59" t="s">
        <v>328</v>
      </c>
      <c r="M99" s="60" t="s">
        <v>151</v>
      </c>
      <c r="N99" s="60"/>
      <c r="O99" s="61" t="s">
        <v>183</v>
      </c>
      <c r="P99" s="61" t="s">
        <v>329</v>
      </c>
    </row>
    <row r="100" spans="1:16" ht="12.75" customHeight="1" thickBot="1">
      <c r="A100" s="19" t="str">
        <f t="shared" si="12"/>
        <v> BBS 77 </v>
      </c>
      <c r="B100" s="6" t="str">
        <f t="shared" si="13"/>
        <v>I</v>
      </c>
      <c r="C100" s="19">
        <f t="shared" si="14"/>
        <v>46176.364000000001</v>
      </c>
      <c r="D100" s="28" t="str">
        <f t="shared" si="15"/>
        <v>vis</v>
      </c>
      <c r="E100" s="58">
        <f>VLOOKUP(C100,Active!C$21:E$968,3,FALSE)</f>
        <v>-8752.9849407474412</v>
      </c>
      <c r="F100" s="6" t="s">
        <v>91</v>
      </c>
      <c r="G100" s="28" t="str">
        <f t="shared" si="16"/>
        <v>46176.364</v>
      </c>
      <c r="H100" s="19">
        <f t="shared" si="17"/>
        <v>-8753</v>
      </c>
      <c r="I100" s="59" t="s">
        <v>330</v>
      </c>
      <c r="J100" s="60" t="s">
        <v>331</v>
      </c>
      <c r="K100" s="59">
        <v>-8753</v>
      </c>
      <c r="L100" s="59" t="s">
        <v>328</v>
      </c>
      <c r="M100" s="60" t="s">
        <v>151</v>
      </c>
      <c r="N100" s="60"/>
      <c r="O100" s="61" t="s">
        <v>266</v>
      </c>
      <c r="P100" s="61" t="s">
        <v>332</v>
      </c>
    </row>
    <row r="101" spans="1:16" ht="12.75" customHeight="1" thickBot="1">
      <c r="A101" s="19" t="str">
        <f t="shared" si="12"/>
        <v> BRNO 30 </v>
      </c>
      <c r="B101" s="6" t="str">
        <f t="shared" si="13"/>
        <v>I</v>
      </c>
      <c r="C101" s="19">
        <f t="shared" si="14"/>
        <v>46851.5</v>
      </c>
      <c r="D101" s="28" t="str">
        <f t="shared" si="15"/>
        <v>vis</v>
      </c>
      <c r="E101" s="58">
        <f>VLOOKUP(C101,Active!C$21:E$968,3,FALSE)</f>
        <v>-8147.9982379167286</v>
      </c>
      <c r="F101" s="6" t="s">
        <v>91</v>
      </c>
      <c r="G101" s="28" t="str">
        <f t="shared" si="16"/>
        <v>46851.500</v>
      </c>
      <c r="H101" s="19">
        <f t="shared" si="17"/>
        <v>-8148</v>
      </c>
      <c r="I101" s="59" t="s">
        <v>333</v>
      </c>
      <c r="J101" s="60" t="s">
        <v>334</v>
      </c>
      <c r="K101" s="59">
        <v>-8148</v>
      </c>
      <c r="L101" s="59" t="s">
        <v>335</v>
      </c>
      <c r="M101" s="60" t="s">
        <v>151</v>
      </c>
      <c r="N101" s="60"/>
      <c r="O101" s="61" t="s">
        <v>336</v>
      </c>
      <c r="P101" s="61" t="s">
        <v>337</v>
      </c>
    </row>
    <row r="102" spans="1:16" ht="12.75" customHeight="1" thickBot="1">
      <c r="A102" s="19" t="str">
        <f t="shared" si="12"/>
        <v> BRNO 30 </v>
      </c>
      <c r="B102" s="6" t="str">
        <f t="shared" si="13"/>
        <v>I</v>
      </c>
      <c r="C102" s="19">
        <f t="shared" si="14"/>
        <v>46851.506000000001</v>
      </c>
      <c r="D102" s="28" t="str">
        <f t="shared" si="15"/>
        <v>vis</v>
      </c>
      <c r="E102" s="58">
        <f>VLOOKUP(C102,Active!C$21:E$968,3,FALSE)</f>
        <v>-8147.9928613404272</v>
      </c>
      <c r="F102" s="6" t="s">
        <v>91</v>
      </c>
      <c r="G102" s="28" t="str">
        <f t="shared" si="16"/>
        <v>46851.506</v>
      </c>
      <c r="H102" s="19">
        <f t="shared" si="17"/>
        <v>-8148</v>
      </c>
      <c r="I102" s="59" t="s">
        <v>338</v>
      </c>
      <c r="J102" s="60" t="s">
        <v>339</v>
      </c>
      <c r="K102" s="59">
        <v>-8148</v>
      </c>
      <c r="L102" s="59" t="s">
        <v>340</v>
      </c>
      <c r="M102" s="60" t="s">
        <v>151</v>
      </c>
      <c r="N102" s="60"/>
      <c r="O102" s="61" t="s">
        <v>341</v>
      </c>
      <c r="P102" s="61" t="s">
        <v>337</v>
      </c>
    </row>
    <row r="103" spans="1:16" ht="12.75" customHeight="1" thickBot="1">
      <c r="A103" s="19" t="str">
        <f t="shared" si="12"/>
        <v> BBS 84 </v>
      </c>
      <c r="B103" s="6" t="str">
        <f t="shared" si="13"/>
        <v>I</v>
      </c>
      <c r="C103" s="19">
        <f t="shared" si="14"/>
        <v>46908.415000000001</v>
      </c>
      <c r="D103" s="28" t="str">
        <f t="shared" si="15"/>
        <v>vis</v>
      </c>
      <c r="E103" s="58">
        <f>VLOOKUP(C103,Active!C$21:E$968,3,FALSE)</f>
        <v>-8096.996931229467</v>
      </c>
      <c r="F103" s="6" t="str">
        <f>LEFT(M103,1)</f>
        <v>V</v>
      </c>
      <c r="G103" s="28" t="str">
        <f t="shared" si="16"/>
        <v>46908.415</v>
      </c>
      <c r="H103" s="19">
        <f t="shared" si="17"/>
        <v>-8097</v>
      </c>
      <c r="I103" s="59" t="s">
        <v>342</v>
      </c>
      <c r="J103" s="60" t="s">
        <v>343</v>
      </c>
      <c r="K103" s="59">
        <v>-8097</v>
      </c>
      <c r="L103" s="59" t="s">
        <v>344</v>
      </c>
      <c r="M103" s="60" t="s">
        <v>151</v>
      </c>
      <c r="N103" s="60"/>
      <c r="O103" s="61" t="s">
        <v>183</v>
      </c>
      <c r="P103" s="61" t="s">
        <v>345</v>
      </c>
    </row>
    <row r="104" spans="1:16" ht="12.75" customHeight="1" thickBot="1">
      <c r="A104" s="19" t="str">
        <f t="shared" si="12"/>
        <v> BBS 87 </v>
      </c>
      <c r="B104" s="6" t="str">
        <f t="shared" si="13"/>
        <v>I</v>
      </c>
      <c r="C104" s="19">
        <f t="shared" si="14"/>
        <v>47177.372000000003</v>
      </c>
      <c r="D104" s="28" t="str">
        <f t="shared" si="15"/>
        <v>vis</v>
      </c>
      <c r="E104" s="58">
        <f>VLOOKUP(C104,Active!C$21:E$968,3,FALSE)</f>
        <v>-7855.9856259024791</v>
      </c>
      <c r="F104" s="6" t="str">
        <f>LEFT(M104,1)</f>
        <v>V</v>
      </c>
      <c r="G104" s="28" t="str">
        <f t="shared" si="16"/>
        <v>47177.372</v>
      </c>
      <c r="H104" s="19">
        <f t="shared" si="17"/>
        <v>-7856</v>
      </c>
      <c r="I104" s="59" t="s">
        <v>346</v>
      </c>
      <c r="J104" s="60" t="s">
        <v>347</v>
      </c>
      <c r="K104" s="59">
        <v>-7856</v>
      </c>
      <c r="L104" s="59" t="s">
        <v>348</v>
      </c>
      <c r="M104" s="60" t="s">
        <v>151</v>
      </c>
      <c r="N104" s="60"/>
      <c r="O104" s="61" t="s">
        <v>183</v>
      </c>
      <c r="P104" s="61" t="s">
        <v>349</v>
      </c>
    </row>
    <row r="105" spans="1:16" ht="12.75" customHeight="1" thickBot="1">
      <c r="A105" s="19" t="str">
        <f t="shared" si="12"/>
        <v> BBS 88 </v>
      </c>
      <c r="B105" s="6" t="str">
        <f t="shared" si="13"/>
        <v>I</v>
      </c>
      <c r="C105" s="19">
        <f t="shared" si="14"/>
        <v>47234.281000000003</v>
      </c>
      <c r="D105" s="28" t="str">
        <f t="shared" si="15"/>
        <v>vis</v>
      </c>
      <c r="E105" s="58">
        <f>VLOOKUP(C105,Active!C$21:E$968,3,FALSE)</f>
        <v>-7804.9896957915198</v>
      </c>
      <c r="F105" s="6" t="str">
        <f>LEFT(M105,1)</f>
        <v>V</v>
      </c>
      <c r="G105" s="28" t="str">
        <f t="shared" si="16"/>
        <v>47234.281</v>
      </c>
      <c r="H105" s="19">
        <f t="shared" si="17"/>
        <v>-7805</v>
      </c>
      <c r="I105" s="59" t="s">
        <v>350</v>
      </c>
      <c r="J105" s="60" t="s">
        <v>351</v>
      </c>
      <c r="K105" s="59">
        <v>-7805</v>
      </c>
      <c r="L105" s="59" t="s">
        <v>352</v>
      </c>
      <c r="M105" s="60" t="s">
        <v>151</v>
      </c>
      <c r="N105" s="60"/>
      <c r="O105" s="61" t="s">
        <v>226</v>
      </c>
      <c r="P105" s="61" t="s">
        <v>353</v>
      </c>
    </row>
    <row r="106" spans="1:16" ht="12.75" customHeight="1" thickBot="1">
      <c r="A106" s="19" t="str">
        <f t="shared" si="12"/>
        <v> BBS 91 </v>
      </c>
      <c r="B106" s="6" t="str">
        <f t="shared" si="13"/>
        <v>I</v>
      </c>
      <c r="C106" s="19">
        <f t="shared" si="14"/>
        <v>47591.383000000002</v>
      </c>
      <c r="D106" s="28" t="str">
        <f t="shared" si="15"/>
        <v>vis</v>
      </c>
      <c r="E106" s="58">
        <f>VLOOKUP(C106,Active!C$21:E$968,3,FALSE)</f>
        <v>-7484.9920041349451</v>
      </c>
      <c r="F106" s="6" t="str">
        <f>LEFT(M106,1)</f>
        <v>V</v>
      </c>
      <c r="G106" s="28" t="str">
        <f t="shared" si="16"/>
        <v>47591.383</v>
      </c>
      <c r="H106" s="19">
        <f t="shared" si="17"/>
        <v>-7485</v>
      </c>
      <c r="I106" s="59" t="s">
        <v>354</v>
      </c>
      <c r="J106" s="60" t="s">
        <v>355</v>
      </c>
      <c r="K106" s="59">
        <v>-7485</v>
      </c>
      <c r="L106" s="59" t="s">
        <v>356</v>
      </c>
      <c r="M106" s="60" t="s">
        <v>151</v>
      </c>
      <c r="N106" s="60"/>
      <c r="O106" s="61" t="s">
        <v>183</v>
      </c>
      <c r="P106" s="61" t="s">
        <v>357</v>
      </c>
    </row>
    <row r="107" spans="1:16" ht="12.75" customHeight="1" thickBot="1">
      <c r="A107" s="19" t="str">
        <f t="shared" ref="A107:A138" si="18">P107</f>
        <v> VSSC 73 </v>
      </c>
      <c r="B107" s="6" t="str">
        <f t="shared" ref="B107:B138" si="19">IF(H107=INT(H107),"I","II")</f>
        <v>I</v>
      </c>
      <c r="C107" s="19">
        <f t="shared" ref="C107:C138" si="20">1*G107</f>
        <v>47593.372000000003</v>
      </c>
      <c r="D107" s="28" t="str">
        <f t="shared" ref="D107:D138" si="21">VLOOKUP(F107,I$1:J$5,2,FALSE)</f>
        <v>vis</v>
      </c>
      <c r="E107" s="58">
        <f>VLOOKUP(C107,Active!C$21:E$968,3,FALSE)</f>
        <v>-7483.2096690914414</v>
      </c>
      <c r="F107" s="6" t="str">
        <f>LEFT(M107,1)</f>
        <v>V</v>
      </c>
      <c r="G107" s="28" t="str">
        <f t="shared" ref="G107:G138" si="22">MID(I107,3,LEN(I107)-3)</f>
        <v>47593.372</v>
      </c>
      <c r="H107" s="19">
        <f t="shared" ref="H107:H138" si="23">1*K107</f>
        <v>-7483</v>
      </c>
      <c r="I107" s="59" t="s">
        <v>358</v>
      </c>
      <c r="J107" s="60" t="s">
        <v>359</v>
      </c>
      <c r="K107" s="59">
        <v>-7483</v>
      </c>
      <c r="L107" s="59" t="s">
        <v>126</v>
      </c>
      <c r="M107" s="60" t="s">
        <v>151</v>
      </c>
      <c r="N107" s="60"/>
      <c r="O107" s="61" t="s">
        <v>360</v>
      </c>
      <c r="P107" s="61" t="s">
        <v>361</v>
      </c>
    </row>
    <row r="108" spans="1:16" ht="12.75" customHeight="1" thickBot="1">
      <c r="A108" s="19" t="str">
        <f t="shared" si="18"/>
        <v> BBS 94 </v>
      </c>
      <c r="B108" s="6" t="str">
        <f t="shared" si="19"/>
        <v>I</v>
      </c>
      <c r="C108" s="19">
        <f t="shared" si="20"/>
        <v>47928.394999999997</v>
      </c>
      <c r="D108" s="28" t="str">
        <f t="shared" si="21"/>
        <v>vis</v>
      </c>
      <c r="E108" s="58">
        <f>VLOOKUP(C108,Active!C$21:E$968,3,FALSE)</f>
        <v>-7182.9968821234079</v>
      </c>
      <c r="F108" s="6" t="s">
        <v>91</v>
      </c>
      <c r="G108" s="28" t="str">
        <f t="shared" si="22"/>
        <v>47928.395</v>
      </c>
      <c r="H108" s="19">
        <f t="shared" si="23"/>
        <v>-7183</v>
      </c>
      <c r="I108" s="59" t="s">
        <v>362</v>
      </c>
      <c r="J108" s="60" t="s">
        <v>363</v>
      </c>
      <c r="K108" s="59">
        <v>-7183</v>
      </c>
      <c r="L108" s="59" t="s">
        <v>344</v>
      </c>
      <c r="M108" s="60" t="s">
        <v>151</v>
      </c>
      <c r="N108" s="60"/>
      <c r="O108" s="61" t="s">
        <v>226</v>
      </c>
      <c r="P108" s="61" t="s">
        <v>364</v>
      </c>
    </row>
    <row r="109" spans="1:16" ht="12.75" customHeight="1" thickBot="1">
      <c r="A109" s="19" t="str">
        <f t="shared" si="18"/>
        <v> BBS 94 </v>
      </c>
      <c r="B109" s="6" t="str">
        <f t="shared" si="19"/>
        <v>I</v>
      </c>
      <c r="C109" s="19">
        <f t="shared" si="20"/>
        <v>47928.404000000002</v>
      </c>
      <c r="D109" s="28" t="str">
        <f t="shared" si="21"/>
        <v>vis</v>
      </c>
      <c r="E109" s="58">
        <f>VLOOKUP(C109,Active!C$21:E$968,3,FALSE)</f>
        <v>-7182.9888172589526</v>
      </c>
      <c r="F109" s="6" t="s">
        <v>91</v>
      </c>
      <c r="G109" s="28" t="str">
        <f t="shared" si="22"/>
        <v>47928.404</v>
      </c>
      <c r="H109" s="19">
        <f t="shared" si="23"/>
        <v>-7183</v>
      </c>
      <c r="I109" s="59" t="s">
        <v>365</v>
      </c>
      <c r="J109" s="60" t="s">
        <v>366</v>
      </c>
      <c r="K109" s="59">
        <v>-7183</v>
      </c>
      <c r="L109" s="59" t="s">
        <v>367</v>
      </c>
      <c r="M109" s="60" t="s">
        <v>151</v>
      </c>
      <c r="N109" s="60"/>
      <c r="O109" s="61" t="s">
        <v>183</v>
      </c>
      <c r="P109" s="61" t="s">
        <v>364</v>
      </c>
    </row>
    <row r="110" spans="1:16" ht="12.75" customHeight="1" thickBot="1">
      <c r="A110" s="19" t="str">
        <f t="shared" si="18"/>
        <v> BBS 94 </v>
      </c>
      <c r="B110" s="6" t="str">
        <f t="shared" si="19"/>
        <v>I</v>
      </c>
      <c r="C110" s="19">
        <f t="shared" si="20"/>
        <v>47947.360000000001</v>
      </c>
      <c r="D110" s="28" t="str">
        <f t="shared" si="21"/>
        <v>vis</v>
      </c>
      <c r="E110" s="58">
        <f>VLOOKUP(C110,Active!C$21:E$968,3,FALSE)</f>
        <v>-7166.0024205346508</v>
      </c>
      <c r="F110" s="6" t="s">
        <v>91</v>
      </c>
      <c r="G110" s="28" t="str">
        <f t="shared" si="22"/>
        <v>47947.360</v>
      </c>
      <c r="H110" s="19">
        <f t="shared" si="23"/>
        <v>-7166</v>
      </c>
      <c r="I110" s="59" t="s">
        <v>368</v>
      </c>
      <c r="J110" s="60" t="s">
        <v>369</v>
      </c>
      <c r="K110" s="59">
        <v>-7166</v>
      </c>
      <c r="L110" s="59" t="s">
        <v>93</v>
      </c>
      <c r="M110" s="60" t="s">
        <v>151</v>
      </c>
      <c r="N110" s="60"/>
      <c r="O110" s="61" t="s">
        <v>183</v>
      </c>
      <c r="P110" s="61" t="s">
        <v>364</v>
      </c>
    </row>
    <row r="111" spans="1:16" ht="12.75" customHeight="1" thickBot="1">
      <c r="A111" s="19" t="str">
        <f t="shared" si="18"/>
        <v> BBS 94 </v>
      </c>
      <c r="B111" s="6" t="str">
        <f t="shared" si="19"/>
        <v>I</v>
      </c>
      <c r="C111" s="19">
        <f t="shared" si="20"/>
        <v>47956.298000000003</v>
      </c>
      <c r="D111" s="28" t="str">
        <f t="shared" si="21"/>
        <v>vis</v>
      </c>
      <c r="E111" s="58">
        <f>VLOOKUP(C111,Active!C$21:E$968,3,FALSE)</f>
        <v>-7157.993114039512</v>
      </c>
      <c r="F111" s="6" t="s">
        <v>91</v>
      </c>
      <c r="G111" s="28" t="str">
        <f t="shared" si="22"/>
        <v>47956.298</v>
      </c>
      <c r="H111" s="19">
        <f t="shared" si="23"/>
        <v>-7158</v>
      </c>
      <c r="I111" s="59" t="s">
        <v>370</v>
      </c>
      <c r="J111" s="60" t="s">
        <v>371</v>
      </c>
      <c r="K111" s="59">
        <v>-7158</v>
      </c>
      <c r="L111" s="59" t="s">
        <v>340</v>
      </c>
      <c r="M111" s="60" t="s">
        <v>151</v>
      </c>
      <c r="N111" s="60"/>
      <c r="O111" s="61" t="s">
        <v>183</v>
      </c>
      <c r="P111" s="61" t="s">
        <v>364</v>
      </c>
    </row>
    <row r="112" spans="1:16" ht="12.75" customHeight="1" thickBot="1">
      <c r="A112" s="19" t="str">
        <f t="shared" si="18"/>
        <v> BBS 96 </v>
      </c>
      <c r="B112" s="6" t="str">
        <f t="shared" si="19"/>
        <v>I</v>
      </c>
      <c r="C112" s="19">
        <f t="shared" si="20"/>
        <v>48190.654000000002</v>
      </c>
      <c r="D112" s="28" t="str">
        <f t="shared" si="21"/>
        <v>vis</v>
      </c>
      <c r="E112" s="58">
        <f>VLOOKUP(C112,Active!C$21:E$968,3,FALSE)</f>
        <v>-6947.9876281394936</v>
      </c>
      <c r="F112" s="6" t="s">
        <v>91</v>
      </c>
      <c r="G112" s="28" t="str">
        <f t="shared" si="22"/>
        <v>48190.654</v>
      </c>
      <c r="H112" s="19">
        <f t="shared" si="23"/>
        <v>-6948</v>
      </c>
      <c r="I112" s="59" t="s">
        <v>372</v>
      </c>
      <c r="J112" s="60" t="s">
        <v>373</v>
      </c>
      <c r="K112" s="59">
        <v>-6948</v>
      </c>
      <c r="L112" s="59" t="s">
        <v>374</v>
      </c>
      <c r="M112" s="60" t="s">
        <v>151</v>
      </c>
      <c r="N112" s="60"/>
      <c r="O112" s="61" t="s">
        <v>226</v>
      </c>
      <c r="P112" s="61" t="s">
        <v>375</v>
      </c>
    </row>
    <row r="113" spans="1:16" ht="12.75" customHeight="1" thickBot="1">
      <c r="A113" s="19" t="str">
        <f t="shared" si="18"/>
        <v> BBS 97 </v>
      </c>
      <c r="B113" s="6" t="str">
        <f t="shared" si="19"/>
        <v>I</v>
      </c>
      <c r="C113" s="19">
        <f t="shared" si="20"/>
        <v>48312.286999999997</v>
      </c>
      <c r="D113" s="28" t="str">
        <f t="shared" si="21"/>
        <v>vis</v>
      </c>
      <c r="E113" s="58">
        <f>VLOOKUP(C113,Active!C$21:E$968,3,FALSE)</f>
        <v>-6838.9927772866213</v>
      </c>
      <c r="F113" s="6" t="s">
        <v>91</v>
      </c>
      <c r="G113" s="28" t="str">
        <f t="shared" si="22"/>
        <v>48312.287</v>
      </c>
      <c r="H113" s="19">
        <f t="shared" si="23"/>
        <v>-6839</v>
      </c>
      <c r="I113" s="59" t="s">
        <v>376</v>
      </c>
      <c r="J113" s="60" t="s">
        <v>377</v>
      </c>
      <c r="K113" s="59">
        <v>-6839</v>
      </c>
      <c r="L113" s="59" t="s">
        <v>340</v>
      </c>
      <c r="M113" s="60" t="s">
        <v>151</v>
      </c>
      <c r="N113" s="60"/>
      <c r="O113" s="61" t="s">
        <v>226</v>
      </c>
      <c r="P113" s="61" t="s">
        <v>378</v>
      </c>
    </row>
    <row r="114" spans="1:16" ht="12.75" customHeight="1" thickBot="1">
      <c r="A114" s="19" t="str">
        <f t="shared" si="18"/>
        <v> BBS 97 </v>
      </c>
      <c r="B114" s="6" t="str">
        <f t="shared" si="19"/>
        <v>I</v>
      </c>
      <c r="C114" s="19">
        <f t="shared" si="20"/>
        <v>48332.375999999997</v>
      </c>
      <c r="D114" s="28" t="str">
        <f t="shared" si="21"/>
        <v>vis</v>
      </c>
      <c r="E114" s="58">
        <f>VLOOKUP(C114,Active!C$21:E$968,3,FALSE)</f>
        <v>-6820.9911037376387</v>
      </c>
      <c r="F114" s="6" t="s">
        <v>91</v>
      </c>
      <c r="G114" s="28" t="str">
        <f t="shared" si="22"/>
        <v>48332.376</v>
      </c>
      <c r="H114" s="19">
        <f t="shared" si="23"/>
        <v>-6821</v>
      </c>
      <c r="I114" s="59" t="s">
        <v>379</v>
      </c>
      <c r="J114" s="60" t="s">
        <v>380</v>
      </c>
      <c r="K114" s="59">
        <v>-6821</v>
      </c>
      <c r="L114" s="59" t="s">
        <v>381</v>
      </c>
      <c r="M114" s="60" t="s">
        <v>151</v>
      </c>
      <c r="N114" s="60"/>
      <c r="O114" s="61" t="s">
        <v>183</v>
      </c>
      <c r="P114" s="61" t="s">
        <v>378</v>
      </c>
    </row>
    <row r="115" spans="1:16" ht="12.75" customHeight="1" thickBot="1">
      <c r="A115" s="19" t="str">
        <f t="shared" si="18"/>
        <v> BBS 97 </v>
      </c>
      <c r="B115" s="6" t="str">
        <f t="shared" si="19"/>
        <v>I</v>
      </c>
      <c r="C115" s="19">
        <f t="shared" si="20"/>
        <v>48361.391000000003</v>
      </c>
      <c r="D115" s="28" t="str">
        <f t="shared" si="21"/>
        <v>vis</v>
      </c>
      <c r="E115" s="58">
        <f>VLOOKUP(C115,Active!C$21:E$968,3,FALSE)</f>
        <v>-6794.9908768461128</v>
      </c>
      <c r="F115" s="6" t="s">
        <v>91</v>
      </c>
      <c r="G115" s="28" t="str">
        <f t="shared" si="22"/>
        <v>48361.391</v>
      </c>
      <c r="H115" s="19">
        <f t="shared" si="23"/>
        <v>-6795</v>
      </c>
      <c r="I115" s="59" t="s">
        <v>382</v>
      </c>
      <c r="J115" s="60" t="s">
        <v>383</v>
      </c>
      <c r="K115" s="59">
        <v>-6795</v>
      </c>
      <c r="L115" s="59" t="s">
        <v>381</v>
      </c>
      <c r="M115" s="60" t="s">
        <v>151</v>
      </c>
      <c r="N115" s="60"/>
      <c r="O115" s="61" t="s">
        <v>183</v>
      </c>
      <c r="P115" s="61" t="s">
        <v>378</v>
      </c>
    </row>
    <row r="116" spans="1:16" ht="12.75" customHeight="1" thickBot="1">
      <c r="A116" s="19" t="str">
        <f t="shared" si="18"/>
        <v> BBS 98 </v>
      </c>
      <c r="B116" s="6" t="str">
        <f t="shared" si="19"/>
        <v>I</v>
      </c>
      <c r="C116" s="19">
        <f t="shared" si="20"/>
        <v>48390.39</v>
      </c>
      <c r="D116" s="28" t="str">
        <f t="shared" si="21"/>
        <v>vis</v>
      </c>
      <c r="E116" s="58">
        <f>VLOOKUP(C116,Active!C$21:E$968,3,FALSE)</f>
        <v>-6769.0049874913966</v>
      </c>
      <c r="F116" s="6" t="s">
        <v>91</v>
      </c>
      <c r="G116" s="28" t="str">
        <f t="shared" si="22"/>
        <v>48390.390</v>
      </c>
      <c r="H116" s="19">
        <f t="shared" si="23"/>
        <v>-6769</v>
      </c>
      <c r="I116" s="59" t="s">
        <v>384</v>
      </c>
      <c r="J116" s="60" t="s">
        <v>385</v>
      </c>
      <c r="K116" s="59">
        <v>-6769</v>
      </c>
      <c r="L116" s="59" t="s">
        <v>274</v>
      </c>
      <c r="M116" s="60" t="s">
        <v>151</v>
      </c>
      <c r="N116" s="60"/>
      <c r="O116" s="61" t="s">
        <v>183</v>
      </c>
      <c r="P116" s="61" t="s">
        <v>386</v>
      </c>
    </row>
    <row r="117" spans="1:16" ht="12.75" customHeight="1" thickBot="1">
      <c r="A117" s="19" t="str">
        <f t="shared" si="18"/>
        <v> BBS 101 </v>
      </c>
      <c r="B117" s="6" t="str">
        <f t="shared" si="19"/>
        <v>I</v>
      </c>
      <c r="C117" s="19">
        <f t="shared" si="20"/>
        <v>48688.370999999999</v>
      </c>
      <c r="D117" s="28" t="str">
        <f t="shared" si="21"/>
        <v>vis</v>
      </c>
      <c r="E117" s="58">
        <f>VLOOKUP(C117,Active!C$21:E$968,3,FALSE)</f>
        <v>-6501.9853904084403</v>
      </c>
      <c r="F117" s="6" t="s">
        <v>91</v>
      </c>
      <c r="G117" s="28" t="str">
        <f t="shared" si="22"/>
        <v>48688.371</v>
      </c>
      <c r="H117" s="19">
        <f t="shared" si="23"/>
        <v>-6502</v>
      </c>
      <c r="I117" s="59" t="s">
        <v>387</v>
      </c>
      <c r="J117" s="60" t="s">
        <v>388</v>
      </c>
      <c r="K117" s="59">
        <v>-6502</v>
      </c>
      <c r="L117" s="59" t="s">
        <v>348</v>
      </c>
      <c r="M117" s="60" t="s">
        <v>151</v>
      </c>
      <c r="N117" s="60"/>
      <c r="O117" s="61" t="s">
        <v>183</v>
      </c>
      <c r="P117" s="61" t="s">
        <v>389</v>
      </c>
    </row>
    <row r="118" spans="1:16" ht="12.75" customHeight="1" thickBot="1">
      <c r="A118" s="19" t="str">
        <f t="shared" si="18"/>
        <v> BBS 103 </v>
      </c>
      <c r="B118" s="6" t="str">
        <f t="shared" si="19"/>
        <v>I</v>
      </c>
      <c r="C118" s="19">
        <f t="shared" si="20"/>
        <v>49005.321000000004</v>
      </c>
      <c r="D118" s="28" t="str">
        <f t="shared" si="21"/>
        <v>vis</v>
      </c>
      <c r="E118" s="58">
        <f>VLOOKUP(C118,Active!C$21:E$968,3,FALSE)</f>
        <v>-6217.9677473525271</v>
      </c>
      <c r="F118" s="6" t="s">
        <v>91</v>
      </c>
      <c r="G118" s="28" t="str">
        <f t="shared" si="22"/>
        <v>49005.321</v>
      </c>
      <c r="H118" s="19">
        <f t="shared" si="23"/>
        <v>-6218</v>
      </c>
      <c r="I118" s="59" t="s">
        <v>390</v>
      </c>
      <c r="J118" s="60" t="s">
        <v>391</v>
      </c>
      <c r="K118" s="59">
        <v>-6218</v>
      </c>
      <c r="L118" s="59" t="s">
        <v>392</v>
      </c>
      <c r="M118" s="60" t="s">
        <v>151</v>
      </c>
      <c r="N118" s="60"/>
      <c r="O118" s="61" t="s">
        <v>183</v>
      </c>
      <c r="P118" s="61" t="s">
        <v>393</v>
      </c>
    </row>
    <row r="119" spans="1:16" ht="12.75" customHeight="1" thickBot="1">
      <c r="A119" s="19" t="str">
        <f t="shared" si="18"/>
        <v> BBS 104 </v>
      </c>
      <c r="B119" s="6" t="str">
        <f t="shared" si="19"/>
        <v>I</v>
      </c>
      <c r="C119" s="19">
        <f t="shared" si="20"/>
        <v>49092.328999999998</v>
      </c>
      <c r="D119" s="28" t="str">
        <f t="shared" si="21"/>
        <v>vis</v>
      </c>
      <c r="E119" s="58">
        <f>VLOOKUP(C119,Active!C$21:E$968,3,FALSE)</f>
        <v>-6140.0002222318235</v>
      </c>
      <c r="F119" s="6" t="s">
        <v>91</v>
      </c>
      <c r="G119" s="28" t="str">
        <f t="shared" si="22"/>
        <v>49092.329</v>
      </c>
      <c r="H119" s="19">
        <f t="shared" si="23"/>
        <v>-6140</v>
      </c>
      <c r="I119" s="59" t="s">
        <v>394</v>
      </c>
      <c r="J119" s="60" t="s">
        <v>395</v>
      </c>
      <c r="K119" s="59">
        <v>-6140</v>
      </c>
      <c r="L119" s="59" t="s">
        <v>187</v>
      </c>
      <c r="M119" s="60" t="s">
        <v>151</v>
      </c>
      <c r="N119" s="60"/>
      <c r="O119" s="61" t="s">
        <v>183</v>
      </c>
      <c r="P119" s="61" t="s">
        <v>396</v>
      </c>
    </row>
    <row r="120" spans="1:16" ht="12.75" customHeight="1" thickBot="1">
      <c r="A120" s="19" t="str">
        <f t="shared" si="18"/>
        <v> BBS 106 </v>
      </c>
      <c r="B120" s="6" t="str">
        <f t="shared" si="19"/>
        <v>I</v>
      </c>
      <c r="C120" s="19">
        <f t="shared" si="20"/>
        <v>49371.313000000002</v>
      </c>
      <c r="D120" s="28" t="str">
        <f t="shared" si="21"/>
        <v>vis</v>
      </c>
      <c r="E120" s="58">
        <f>VLOOKUP(C120,Active!C$21:E$968,3,FALSE)</f>
        <v>-5890.0037618112174</v>
      </c>
      <c r="F120" s="6" t="s">
        <v>91</v>
      </c>
      <c r="G120" s="28" t="str">
        <f t="shared" si="22"/>
        <v>49371.3130</v>
      </c>
      <c r="H120" s="19">
        <f t="shared" si="23"/>
        <v>-5890</v>
      </c>
      <c r="I120" s="59" t="s">
        <v>397</v>
      </c>
      <c r="J120" s="60" t="s">
        <v>398</v>
      </c>
      <c r="K120" s="59">
        <v>-5890</v>
      </c>
      <c r="L120" s="59" t="s">
        <v>399</v>
      </c>
      <c r="M120" s="60" t="s">
        <v>231</v>
      </c>
      <c r="N120" s="60" t="s">
        <v>232</v>
      </c>
      <c r="O120" s="61" t="s">
        <v>160</v>
      </c>
      <c r="P120" s="61" t="s">
        <v>400</v>
      </c>
    </row>
    <row r="121" spans="1:16" ht="12.75" customHeight="1" thickBot="1">
      <c r="A121" s="19" t="str">
        <f t="shared" si="18"/>
        <v> BBS 111 </v>
      </c>
      <c r="B121" s="6" t="str">
        <f t="shared" si="19"/>
        <v>I</v>
      </c>
      <c r="C121" s="19">
        <f t="shared" si="20"/>
        <v>50142.438000000002</v>
      </c>
      <c r="D121" s="28" t="str">
        <f t="shared" si="21"/>
        <v>vis</v>
      </c>
      <c r="E121" s="58">
        <f>VLOOKUP(C121,Active!C$21:E$968,3,FALSE)</f>
        <v>-5199.0016952345068</v>
      </c>
      <c r="F121" s="6" t="s">
        <v>91</v>
      </c>
      <c r="G121" s="28" t="str">
        <f t="shared" si="22"/>
        <v>50142.438</v>
      </c>
      <c r="H121" s="19">
        <f t="shared" si="23"/>
        <v>-5199</v>
      </c>
      <c r="I121" s="59" t="s">
        <v>401</v>
      </c>
      <c r="J121" s="60" t="s">
        <v>402</v>
      </c>
      <c r="K121" s="59">
        <v>-5199</v>
      </c>
      <c r="L121" s="59" t="s">
        <v>311</v>
      </c>
      <c r="M121" s="60" t="s">
        <v>151</v>
      </c>
      <c r="N121" s="60"/>
      <c r="O121" s="61" t="s">
        <v>183</v>
      </c>
      <c r="P121" s="61" t="s">
        <v>403</v>
      </c>
    </row>
    <row r="122" spans="1:16" ht="12.75" customHeight="1" thickBot="1">
      <c r="A122" s="19" t="str">
        <f t="shared" si="18"/>
        <v> BBS 111 </v>
      </c>
      <c r="B122" s="6" t="str">
        <f t="shared" si="19"/>
        <v>I</v>
      </c>
      <c r="C122" s="19">
        <f t="shared" si="20"/>
        <v>50151.364000000001</v>
      </c>
      <c r="D122" s="28" t="str">
        <f t="shared" si="21"/>
        <v>vis</v>
      </c>
      <c r="E122" s="58">
        <f>VLOOKUP(C122,Active!C$21:E$968,3,FALSE)</f>
        <v>-5191.0031418919707</v>
      </c>
      <c r="F122" s="6" t="s">
        <v>91</v>
      </c>
      <c r="G122" s="28" t="str">
        <f t="shared" si="22"/>
        <v>50151.364</v>
      </c>
      <c r="H122" s="19">
        <f t="shared" si="23"/>
        <v>-5191</v>
      </c>
      <c r="I122" s="59" t="s">
        <v>404</v>
      </c>
      <c r="J122" s="60" t="s">
        <v>405</v>
      </c>
      <c r="K122" s="59">
        <v>-5191</v>
      </c>
      <c r="L122" s="59" t="s">
        <v>297</v>
      </c>
      <c r="M122" s="60" t="s">
        <v>151</v>
      </c>
      <c r="N122" s="60"/>
      <c r="O122" s="61" t="s">
        <v>183</v>
      </c>
      <c r="P122" s="61" t="s">
        <v>403</v>
      </c>
    </row>
    <row r="123" spans="1:16" ht="12.75" customHeight="1" thickBot="1">
      <c r="A123" s="19" t="str">
        <f t="shared" si="18"/>
        <v>BAVM 131 </v>
      </c>
      <c r="B123" s="6" t="str">
        <f t="shared" si="19"/>
        <v>I</v>
      </c>
      <c r="C123" s="19">
        <f t="shared" si="20"/>
        <v>50170.356</v>
      </c>
      <c r="D123" s="28" t="str">
        <f t="shared" si="21"/>
        <v>vis</v>
      </c>
      <c r="E123" s="58">
        <f>VLOOKUP(C123,Active!C$21:E$968,3,FALSE)</f>
        <v>-5173.9844857098678</v>
      </c>
      <c r="F123" s="6" t="s">
        <v>91</v>
      </c>
      <c r="G123" s="28" t="str">
        <f t="shared" si="22"/>
        <v>50170.356</v>
      </c>
      <c r="H123" s="19">
        <f t="shared" si="23"/>
        <v>-5174</v>
      </c>
      <c r="I123" s="59" t="s">
        <v>406</v>
      </c>
      <c r="J123" s="60" t="s">
        <v>407</v>
      </c>
      <c r="K123" s="59">
        <v>-5174</v>
      </c>
      <c r="L123" s="59" t="s">
        <v>328</v>
      </c>
      <c r="M123" s="60" t="s">
        <v>151</v>
      </c>
      <c r="N123" s="60"/>
      <c r="O123" s="61" t="s">
        <v>408</v>
      </c>
      <c r="P123" s="62" t="s">
        <v>409</v>
      </c>
    </row>
    <row r="124" spans="1:16" ht="12.75" customHeight="1" thickBot="1">
      <c r="A124" s="19" t="str">
        <f t="shared" si="18"/>
        <v> BBS 112 </v>
      </c>
      <c r="B124" s="6" t="str">
        <f t="shared" si="19"/>
        <v>I</v>
      </c>
      <c r="C124" s="19">
        <f t="shared" si="20"/>
        <v>50180.375</v>
      </c>
      <c r="D124" s="28" t="str">
        <f t="shared" si="21"/>
        <v>vis</v>
      </c>
      <c r="E124" s="58">
        <f>VLOOKUP(C124,Active!C$21:E$968,3,FALSE)</f>
        <v>-5165.0064993846518</v>
      </c>
      <c r="F124" s="6" t="s">
        <v>91</v>
      </c>
      <c r="G124" s="28" t="str">
        <f t="shared" si="22"/>
        <v>50180.375</v>
      </c>
      <c r="H124" s="19">
        <f t="shared" si="23"/>
        <v>-5165</v>
      </c>
      <c r="I124" s="59" t="s">
        <v>410</v>
      </c>
      <c r="J124" s="60" t="s">
        <v>411</v>
      </c>
      <c r="K124" s="59">
        <v>-5165</v>
      </c>
      <c r="L124" s="59" t="s">
        <v>213</v>
      </c>
      <c r="M124" s="60" t="s">
        <v>151</v>
      </c>
      <c r="N124" s="60"/>
      <c r="O124" s="61" t="s">
        <v>183</v>
      </c>
      <c r="P124" s="61" t="s">
        <v>412</v>
      </c>
    </row>
    <row r="125" spans="1:16" ht="12.75" customHeight="1" thickBot="1">
      <c r="A125" s="19" t="str">
        <f t="shared" si="18"/>
        <v>BAVM 131 </v>
      </c>
      <c r="B125" s="6" t="str">
        <f t="shared" si="19"/>
        <v>I</v>
      </c>
      <c r="C125" s="19">
        <f t="shared" si="20"/>
        <v>50189.349000000002</v>
      </c>
      <c r="D125" s="28" t="str">
        <f t="shared" si="21"/>
        <v>vis</v>
      </c>
      <c r="E125" s="58">
        <f>VLOOKUP(C125,Active!C$21:E$968,3,FALSE)</f>
        <v>-5156.9649334317119</v>
      </c>
      <c r="F125" s="6" t="s">
        <v>91</v>
      </c>
      <c r="G125" s="28" t="str">
        <f t="shared" si="22"/>
        <v>50189.349</v>
      </c>
      <c r="H125" s="19">
        <f t="shared" si="23"/>
        <v>-5157</v>
      </c>
      <c r="I125" s="59" t="s">
        <v>413</v>
      </c>
      <c r="J125" s="60" t="s">
        <v>414</v>
      </c>
      <c r="K125" s="59">
        <v>-5157</v>
      </c>
      <c r="L125" s="59" t="s">
        <v>415</v>
      </c>
      <c r="M125" s="60" t="s">
        <v>151</v>
      </c>
      <c r="N125" s="60"/>
      <c r="O125" s="61" t="s">
        <v>416</v>
      </c>
      <c r="P125" s="62" t="s">
        <v>409</v>
      </c>
    </row>
    <row r="126" spans="1:16" ht="12.75" customHeight="1" thickBot="1">
      <c r="A126" s="19" t="str">
        <f t="shared" si="18"/>
        <v> BBS 112 </v>
      </c>
      <c r="B126" s="6" t="str">
        <f t="shared" si="19"/>
        <v>I</v>
      </c>
      <c r="C126" s="19">
        <f t="shared" si="20"/>
        <v>50190.413999999997</v>
      </c>
      <c r="D126" s="28" t="str">
        <f t="shared" si="21"/>
        <v>vis</v>
      </c>
      <c r="E126" s="58">
        <f>VLOOKUP(C126,Active!C$21:E$968,3,FALSE)</f>
        <v>-5156.010591138438</v>
      </c>
      <c r="F126" s="6" t="s">
        <v>91</v>
      </c>
      <c r="G126" s="28" t="str">
        <f t="shared" si="22"/>
        <v>50190.414</v>
      </c>
      <c r="H126" s="19">
        <f t="shared" si="23"/>
        <v>-5156</v>
      </c>
      <c r="I126" s="59" t="s">
        <v>417</v>
      </c>
      <c r="J126" s="60" t="s">
        <v>418</v>
      </c>
      <c r="K126" s="59">
        <v>-5156</v>
      </c>
      <c r="L126" s="59" t="s">
        <v>256</v>
      </c>
      <c r="M126" s="60" t="s">
        <v>151</v>
      </c>
      <c r="N126" s="60"/>
      <c r="O126" s="61" t="s">
        <v>183</v>
      </c>
      <c r="P126" s="61" t="s">
        <v>412</v>
      </c>
    </row>
    <row r="127" spans="1:16" ht="12.75" customHeight="1" thickBot="1">
      <c r="A127" s="19" t="str">
        <f t="shared" si="18"/>
        <v>BAVM 131 </v>
      </c>
      <c r="B127" s="6" t="str">
        <f t="shared" si="19"/>
        <v>I</v>
      </c>
      <c r="C127" s="19">
        <f t="shared" si="20"/>
        <v>50199.368999999999</v>
      </c>
      <c r="D127" s="28" t="str">
        <f t="shared" si="21"/>
        <v>vis</v>
      </c>
      <c r="E127" s="58">
        <f>VLOOKUP(C127,Active!C$21:E$968,3,FALSE)</f>
        <v>-5147.986051010449</v>
      </c>
      <c r="F127" s="6" t="s">
        <v>91</v>
      </c>
      <c r="G127" s="28" t="str">
        <f t="shared" si="22"/>
        <v>50199.369</v>
      </c>
      <c r="H127" s="19">
        <f t="shared" si="23"/>
        <v>-5148</v>
      </c>
      <c r="I127" s="59" t="s">
        <v>419</v>
      </c>
      <c r="J127" s="60" t="s">
        <v>420</v>
      </c>
      <c r="K127" s="59">
        <v>-5148</v>
      </c>
      <c r="L127" s="59" t="s">
        <v>348</v>
      </c>
      <c r="M127" s="60" t="s">
        <v>151</v>
      </c>
      <c r="N127" s="60"/>
      <c r="O127" s="61" t="s">
        <v>408</v>
      </c>
      <c r="P127" s="62" t="s">
        <v>409</v>
      </c>
    </row>
    <row r="128" spans="1:16" ht="12.75" customHeight="1" thickBot="1">
      <c r="A128" s="19" t="str">
        <f t="shared" si="18"/>
        <v> BBS 112 </v>
      </c>
      <c r="B128" s="6" t="str">
        <f t="shared" si="19"/>
        <v>I</v>
      </c>
      <c r="C128" s="19">
        <f t="shared" si="20"/>
        <v>50209.392</v>
      </c>
      <c r="D128" s="28" t="str">
        <f t="shared" si="21"/>
        <v>vis</v>
      </c>
      <c r="E128" s="58">
        <f>VLOOKUP(C128,Active!C$21:E$968,3,FALSE)</f>
        <v>-5139.0044803010323</v>
      </c>
      <c r="F128" s="6" t="s">
        <v>91</v>
      </c>
      <c r="G128" s="28" t="str">
        <f t="shared" si="22"/>
        <v>50209.392</v>
      </c>
      <c r="H128" s="19">
        <f t="shared" si="23"/>
        <v>-5139</v>
      </c>
      <c r="I128" s="59" t="s">
        <v>421</v>
      </c>
      <c r="J128" s="60" t="s">
        <v>422</v>
      </c>
      <c r="K128" s="59">
        <v>-5139</v>
      </c>
      <c r="L128" s="59" t="s">
        <v>293</v>
      </c>
      <c r="M128" s="60" t="s">
        <v>151</v>
      </c>
      <c r="N128" s="60"/>
      <c r="O128" s="61" t="s">
        <v>183</v>
      </c>
      <c r="P128" s="61" t="s">
        <v>412</v>
      </c>
    </row>
    <row r="129" spans="1:16" ht="12.75" customHeight="1" thickBot="1">
      <c r="A129" s="19" t="str">
        <f t="shared" si="18"/>
        <v> BBS 114 </v>
      </c>
      <c r="B129" s="6" t="str">
        <f t="shared" si="19"/>
        <v>I</v>
      </c>
      <c r="C129" s="19">
        <f t="shared" si="20"/>
        <v>50488.39</v>
      </c>
      <c r="D129" s="28" t="str">
        <f t="shared" si="21"/>
        <v>vis</v>
      </c>
      <c r="E129" s="58">
        <f>VLOOKUP(C129,Active!C$21:E$968,3,FALSE)</f>
        <v>-4888.99547453573</v>
      </c>
      <c r="F129" s="6" t="s">
        <v>91</v>
      </c>
      <c r="G129" s="28" t="str">
        <f t="shared" si="22"/>
        <v>50488.390</v>
      </c>
      <c r="H129" s="19">
        <f t="shared" si="23"/>
        <v>-4889</v>
      </c>
      <c r="I129" s="59" t="s">
        <v>423</v>
      </c>
      <c r="J129" s="60" t="s">
        <v>424</v>
      </c>
      <c r="K129" s="59">
        <v>-4889</v>
      </c>
      <c r="L129" s="59" t="s">
        <v>265</v>
      </c>
      <c r="M129" s="60" t="s">
        <v>151</v>
      </c>
      <c r="N129" s="60"/>
      <c r="O129" s="61" t="s">
        <v>183</v>
      </c>
      <c r="P129" s="61" t="s">
        <v>425</v>
      </c>
    </row>
    <row r="130" spans="1:16" ht="12.75" customHeight="1" thickBot="1">
      <c r="A130" s="19" t="str">
        <f t="shared" si="18"/>
        <v> BRNO 32 </v>
      </c>
      <c r="B130" s="6" t="str">
        <f t="shared" si="19"/>
        <v>I</v>
      </c>
      <c r="C130" s="19">
        <f t="shared" si="20"/>
        <v>50517.3995</v>
      </c>
      <c r="D130" s="28" t="str">
        <f t="shared" si="21"/>
        <v>vis</v>
      </c>
      <c r="E130" s="58">
        <f>VLOOKUP(C130,Active!C$21:E$968,3,FALSE)</f>
        <v>-4863.0001761724852</v>
      </c>
      <c r="F130" s="6" t="s">
        <v>91</v>
      </c>
      <c r="G130" s="28" t="str">
        <f t="shared" si="22"/>
        <v>50517.3995</v>
      </c>
      <c r="H130" s="19">
        <f t="shared" si="23"/>
        <v>-4863</v>
      </c>
      <c r="I130" s="59" t="s">
        <v>426</v>
      </c>
      <c r="J130" s="60" t="s">
        <v>427</v>
      </c>
      <c r="K130" s="59">
        <v>-4863</v>
      </c>
      <c r="L130" s="59" t="s">
        <v>428</v>
      </c>
      <c r="M130" s="60" t="s">
        <v>151</v>
      </c>
      <c r="N130" s="60"/>
      <c r="O130" s="61" t="s">
        <v>429</v>
      </c>
      <c r="P130" s="61" t="s">
        <v>430</v>
      </c>
    </row>
    <row r="131" spans="1:16" ht="12.75" customHeight="1" thickBot="1">
      <c r="A131" s="19" t="str">
        <f t="shared" si="18"/>
        <v> BBS 114 </v>
      </c>
      <c r="B131" s="6" t="str">
        <f t="shared" si="19"/>
        <v>I</v>
      </c>
      <c r="C131" s="19">
        <f t="shared" si="20"/>
        <v>50517.406000000003</v>
      </c>
      <c r="D131" s="28" t="str">
        <f t="shared" si="21"/>
        <v>vis</v>
      </c>
      <c r="E131" s="58">
        <f>VLOOKUP(C131,Active!C$21:E$968,3,FALSE)</f>
        <v>-4862.9943515481564</v>
      </c>
      <c r="F131" s="6" t="s">
        <v>91</v>
      </c>
      <c r="G131" s="28" t="str">
        <f t="shared" si="22"/>
        <v>50517.406</v>
      </c>
      <c r="H131" s="19">
        <f t="shared" si="23"/>
        <v>-4863</v>
      </c>
      <c r="I131" s="59" t="s">
        <v>431</v>
      </c>
      <c r="J131" s="60" t="s">
        <v>432</v>
      </c>
      <c r="K131" s="59">
        <v>-4863</v>
      </c>
      <c r="L131" s="59" t="s">
        <v>300</v>
      </c>
      <c r="M131" s="60" t="s">
        <v>151</v>
      </c>
      <c r="N131" s="60"/>
      <c r="O131" s="61" t="s">
        <v>304</v>
      </c>
      <c r="P131" s="61" t="s">
        <v>425</v>
      </c>
    </row>
    <row r="132" spans="1:16" ht="12.75" customHeight="1" thickBot="1">
      <c r="A132" s="19" t="str">
        <f t="shared" si="18"/>
        <v> BBS 115 </v>
      </c>
      <c r="B132" s="6" t="str">
        <f t="shared" si="19"/>
        <v>I</v>
      </c>
      <c r="C132" s="19">
        <f t="shared" si="20"/>
        <v>50546.45</v>
      </c>
      <c r="D132" s="28" t="str">
        <f t="shared" si="21"/>
        <v>vis</v>
      </c>
      <c r="E132" s="58">
        <f>VLOOKUP(C132,Active!C$21:E$968,3,FALSE)</f>
        <v>-4836.9681378711912</v>
      </c>
      <c r="F132" s="6" t="s">
        <v>91</v>
      </c>
      <c r="G132" s="28" t="str">
        <f t="shared" si="22"/>
        <v>50546.450</v>
      </c>
      <c r="H132" s="19">
        <f t="shared" si="23"/>
        <v>-4837</v>
      </c>
      <c r="I132" s="59" t="s">
        <v>433</v>
      </c>
      <c r="J132" s="60" t="s">
        <v>434</v>
      </c>
      <c r="K132" s="59">
        <v>-4837</v>
      </c>
      <c r="L132" s="59" t="s">
        <v>392</v>
      </c>
      <c r="M132" s="60" t="s">
        <v>151</v>
      </c>
      <c r="N132" s="60"/>
      <c r="O132" s="61" t="s">
        <v>183</v>
      </c>
      <c r="P132" s="61" t="s">
        <v>435</v>
      </c>
    </row>
    <row r="133" spans="1:16" ht="12.75" customHeight="1" thickBot="1">
      <c r="A133" s="19" t="str">
        <f t="shared" si="18"/>
        <v> BBS 117 </v>
      </c>
      <c r="B133" s="6" t="str">
        <f t="shared" si="19"/>
        <v>I</v>
      </c>
      <c r="C133" s="19">
        <f t="shared" si="20"/>
        <v>50902.402000000002</v>
      </c>
      <c r="D133" s="28" t="str">
        <f t="shared" si="21"/>
        <v>vis</v>
      </c>
      <c r="E133" s="58">
        <f>VLOOKUP(C133,Active!C$21:E$968,3,FALSE)</f>
        <v>-4518.0009566721419</v>
      </c>
      <c r="F133" s="6" t="s">
        <v>91</v>
      </c>
      <c r="G133" s="28" t="str">
        <f t="shared" si="22"/>
        <v>50902.402</v>
      </c>
      <c r="H133" s="19">
        <f t="shared" si="23"/>
        <v>-4518</v>
      </c>
      <c r="I133" s="59" t="s">
        <v>436</v>
      </c>
      <c r="J133" s="60" t="s">
        <v>437</v>
      </c>
      <c r="K133" s="59">
        <v>-4518</v>
      </c>
      <c r="L133" s="59" t="s">
        <v>284</v>
      </c>
      <c r="M133" s="60" t="s">
        <v>151</v>
      </c>
      <c r="N133" s="60"/>
      <c r="O133" s="61" t="s">
        <v>183</v>
      </c>
      <c r="P133" s="61" t="s">
        <v>438</v>
      </c>
    </row>
    <row r="134" spans="1:16" ht="12.75" customHeight="1" thickBot="1">
      <c r="A134" s="19" t="str">
        <f t="shared" si="18"/>
        <v>VSB 43 </v>
      </c>
      <c r="B134" s="6" t="str">
        <f t="shared" si="19"/>
        <v>I</v>
      </c>
      <c r="C134" s="19">
        <f t="shared" si="20"/>
        <v>53028.297400000003</v>
      </c>
      <c r="D134" s="28" t="str">
        <f t="shared" si="21"/>
        <v>vis</v>
      </c>
      <c r="E134" s="58">
        <f>VLOOKUP(C134,Active!C$21:E$968,3,FALSE)</f>
        <v>-2612.9944859625639</v>
      </c>
      <c r="F134" s="6" t="s">
        <v>91</v>
      </c>
      <c r="G134" s="28" t="str">
        <f t="shared" si="22"/>
        <v>53028.2974</v>
      </c>
      <c r="H134" s="19">
        <f t="shared" si="23"/>
        <v>-2613</v>
      </c>
      <c r="I134" s="59" t="s">
        <v>468</v>
      </c>
      <c r="J134" s="60" t="s">
        <v>469</v>
      </c>
      <c r="K134" s="59" t="s">
        <v>470</v>
      </c>
      <c r="L134" s="59" t="s">
        <v>471</v>
      </c>
      <c r="M134" s="60" t="s">
        <v>231</v>
      </c>
      <c r="N134" s="60" t="s">
        <v>318</v>
      </c>
      <c r="O134" s="61" t="s">
        <v>472</v>
      </c>
      <c r="P134" s="62" t="s">
        <v>473</v>
      </c>
    </row>
    <row r="135" spans="1:16" ht="12.75" customHeight="1" thickBot="1">
      <c r="A135" s="19" t="str">
        <f t="shared" si="18"/>
        <v>IBVS 5672 </v>
      </c>
      <c r="B135" s="6" t="str">
        <f t="shared" si="19"/>
        <v>I</v>
      </c>
      <c r="C135" s="19">
        <f t="shared" si="20"/>
        <v>53416.6463</v>
      </c>
      <c r="D135" s="28" t="str">
        <f t="shared" si="21"/>
        <v>vis</v>
      </c>
      <c r="E135" s="58" t="e">
        <f>VLOOKUP(C135,Active!C$21:E$968,3,FALSE)</f>
        <v>#N/A</v>
      </c>
      <c r="F135" s="6" t="s">
        <v>91</v>
      </c>
      <c r="G135" s="28" t="str">
        <f t="shared" si="22"/>
        <v>53416.6463</v>
      </c>
      <c r="H135" s="19">
        <f t="shared" si="23"/>
        <v>-2265</v>
      </c>
      <c r="I135" s="59" t="s">
        <v>487</v>
      </c>
      <c r="J135" s="60" t="s">
        <v>488</v>
      </c>
      <c r="K135" s="59" t="s">
        <v>489</v>
      </c>
      <c r="L135" s="59" t="s">
        <v>490</v>
      </c>
      <c r="M135" s="60" t="s">
        <v>231</v>
      </c>
      <c r="N135" s="60" t="s">
        <v>318</v>
      </c>
      <c r="O135" s="61" t="s">
        <v>491</v>
      </c>
      <c r="P135" s="62" t="s">
        <v>492</v>
      </c>
    </row>
    <row r="136" spans="1:16" ht="12.75" customHeight="1" thickBot="1">
      <c r="A136" s="19" t="str">
        <f t="shared" si="18"/>
        <v>OEJV 0107 </v>
      </c>
      <c r="B136" s="6" t="str">
        <f t="shared" si="19"/>
        <v>I</v>
      </c>
      <c r="C136" s="19">
        <f t="shared" si="20"/>
        <v>54203.391000000003</v>
      </c>
      <c r="D136" s="28" t="str">
        <f t="shared" si="21"/>
        <v>vis</v>
      </c>
      <c r="E136" s="58" t="e">
        <f>VLOOKUP(C136,Active!C$21:E$968,3,FALSE)</f>
        <v>#N/A</v>
      </c>
      <c r="F136" s="6" t="s">
        <v>91</v>
      </c>
      <c r="G136" s="28" t="str">
        <f t="shared" si="22"/>
        <v>54203.3910</v>
      </c>
      <c r="H136" s="19">
        <f t="shared" si="23"/>
        <v>-1560</v>
      </c>
      <c r="I136" s="59" t="s">
        <v>525</v>
      </c>
      <c r="J136" s="60" t="s">
        <v>526</v>
      </c>
      <c r="K136" s="59" t="s">
        <v>527</v>
      </c>
      <c r="L136" s="59" t="s">
        <v>528</v>
      </c>
      <c r="M136" s="60" t="s">
        <v>501</v>
      </c>
      <c r="N136" s="60" t="s">
        <v>508</v>
      </c>
      <c r="O136" s="61" t="s">
        <v>529</v>
      </c>
      <c r="P136" s="62" t="s">
        <v>530</v>
      </c>
    </row>
    <row r="137" spans="1:16" ht="12.75" customHeight="1" thickBot="1">
      <c r="A137" s="19" t="str">
        <f t="shared" si="18"/>
        <v>OEJV 0094 </v>
      </c>
      <c r="B137" s="6" t="str">
        <f t="shared" si="19"/>
        <v>II</v>
      </c>
      <c r="C137" s="19">
        <f t="shared" si="20"/>
        <v>54460.610399999998</v>
      </c>
      <c r="D137" s="28" t="str">
        <f t="shared" si="21"/>
        <v>vis</v>
      </c>
      <c r="E137" s="58" t="e">
        <f>VLOOKUP(C137,Active!C$21:E$968,3,FALSE)</f>
        <v>#N/A</v>
      </c>
      <c r="F137" s="6" t="s">
        <v>91</v>
      </c>
      <c r="G137" s="28" t="str">
        <f t="shared" si="22"/>
        <v>54460.6104</v>
      </c>
      <c r="H137" s="19">
        <f t="shared" si="23"/>
        <v>-1329.5</v>
      </c>
      <c r="I137" s="59" t="s">
        <v>531</v>
      </c>
      <c r="J137" s="60" t="s">
        <v>532</v>
      </c>
      <c r="K137" s="59" t="s">
        <v>533</v>
      </c>
      <c r="L137" s="59" t="s">
        <v>534</v>
      </c>
      <c r="M137" s="60" t="s">
        <v>501</v>
      </c>
      <c r="N137" s="60" t="s">
        <v>508</v>
      </c>
      <c r="O137" s="61" t="s">
        <v>509</v>
      </c>
      <c r="P137" s="62" t="s">
        <v>535</v>
      </c>
    </row>
    <row r="138" spans="1:16" ht="12.75" customHeight="1" thickBot="1">
      <c r="A138" s="19" t="str">
        <f t="shared" si="18"/>
        <v>BAVM 203 </v>
      </c>
      <c r="B138" s="6" t="str">
        <f t="shared" si="19"/>
        <v>I</v>
      </c>
      <c r="C138" s="19">
        <f t="shared" si="20"/>
        <v>54569.423600000002</v>
      </c>
      <c r="D138" s="28" t="str">
        <f t="shared" si="21"/>
        <v>vis</v>
      </c>
      <c r="E138" s="58">
        <f>VLOOKUP(C138,Active!C$21:E$968,3,FALSE)</f>
        <v>-1231.9973855501635</v>
      </c>
      <c r="F138" s="6" t="s">
        <v>91</v>
      </c>
      <c r="G138" s="28" t="str">
        <f t="shared" si="22"/>
        <v>54569.4236</v>
      </c>
      <c r="H138" s="19">
        <f t="shared" si="23"/>
        <v>-1232</v>
      </c>
      <c r="I138" s="59" t="s">
        <v>540</v>
      </c>
      <c r="J138" s="60" t="s">
        <v>541</v>
      </c>
      <c r="K138" s="59" t="s">
        <v>542</v>
      </c>
      <c r="L138" s="59" t="s">
        <v>514</v>
      </c>
      <c r="M138" s="60" t="s">
        <v>501</v>
      </c>
      <c r="N138" s="60" t="s">
        <v>441</v>
      </c>
      <c r="O138" s="61" t="s">
        <v>460</v>
      </c>
      <c r="P138" s="62" t="s">
        <v>543</v>
      </c>
    </row>
    <row r="139" spans="1:16" ht="12.75" customHeight="1" thickBot="1">
      <c r="A139" s="19" t="str">
        <f t="shared" ref="A139:A144" si="24">P139</f>
        <v>IBVS 5875 </v>
      </c>
      <c r="B139" s="6" t="str">
        <f t="shared" ref="B139:B144" si="25">IF(H139=INT(H139),"I","II")</f>
        <v>I</v>
      </c>
      <c r="C139" s="19">
        <f t="shared" ref="C139:C144" si="26">1*G139</f>
        <v>54823.858200000002</v>
      </c>
      <c r="D139" s="28" t="str">
        <f t="shared" ref="D139:D144" si="27">VLOOKUP(F139,I$1:J$5,2,FALSE)</f>
        <v>vis</v>
      </c>
      <c r="E139" s="58" t="e">
        <f>VLOOKUP(C139,Active!C$21:E$968,3,FALSE)</f>
        <v>#N/A</v>
      </c>
      <c r="F139" s="6" t="s">
        <v>91</v>
      </c>
      <c r="G139" s="28" t="str">
        <f t="shared" ref="G139:G144" si="28">MID(I139,3,LEN(I139)-3)</f>
        <v>54823.8582</v>
      </c>
      <c r="H139" s="19">
        <f t="shared" ref="H139:H144" si="29">1*K139</f>
        <v>-1004</v>
      </c>
      <c r="I139" s="59" t="s">
        <v>544</v>
      </c>
      <c r="J139" s="60" t="s">
        <v>545</v>
      </c>
      <c r="K139" s="59" t="s">
        <v>546</v>
      </c>
      <c r="L139" s="59" t="s">
        <v>547</v>
      </c>
      <c r="M139" s="60" t="s">
        <v>501</v>
      </c>
      <c r="N139" s="60" t="s">
        <v>508</v>
      </c>
      <c r="O139" s="61" t="s">
        <v>548</v>
      </c>
      <c r="P139" s="62" t="s">
        <v>549</v>
      </c>
    </row>
    <row r="140" spans="1:16" ht="12.75" customHeight="1" thickBot="1">
      <c r="A140" s="19" t="str">
        <f t="shared" si="24"/>
        <v>VSB 50 </v>
      </c>
      <c r="B140" s="6" t="str">
        <f t="shared" si="25"/>
        <v>I</v>
      </c>
      <c r="C140" s="19">
        <f t="shared" si="26"/>
        <v>55182.078300000001</v>
      </c>
      <c r="D140" s="28" t="str">
        <f t="shared" si="27"/>
        <v>vis</v>
      </c>
      <c r="E140" s="58">
        <f>VLOOKUP(C140,Active!C$21:E$968,3,FALSE)</f>
        <v>-682.99992884997346</v>
      </c>
      <c r="F140" s="6" t="s">
        <v>91</v>
      </c>
      <c r="G140" s="28" t="str">
        <f t="shared" si="28"/>
        <v>55182.0783</v>
      </c>
      <c r="H140" s="19">
        <f t="shared" si="29"/>
        <v>-683</v>
      </c>
      <c r="I140" s="59" t="s">
        <v>562</v>
      </c>
      <c r="J140" s="60" t="s">
        <v>563</v>
      </c>
      <c r="K140" s="59" t="s">
        <v>564</v>
      </c>
      <c r="L140" s="59" t="s">
        <v>565</v>
      </c>
      <c r="M140" s="60" t="s">
        <v>501</v>
      </c>
      <c r="N140" s="60" t="s">
        <v>566</v>
      </c>
      <c r="O140" s="61" t="s">
        <v>567</v>
      </c>
      <c r="P140" s="62" t="s">
        <v>568</v>
      </c>
    </row>
    <row r="141" spans="1:16" ht="12.75" customHeight="1" thickBot="1">
      <c r="A141" s="19" t="str">
        <f t="shared" si="24"/>
        <v>VSB 55 </v>
      </c>
      <c r="B141" s="6" t="str">
        <f t="shared" si="25"/>
        <v>I</v>
      </c>
      <c r="C141" s="19">
        <f t="shared" si="26"/>
        <v>55944.273300000001</v>
      </c>
      <c r="D141" s="28" t="str">
        <f t="shared" si="27"/>
        <v>vis</v>
      </c>
      <c r="E141" s="58">
        <f>VLOOKUP(C141,Active!C$21:E$968,3,FALSE)</f>
        <v>0</v>
      </c>
      <c r="F141" s="6" t="s">
        <v>91</v>
      </c>
      <c r="G141" s="28" t="str">
        <f t="shared" si="28"/>
        <v>55944.2733</v>
      </c>
      <c r="H141" s="19">
        <f t="shared" si="29"/>
        <v>0</v>
      </c>
      <c r="I141" s="59" t="s">
        <v>598</v>
      </c>
      <c r="J141" s="60" t="s">
        <v>599</v>
      </c>
      <c r="K141" s="59" t="s">
        <v>600</v>
      </c>
      <c r="L141" s="59" t="s">
        <v>601</v>
      </c>
      <c r="M141" s="60" t="s">
        <v>501</v>
      </c>
      <c r="N141" s="60" t="s">
        <v>91</v>
      </c>
      <c r="O141" s="61" t="s">
        <v>602</v>
      </c>
      <c r="P141" s="62" t="s">
        <v>603</v>
      </c>
    </row>
    <row r="142" spans="1:16" ht="12.75" customHeight="1" thickBot="1">
      <c r="A142" s="19" t="str">
        <f t="shared" si="24"/>
        <v>VSB 56 </v>
      </c>
      <c r="B142" s="6" t="str">
        <f t="shared" si="25"/>
        <v>I</v>
      </c>
      <c r="C142" s="19">
        <f t="shared" si="26"/>
        <v>56309.192000000003</v>
      </c>
      <c r="D142" s="28" t="str">
        <f t="shared" si="27"/>
        <v>vis</v>
      </c>
      <c r="E142" s="58">
        <f>VLOOKUP(C142,Active!C$21:E$968,3,FALSE)</f>
        <v>327.00220565081935</v>
      </c>
      <c r="F142" s="6" t="s">
        <v>91</v>
      </c>
      <c r="G142" s="28" t="str">
        <f t="shared" si="28"/>
        <v>56309.1920</v>
      </c>
      <c r="H142" s="19">
        <f t="shared" si="29"/>
        <v>327</v>
      </c>
      <c r="I142" s="59" t="s">
        <v>609</v>
      </c>
      <c r="J142" s="60" t="s">
        <v>610</v>
      </c>
      <c r="K142" s="59" t="s">
        <v>611</v>
      </c>
      <c r="L142" s="59" t="s">
        <v>528</v>
      </c>
      <c r="M142" s="60" t="s">
        <v>501</v>
      </c>
      <c r="N142" s="60" t="s">
        <v>566</v>
      </c>
      <c r="O142" s="61" t="s">
        <v>567</v>
      </c>
      <c r="P142" s="62" t="s">
        <v>612</v>
      </c>
    </row>
    <row r="143" spans="1:16" ht="12.75" customHeight="1" thickBot="1">
      <c r="A143" s="19" t="str">
        <f t="shared" si="24"/>
        <v>BAVM 241 (=IBVS 6157) </v>
      </c>
      <c r="B143" s="6" t="str">
        <f t="shared" si="25"/>
        <v>I</v>
      </c>
      <c r="C143" s="19">
        <f t="shared" si="26"/>
        <v>56726.564200000001</v>
      </c>
      <c r="D143" s="28" t="str">
        <f t="shared" si="27"/>
        <v>vis</v>
      </c>
      <c r="E143" s="58">
        <f>VLOOKUP(C143,Active!C$21:E$968,3,FALSE)</f>
        <v>701.00778546170181</v>
      </c>
      <c r="F143" s="6" t="s">
        <v>91</v>
      </c>
      <c r="G143" s="28" t="str">
        <f t="shared" si="28"/>
        <v>56726.5642</v>
      </c>
      <c r="H143" s="19">
        <f t="shared" si="29"/>
        <v>701</v>
      </c>
      <c r="I143" s="59" t="s">
        <v>613</v>
      </c>
      <c r="J143" s="60" t="s">
        <v>614</v>
      </c>
      <c r="K143" s="59" t="s">
        <v>615</v>
      </c>
      <c r="L143" s="59" t="s">
        <v>616</v>
      </c>
      <c r="M143" s="60" t="s">
        <v>501</v>
      </c>
      <c r="N143" s="60" t="s">
        <v>91</v>
      </c>
      <c r="O143" s="61" t="s">
        <v>555</v>
      </c>
      <c r="P143" s="62" t="s">
        <v>617</v>
      </c>
    </row>
    <row r="144" spans="1:16" ht="12.75" customHeight="1" thickBot="1">
      <c r="A144" s="19" t="str">
        <f t="shared" si="24"/>
        <v>VSB 59 </v>
      </c>
      <c r="B144" s="6" t="str">
        <f t="shared" si="25"/>
        <v>I</v>
      </c>
      <c r="C144" s="19">
        <f t="shared" si="26"/>
        <v>57001.092100000002</v>
      </c>
      <c r="D144" s="28" t="str">
        <f t="shared" si="27"/>
        <v>vis</v>
      </c>
      <c r="E144" s="58">
        <f>VLOOKUP(C144,Active!C$21:E$968,3,FALSE)</f>
        <v>947.01115227378193</v>
      </c>
      <c r="F144" s="6" t="s">
        <v>91</v>
      </c>
      <c r="G144" s="28" t="str">
        <f t="shared" si="28"/>
        <v>57001.0921</v>
      </c>
      <c r="H144" s="19">
        <f t="shared" si="29"/>
        <v>947</v>
      </c>
      <c r="I144" s="59" t="s">
        <v>618</v>
      </c>
      <c r="J144" s="60" t="s">
        <v>619</v>
      </c>
      <c r="K144" s="59" t="s">
        <v>620</v>
      </c>
      <c r="L144" s="59" t="s">
        <v>621</v>
      </c>
      <c r="M144" s="60" t="s">
        <v>501</v>
      </c>
      <c r="N144" s="60" t="s">
        <v>91</v>
      </c>
      <c r="O144" s="61" t="s">
        <v>602</v>
      </c>
      <c r="P144" s="62" t="s">
        <v>622</v>
      </c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</sheetData>
  <phoneticPr fontId="8" type="noConversion"/>
  <hyperlinks>
    <hyperlink ref="P11" r:id="rId1" display="http://www.konkoly.hu/cgi-bin/IBVS?221" xr:uid="{00000000-0004-0000-0200-000000000000}"/>
    <hyperlink ref="P71" r:id="rId2" display="http://www.bav-astro.de/sfs/BAVM_link.php?BAVMnr=34" xr:uid="{00000000-0004-0000-0200-000001000000}"/>
    <hyperlink ref="P73" r:id="rId3" display="http://www.bav-astro.de/sfs/BAVM_link.php?BAVMnr=34" xr:uid="{00000000-0004-0000-0200-000002000000}"/>
    <hyperlink ref="P75" r:id="rId4" display="http://www.bav-astro.de/sfs/BAVM_link.php?BAVMnr=34" xr:uid="{00000000-0004-0000-0200-000003000000}"/>
    <hyperlink ref="P76" r:id="rId5" display="http://www.bav-astro.de/sfs/BAVM_link.php?BAVMnr=34" xr:uid="{00000000-0004-0000-0200-000004000000}"/>
    <hyperlink ref="P82" r:id="rId6" display="http://www.bav-astro.de/sfs/BAVM_link.php?BAVMnr=36" xr:uid="{00000000-0004-0000-0200-000005000000}"/>
    <hyperlink ref="P87" r:id="rId7" display="http://www.bav-astro.de/sfs/BAVM_link.php?BAVMnr=38" xr:uid="{00000000-0004-0000-0200-000006000000}"/>
    <hyperlink ref="P88" r:id="rId8" display="http://www.bav-astro.de/sfs/BAVM_link.php?BAVMnr=36" xr:uid="{00000000-0004-0000-0200-000007000000}"/>
    <hyperlink ref="P89" r:id="rId9" display="http://www.bav-astro.de/sfs/BAVM_link.php?BAVMnr=36" xr:uid="{00000000-0004-0000-0200-000008000000}"/>
    <hyperlink ref="P91" r:id="rId10" display="http://www.bav-astro.de/sfs/BAVM_link.php?BAVMnr=36" xr:uid="{00000000-0004-0000-0200-000009000000}"/>
    <hyperlink ref="P123" r:id="rId11" display="http://www.bav-astro.de/sfs/BAVM_link.php?BAVMnr=131" xr:uid="{00000000-0004-0000-0200-00000A000000}"/>
    <hyperlink ref="P125" r:id="rId12" display="http://www.bav-astro.de/sfs/BAVM_link.php?BAVMnr=131" xr:uid="{00000000-0004-0000-0200-00000B000000}"/>
    <hyperlink ref="P127" r:id="rId13" display="http://www.bav-astro.de/sfs/BAVM_link.php?BAVMnr=131" xr:uid="{00000000-0004-0000-0200-00000C000000}"/>
    <hyperlink ref="P13" r:id="rId14" display="http://www.bav-astro.de/sfs/BAVM_link.php?BAVMnr=128" xr:uid="{00000000-0004-0000-0200-00000D000000}"/>
    <hyperlink ref="P14" r:id="rId15" display="http://www.bav-astro.de/sfs/BAVM_link.php?BAVMnr=152" xr:uid="{00000000-0004-0000-0200-00000E000000}"/>
    <hyperlink ref="P16" r:id="rId16" display="http://www.bav-astro.de/sfs/BAVM_link.php?BAVMnr=158" xr:uid="{00000000-0004-0000-0200-00000F000000}"/>
    <hyperlink ref="P17" r:id="rId17" display="http://www.bav-astro.de/sfs/BAVM_link.php?BAVMnr=172" xr:uid="{00000000-0004-0000-0200-000010000000}"/>
    <hyperlink ref="P134" r:id="rId18" display="http://vsolj.cetus-net.org/no43.pdf" xr:uid="{00000000-0004-0000-0200-000011000000}"/>
    <hyperlink ref="P18" r:id="rId19" display="http://www.bav-astro.de/sfs/BAVM_link.php?BAVMnr=173" xr:uid="{00000000-0004-0000-0200-000012000000}"/>
    <hyperlink ref="P19" r:id="rId20" display="http://www.bav-astro.de/sfs/BAVM_link.php?BAVMnr=173" xr:uid="{00000000-0004-0000-0200-000013000000}"/>
    <hyperlink ref="P20" r:id="rId21" display="http://www.bav-astro.de/sfs/BAVM_link.php?BAVMnr=172" xr:uid="{00000000-0004-0000-0200-000014000000}"/>
    <hyperlink ref="P135" r:id="rId22" display="http://www.konkoly.hu/cgi-bin/IBVS?5672" xr:uid="{00000000-0004-0000-0200-000015000000}"/>
    <hyperlink ref="P21" r:id="rId23" display="http://var.astro.cz/oejv/issues/oejv0003.pdf" xr:uid="{00000000-0004-0000-0200-000016000000}"/>
    <hyperlink ref="P22" r:id="rId24" display="http://www.bav-astro.de/sfs/BAVM_link.php?BAVMnr=178" xr:uid="{00000000-0004-0000-0200-000017000000}"/>
    <hyperlink ref="P23" r:id="rId25" display="http://var.astro.cz/oejv/issues/oejv0074.pdf" xr:uid="{00000000-0004-0000-0200-000018000000}"/>
    <hyperlink ref="P24" r:id="rId26" display="http://www.bav-astro.de/sfs/BAVM_link.php?BAVMnr=201" xr:uid="{00000000-0004-0000-0200-000019000000}"/>
    <hyperlink ref="P25" r:id="rId27" display="http://www.bav-astro.de/sfs/BAVM_link.php?BAVMnr=201" xr:uid="{00000000-0004-0000-0200-00001A000000}"/>
    <hyperlink ref="P26" r:id="rId28" display="http://www.bav-astro.de/sfs/BAVM_link.php?BAVMnr=186" xr:uid="{00000000-0004-0000-0200-00001B000000}"/>
    <hyperlink ref="P136" r:id="rId29" display="http://var.astro.cz/oejv/issues/oejv0107.pdf" xr:uid="{00000000-0004-0000-0200-00001C000000}"/>
    <hyperlink ref="P137" r:id="rId30" display="http://var.astro.cz/oejv/issues/oejv0094.pdf" xr:uid="{00000000-0004-0000-0200-00001D000000}"/>
    <hyperlink ref="P27" r:id="rId31" display="http://www.bav-astro.de/sfs/BAVM_link.php?BAVMnr=201" xr:uid="{00000000-0004-0000-0200-00001E000000}"/>
    <hyperlink ref="P138" r:id="rId32" display="http://www.bav-astro.de/sfs/BAVM_link.php?BAVMnr=203" xr:uid="{00000000-0004-0000-0200-00001F000000}"/>
    <hyperlink ref="P139" r:id="rId33" display="http://www.konkoly.hu/cgi-bin/IBVS?5875" xr:uid="{00000000-0004-0000-0200-000020000000}"/>
    <hyperlink ref="P28" r:id="rId34" display="http://www.bav-astro.de/sfs/BAVM_link.php?BAVMnr=209" xr:uid="{00000000-0004-0000-0200-000021000000}"/>
    <hyperlink ref="P29" r:id="rId35" display="http://www.konkoly.hu/cgi-bin/IBVS?5894" xr:uid="{00000000-0004-0000-0200-000022000000}"/>
    <hyperlink ref="P140" r:id="rId36" display="http://vsolj.cetus-net.org/vsoljno50.pdf" xr:uid="{00000000-0004-0000-0200-000023000000}"/>
    <hyperlink ref="P30" r:id="rId37" display="http://www.konkoly.hu/cgi-bin/IBVS?5988" xr:uid="{00000000-0004-0000-0200-000024000000}"/>
    <hyperlink ref="P31" r:id="rId38" display="http://var.astro.cz/oejv/issues/oejv0160.pdf" xr:uid="{00000000-0004-0000-0200-000025000000}"/>
    <hyperlink ref="P32" r:id="rId39" display="http://var.astro.cz/oejv/issues/oejv0142.pdf" xr:uid="{00000000-0004-0000-0200-000026000000}"/>
    <hyperlink ref="P33" r:id="rId40" display="http://www.bav-astro.de/sfs/BAVM_link.php?BAVMnr=220" xr:uid="{00000000-0004-0000-0200-000027000000}"/>
    <hyperlink ref="P34" r:id="rId41" display="http://www.bav-astro.de/sfs/BAVM_link.php?BAVMnr=220" xr:uid="{00000000-0004-0000-0200-000028000000}"/>
    <hyperlink ref="P35" r:id="rId42" display="http://www.konkoly.hu/cgi-bin/IBVS?5992" xr:uid="{00000000-0004-0000-0200-000029000000}"/>
    <hyperlink ref="P141" r:id="rId43" display="http://vsolj.cetus-net.org/vsoljno55.pdf" xr:uid="{00000000-0004-0000-0200-00002A000000}"/>
    <hyperlink ref="P36" r:id="rId44" display="http://www.konkoly.hu/cgi-bin/IBVS?6029" xr:uid="{00000000-0004-0000-0200-00002B000000}"/>
    <hyperlink ref="P142" r:id="rId45" display="http://vsolj.cetus-net.org/vsoljno56.pdf" xr:uid="{00000000-0004-0000-0200-00002C000000}"/>
    <hyperlink ref="P143" r:id="rId46" display="http://www.bav-astro.de/sfs/BAVM_link.php?BAVMnr=241" xr:uid="{00000000-0004-0000-0200-00002D000000}"/>
    <hyperlink ref="P144" r:id="rId47" display="http://vsolj.cetus-net.org/vsoljno59.pdf" xr:uid="{00000000-0004-0000-0200-00002E000000}"/>
    <hyperlink ref="P37" r:id="rId48" display="http://www.bav-astro.de/sfs/BAVM_link.php?BAVMnr=239" xr:uid="{00000000-0004-0000-0200-00002F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6"/>
  <sheetViews>
    <sheetView workbookViewId="0">
      <selection activeCell="C8" sqref="C8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</row>
    <row r="2" spans="1:4">
      <c r="A2" t="s">
        <v>31</v>
      </c>
    </row>
    <row r="4" spans="1:4">
      <c r="A4" s="8" t="s">
        <v>4</v>
      </c>
      <c r="C4" s="3">
        <v>27133.458999999999</v>
      </c>
      <c r="D4" s="4">
        <v>1.1159843</v>
      </c>
    </row>
    <row r="6" spans="1:4">
      <c r="A6" s="8" t="s">
        <v>5</v>
      </c>
    </row>
    <row r="7" spans="1:4">
      <c r="A7" t="s">
        <v>6</v>
      </c>
      <c r="C7">
        <f>+C4</f>
        <v>27133.458999999999</v>
      </c>
    </row>
    <row r="8" spans="1:4">
      <c r="A8" t="s">
        <v>7</v>
      </c>
      <c r="C8">
        <v>1.1159551826899836</v>
      </c>
    </row>
    <row r="10" spans="1:4" ht="13.5" thickBot="1">
      <c r="C10" s="7" t="s">
        <v>26</v>
      </c>
      <c r="D10" s="7" t="s">
        <v>27</v>
      </c>
    </row>
    <row r="11" spans="1:4">
      <c r="A11" t="s">
        <v>20</v>
      </c>
      <c r="C11">
        <f>INTERCEPT(G21:G93,F21:F93)</f>
        <v>-0.34172852136740378</v>
      </c>
      <c r="D11" s="6"/>
    </row>
    <row r="12" spans="1:4">
      <c r="A12" t="s">
        <v>21</v>
      </c>
      <c r="C12">
        <f>SLOPE(G21:G93,F21:F93)</f>
        <v>3.1643826898431475E-15</v>
      </c>
      <c r="D12" s="6"/>
    </row>
    <row r="13" spans="1:4">
      <c r="A13" t="s">
        <v>25</v>
      </c>
      <c r="C13" s="6" t="s">
        <v>18</v>
      </c>
      <c r="D13" s="6"/>
    </row>
    <row r="14" spans="1:4">
      <c r="A14" t="s">
        <v>30</v>
      </c>
    </row>
    <row r="15" spans="1:4">
      <c r="A15" s="5" t="s">
        <v>22</v>
      </c>
      <c r="C15" s="11">
        <v>52693.509299999998</v>
      </c>
    </row>
    <row r="16" spans="1:4">
      <c r="A16" s="8" t="s">
        <v>8</v>
      </c>
      <c r="C16">
        <f>+C8+C12</f>
        <v>1.1159551826899867</v>
      </c>
    </row>
    <row r="17" spans="1:17" ht="13.5" thickBot="1"/>
    <row r="18" spans="1:17">
      <c r="A18" s="8" t="s">
        <v>9</v>
      </c>
      <c r="C18" s="3">
        <f>+C15</f>
        <v>52693.509299999998</v>
      </c>
      <c r="D18" s="4">
        <f>+C16</f>
        <v>1.1159551826899867</v>
      </c>
    </row>
    <row r="19" spans="1:17" ht="13.5" thickTop="1"/>
    <row r="20" spans="1:17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38</v>
      </c>
      <c r="J20" s="10" t="s">
        <v>44</v>
      </c>
      <c r="K20" s="10" t="s">
        <v>24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19</v>
      </c>
    </row>
    <row r="21" spans="1:17">
      <c r="A21" t="s">
        <v>16</v>
      </c>
      <c r="C21">
        <v>27133.458999999999</v>
      </c>
      <c r="D21" s="6" t="s">
        <v>18</v>
      </c>
      <c r="E21">
        <f t="shared" ref="E21:E27" si="0">+(C21-C$7)/C$8</f>
        <v>0</v>
      </c>
      <c r="F21">
        <v>0</v>
      </c>
      <c r="H21" s="12">
        <v>0</v>
      </c>
      <c r="O21">
        <f t="shared" ref="O21:O27" si="1">+C$11+C$12*F21</f>
        <v>-0.34172852136740378</v>
      </c>
      <c r="Q21" s="2">
        <f t="shared" ref="Q21:Q27" si="2">+C21-15018.5</f>
        <v>12114.958999999999</v>
      </c>
    </row>
    <row r="22" spans="1:17">
      <c r="A22" t="s">
        <v>37</v>
      </c>
      <c r="C22" s="11">
        <v>51209.289599999996</v>
      </c>
      <c r="D22" s="11">
        <v>8.9999999999999998E-4</v>
      </c>
      <c r="E22">
        <f t="shared" si="0"/>
        <v>21574.191305752778</v>
      </c>
      <c r="F22" s="12">
        <f t="shared" ref="F22:F27" si="3">ROUND(2*E22,0)/2+0.5</f>
        <v>21574.5</v>
      </c>
      <c r="G22">
        <f>+C22-(C$7+F22*C$8)</f>
        <v>-0.34448894505476346</v>
      </c>
      <c r="I22">
        <f>G22</f>
        <v>-0.34448894505476346</v>
      </c>
      <c r="O22">
        <f t="shared" si="1"/>
        <v>-0.34172852129913378</v>
      </c>
      <c r="Q22" s="2">
        <f t="shared" si="2"/>
        <v>36190.789599999996</v>
      </c>
    </row>
    <row r="23" spans="1:17">
      <c r="A23" t="s">
        <v>41</v>
      </c>
      <c r="B23" s="6" t="s">
        <v>40</v>
      </c>
      <c r="C23" s="13">
        <v>51580.445899999999</v>
      </c>
      <c r="D23" s="13">
        <v>3.8E-3</v>
      </c>
      <c r="E23">
        <f t="shared" si="0"/>
        <v>21906.781991971322</v>
      </c>
      <c r="F23" s="12">
        <f t="shared" si="3"/>
        <v>21907.5</v>
      </c>
      <c r="I23" s="12">
        <v>-0.32316795000224374</v>
      </c>
      <c r="O23">
        <f t="shared" si="1"/>
        <v>-0.34172852129808007</v>
      </c>
      <c r="Q23" s="2">
        <f t="shared" si="2"/>
        <v>36561.945899999999</v>
      </c>
    </row>
    <row r="24" spans="1:17">
      <c r="A24" s="14" t="s">
        <v>42</v>
      </c>
      <c r="B24" s="13"/>
      <c r="C24" s="11">
        <v>52345.332699999999</v>
      </c>
      <c r="D24" s="11">
        <v>5.0000000000000001E-4</v>
      </c>
      <c r="E24">
        <f t="shared" si="0"/>
        <v>22592.191954543705</v>
      </c>
      <c r="F24" s="12">
        <f t="shared" si="3"/>
        <v>22592.5</v>
      </c>
      <c r="G24">
        <f>+C24-(C$7+F24*C$8)</f>
        <v>-0.34376492345472798</v>
      </c>
      <c r="I24">
        <f>G24</f>
        <v>-0.34376492345472798</v>
      </c>
      <c r="O24">
        <f t="shared" si="1"/>
        <v>-0.34172852129591247</v>
      </c>
      <c r="Q24" s="2">
        <f t="shared" si="2"/>
        <v>37326.832699999999</v>
      </c>
    </row>
    <row r="25" spans="1:17">
      <c r="A25" t="s">
        <v>39</v>
      </c>
      <c r="B25" s="6" t="s">
        <v>40</v>
      </c>
      <c r="C25">
        <v>52629.917000000001</v>
      </c>
      <c r="D25" s="11">
        <v>1E-3</v>
      </c>
      <c r="E25">
        <f t="shared" si="0"/>
        <v>22847.206048670694</v>
      </c>
      <c r="F25" s="12">
        <f t="shared" si="3"/>
        <v>22847.5</v>
      </c>
      <c r="G25">
        <f>+C25-(C$7+F25*C$8)</f>
        <v>-0.32803650939604267</v>
      </c>
      <c r="I25">
        <f>G25</f>
        <v>-0.32803650939604267</v>
      </c>
      <c r="O25">
        <f t="shared" si="1"/>
        <v>-0.34172852129510556</v>
      </c>
      <c r="Q25" s="2">
        <f t="shared" si="2"/>
        <v>37611.417000000001</v>
      </c>
    </row>
    <row r="26" spans="1:17">
      <c r="A26" t="s">
        <v>36</v>
      </c>
      <c r="C26" s="11">
        <v>52693.509299999998</v>
      </c>
      <c r="D26" s="11">
        <v>2.0999999999999999E-3</v>
      </c>
      <c r="E26">
        <f t="shared" si="0"/>
        <v>22904.1906847801</v>
      </c>
      <c r="F26" s="12">
        <f t="shared" si="3"/>
        <v>22904.5</v>
      </c>
      <c r="G26">
        <f>+C26-(C$7+F26*C$8)</f>
        <v>-0.34518192272662418</v>
      </c>
      <c r="I26">
        <f>G26</f>
        <v>-0.34518192272662418</v>
      </c>
      <c r="O26">
        <f t="shared" si="1"/>
        <v>-0.3417285212949252</v>
      </c>
      <c r="Q26" s="2">
        <f t="shared" si="2"/>
        <v>37675.009299999998</v>
      </c>
    </row>
    <row r="27" spans="1:17">
      <c r="A27" t="s">
        <v>43</v>
      </c>
      <c r="C27">
        <v>53416.646269999997</v>
      </c>
      <c r="D27" s="6">
        <v>8.0000000000000007E-5</v>
      </c>
      <c r="E27">
        <f t="shared" si="0"/>
        <v>23552.188903003251</v>
      </c>
      <c r="F27" s="12">
        <f t="shared" si="3"/>
        <v>23552.5</v>
      </c>
      <c r="G27">
        <f>+C27-(C$7+F27*C$8)</f>
        <v>-0.34717030584579334</v>
      </c>
      <c r="J27">
        <f>G27</f>
        <v>-0.34717030584579334</v>
      </c>
      <c r="O27">
        <f t="shared" si="1"/>
        <v>-0.34172852129287468</v>
      </c>
      <c r="Q27" s="2">
        <f t="shared" si="2"/>
        <v>38398.146269999997</v>
      </c>
    </row>
    <row r="28" spans="1:17">
      <c r="D28" s="6"/>
    </row>
    <row r="29" spans="1:17">
      <c r="D29" s="6"/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2025-01-04T06:42:25Z</dcterms:modified>
</cp:coreProperties>
</file>