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5E6169-8E29-46B2-8994-474C34E94C5B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Active 1" sheetId="11" r:id="rId1"/>
    <sheet name="Graphs 1" sheetId="22" r:id="rId2"/>
    <sheet name="Q_fit" sheetId="3" r:id="rId3"/>
    <sheet name="Q_fit (5)" sheetId="20" r:id="rId4"/>
    <sheet name="B (2)" sheetId="4" r:id="rId5"/>
    <sheet name="Q_fit (2)" sheetId="6" r:id="rId6"/>
    <sheet name="B (3)" sheetId="10" r:id="rId7"/>
    <sheet name="Q_fit (3)" sheetId="8" r:id="rId8"/>
    <sheet name="B (4)" sheetId="7" r:id="rId9"/>
    <sheet name="Q_fit (4)" sheetId="9" r:id="rId10"/>
    <sheet name="BAV" sheetId="18" r:id="rId11"/>
    <sheet name="O-C Gateway" sheetId="17" r:id="rId12"/>
    <sheet name="A (old)" sheetId="19" r:id="rId13"/>
    <sheet name="Q_fit (old)" sheetId="16" r:id="rId14"/>
  </sheets>
  <definedNames>
    <definedName name="solver_adj" localSheetId="12" hidden="1">'A (old)'!$E$11:$E$13</definedName>
    <definedName name="solver_adj" localSheetId="0" hidden="1">'Active 1'!$E$11:$E$13</definedName>
    <definedName name="solver_adj" localSheetId="4" hidden="1">'B (2)'!$E$11:$E$13</definedName>
    <definedName name="solver_adj" localSheetId="6" hidden="1">'B (3)'!$E$11:$E$13</definedName>
    <definedName name="solver_adj" localSheetId="8" hidden="1">'B (4)'!$E$11:$E$13</definedName>
    <definedName name="solver_cvg" localSheetId="12" hidden="1">0.0001</definedName>
    <definedName name="solver_cvg" localSheetId="0" hidden="1">0.0001</definedName>
    <definedName name="solver_cvg" localSheetId="4" hidden="1">0.0001</definedName>
    <definedName name="solver_cvg" localSheetId="6" hidden="1">0.0001</definedName>
    <definedName name="solver_cvg" localSheetId="8" hidden="1">0.0001</definedName>
    <definedName name="solver_drv" localSheetId="12" hidden="1">1</definedName>
    <definedName name="solver_drv" localSheetId="0" hidden="1">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est" localSheetId="12" hidden="1">1</definedName>
    <definedName name="solver_est" localSheetId="0" hidden="1">1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itr" localSheetId="12" hidden="1">100</definedName>
    <definedName name="solver_itr" localSheetId="0" hidden="1">100</definedName>
    <definedName name="solver_itr" localSheetId="4" hidden="1">100</definedName>
    <definedName name="solver_itr" localSheetId="6" hidden="1">100</definedName>
    <definedName name="solver_itr" localSheetId="8" hidden="1">100</definedName>
    <definedName name="solver_lin" localSheetId="12" hidden="1">2</definedName>
    <definedName name="solver_lin" localSheetId="0" hidden="1">2</definedName>
    <definedName name="solver_lin" localSheetId="4" hidden="1">2</definedName>
    <definedName name="solver_lin" localSheetId="6" hidden="1">2</definedName>
    <definedName name="solver_lin" localSheetId="8" hidden="1">2</definedName>
    <definedName name="solver_neg" localSheetId="12" hidden="1">2</definedName>
    <definedName name="solver_neg" localSheetId="0" hidden="1">2</definedName>
    <definedName name="solver_neg" localSheetId="4" hidden="1">2</definedName>
    <definedName name="solver_neg" localSheetId="6" hidden="1">2</definedName>
    <definedName name="solver_neg" localSheetId="8" hidden="1">2</definedName>
    <definedName name="solver_num" localSheetId="12" hidden="1">0</definedName>
    <definedName name="solver_num" localSheetId="0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wt" localSheetId="12" hidden="1">1</definedName>
    <definedName name="solver_nwt" localSheetId="0" hidden="1">1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opt" localSheetId="12" hidden="1">'A (old)'!$E$14</definedName>
    <definedName name="solver_opt" localSheetId="0" hidden="1">'Active 1'!$E$14</definedName>
    <definedName name="solver_opt" localSheetId="4" hidden="1">'B (2)'!$E$14</definedName>
    <definedName name="solver_opt" localSheetId="6" hidden="1">'B (3)'!$E$14</definedName>
    <definedName name="solver_opt" localSheetId="8" hidden="1">'B (4)'!$E$14</definedName>
    <definedName name="solver_pre" localSheetId="12" hidden="1">0.000001</definedName>
    <definedName name="solver_pre" localSheetId="0" hidden="1">0.000001</definedName>
    <definedName name="solver_pre" localSheetId="4" hidden="1">0.000001</definedName>
    <definedName name="solver_pre" localSheetId="6" hidden="1">0.000001</definedName>
    <definedName name="solver_pre" localSheetId="8" hidden="1">0.000001</definedName>
    <definedName name="solver_scl" localSheetId="12" hidden="1">2</definedName>
    <definedName name="solver_scl" localSheetId="0" hidden="1">2</definedName>
    <definedName name="solver_scl" localSheetId="4" hidden="1">2</definedName>
    <definedName name="solver_scl" localSheetId="6" hidden="1">2</definedName>
    <definedName name="solver_scl" localSheetId="8" hidden="1">2</definedName>
    <definedName name="solver_sho" localSheetId="12" hidden="1">2</definedName>
    <definedName name="solver_sho" localSheetId="0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tim" localSheetId="12" hidden="1">100</definedName>
    <definedName name="solver_tim" localSheetId="0" hidden="1">100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ol" localSheetId="12" hidden="1">0.05</definedName>
    <definedName name="solver_tol" localSheetId="0" hidden="1">0.05</definedName>
    <definedName name="solver_tol" localSheetId="4" hidden="1">0.05</definedName>
    <definedName name="solver_tol" localSheetId="6" hidden="1">0.05</definedName>
    <definedName name="solver_tol" localSheetId="8" hidden="1">0.05</definedName>
    <definedName name="solver_typ" localSheetId="12" hidden="1">2</definedName>
    <definedName name="solver_typ" localSheetId="0" hidden="1">2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val" localSheetId="12" hidden="1">0</definedName>
    <definedName name="solver_val" localSheetId="0" hidden="1">0</definedName>
    <definedName name="solver_val" localSheetId="4" hidden="1">0</definedName>
    <definedName name="solver_val" localSheetId="6" hidden="1">0</definedName>
    <definedName name="solver_val" localSheetId="8" hidden="1">0</definedName>
  </definedNames>
  <calcPr calcId="181029"/>
</workbook>
</file>

<file path=xl/calcChain.xml><?xml version="1.0" encoding="utf-8"?>
<calcChain xmlns="http://schemas.openxmlformats.org/spreadsheetml/2006/main">
  <c r="F229" i="11" l="1"/>
  <c r="F230" i="11"/>
  <c r="F231" i="11"/>
  <c r="F232" i="11"/>
  <c r="F233" i="11"/>
  <c r="F234" i="11"/>
  <c r="F235" i="11"/>
  <c r="F236" i="11"/>
  <c r="F237" i="11"/>
  <c r="F238" i="11"/>
  <c r="F239" i="11"/>
  <c r="F240" i="11"/>
  <c r="P239" i="11"/>
  <c r="E236" i="11"/>
  <c r="Q236" i="11"/>
  <c r="E237" i="11"/>
  <c r="Q237" i="11"/>
  <c r="E238" i="11"/>
  <c r="Q238" i="11"/>
  <c r="E239" i="11"/>
  <c r="Q239" i="11"/>
  <c r="E240" i="11"/>
  <c r="Q240" i="11"/>
  <c r="F4" i="11"/>
  <c r="P240" i="11" l="1"/>
  <c r="G237" i="11"/>
  <c r="K237" i="11" s="1"/>
  <c r="P238" i="11"/>
  <c r="G238" i="11"/>
  <c r="K238" i="11" s="1"/>
  <c r="G236" i="11"/>
  <c r="K236" i="11" s="1"/>
  <c r="P236" i="11"/>
  <c r="R236" i="11" s="1"/>
  <c r="T236" i="11" s="1"/>
  <c r="P237" i="11"/>
  <c r="R237" i="11" s="1"/>
  <c r="T237" i="11" s="1"/>
  <c r="G239" i="11"/>
  <c r="K239" i="11" s="1"/>
  <c r="G240" i="11"/>
  <c r="K240" i="11" s="1"/>
  <c r="F5" i="11"/>
  <c r="R238" i="11" l="1"/>
  <c r="T238" i="11" s="1"/>
  <c r="R240" i="11"/>
  <c r="T240" i="11" s="1"/>
  <c r="R239" i="11"/>
  <c r="T239" i="11" s="1"/>
  <c r="E226" i="11"/>
  <c r="F226" i="11" s="1"/>
  <c r="Q226" i="11"/>
  <c r="E232" i="11"/>
  <c r="Q232" i="11"/>
  <c r="E234" i="11"/>
  <c r="G234" i="11" s="1"/>
  <c r="K234" i="11" s="1"/>
  <c r="Q234" i="11"/>
  <c r="E235" i="11"/>
  <c r="Q235" i="11"/>
  <c r="E230" i="11"/>
  <c r="Q230" i="11"/>
  <c r="E227" i="11"/>
  <c r="F227" i="11" s="1"/>
  <c r="Q227" i="11"/>
  <c r="E231" i="11"/>
  <c r="Q231" i="11"/>
  <c r="E233" i="11"/>
  <c r="Q233" i="11"/>
  <c r="E225" i="11"/>
  <c r="F225" i="11" s="1"/>
  <c r="G225" i="11" s="1"/>
  <c r="K225" i="11" s="1"/>
  <c r="Q225" i="11"/>
  <c r="E228" i="11"/>
  <c r="F228" i="11" s="1"/>
  <c r="G228" i="11" s="1"/>
  <c r="K228" i="11" s="1"/>
  <c r="Q228" i="11"/>
  <c r="E229" i="11"/>
  <c r="G229" i="11" s="1"/>
  <c r="K229" i="11" s="1"/>
  <c r="Q229" i="11"/>
  <c r="E210" i="11"/>
  <c r="F210" i="11" s="1"/>
  <c r="G210" i="11" s="1"/>
  <c r="K210" i="11" s="1"/>
  <c r="E212" i="11"/>
  <c r="F212" i="11" s="1"/>
  <c r="G212" i="11" s="1"/>
  <c r="K212" i="11" s="1"/>
  <c r="E217" i="11"/>
  <c r="F217" i="11" s="1"/>
  <c r="G217" i="11" s="1"/>
  <c r="K217" i="11" s="1"/>
  <c r="E218" i="11"/>
  <c r="F218" i="11" s="1"/>
  <c r="G218" i="11" s="1"/>
  <c r="K218" i="11" s="1"/>
  <c r="E219" i="11"/>
  <c r="F219" i="11" s="1"/>
  <c r="G219" i="11" s="1"/>
  <c r="K219" i="11" s="1"/>
  <c r="E220" i="11"/>
  <c r="F220" i="11" s="1"/>
  <c r="G220" i="11" s="1"/>
  <c r="K220" i="11" s="1"/>
  <c r="E221" i="11"/>
  <c r="F221" i="11" s="1"/>
  <c r="G221" i="11" s="1"/>
  <c r="K221" i="11" s="1"/>
  <c r="E222" i="11"/>
  <c r="F222" i="11" s="1"/>
  <c r="G222" i="11" s="1"/>
  <c r="K222" i="11" s="1"/>
  <c r="E185" i="11"/>
  <c r="F185" i="11" s="1"/>
  <c r="G185" i="11" s="1"/>
  <c r="K185" i="11" s="1"/>
  <c r="E186" i="11"/>
  <c r="F186" i="11" s="1"/>
  <c r="G186" i="11" s="1"/>
  <c r="K186" i="11" s="1"/>
  <c r="E187" i="11"/>
  <c r="F187" i="11" s="1"/>
  <c r="G187" i="11" s="1"/>
  <c r="E188" i="11"/>
  <c r="E119" i="18" s="1"/>
  <c r="E189" i="11"/>
  <c r="E190" i="11"/>
  <c r="F190" i="11" s="1"/>
  <c r="G190" i="11" s="1"/>
  <c r="K190" i="11" s="1"/>
  <c r="E191" i="11"/>
  <c r="F191" i="11" s="1"/>
  <c r="G191" i="11" s="1"/>
  <c r="K191" i="11" s="1"/>
  <c r="E192" i="11"/>
  <c r="F192" i="11" s="1"/>
  <c r="G192" i="11" s="1"/>
  <c r="K192" i="11" s="1"/>
  <c r="E193" i="11"/>
  <c r="F193" i="11" s="1"/>
  <c r="G193" i="11" s="1"/>
  <c r="K193" i="11" s="1"/>
  <c r="E194" i="11"/>
  <c r="F194" i="11" s="1"/>
  <c r="G194" i="11" s="1"/>
  <c r="K194" i="11" s="1"/>
  <c r="E195" i="11"/>
  <c r="F195" i="11" s="1"/>
  <c r="G195" i="11" s="1"/>
  <c r="K195" i="11" s="1"/>
  <c r="E196" i="11"/>
  <c r="F196" i="11" s="1"/>
  <c r="G196" i="11" s="1"/>
  <c r="K196" i="11" s="1"/>
  <c r="E197" i="11"/>
  <c r="F197" i="11" s="1"/>
  <c r="G197" i="11" s="1"/>
  <c r="K197" i="11" s="1"/>
  <c r="E198" i="11"/>
  <c r="F198" i="11" s="1"/>
  <c r="G198" i="11" s="1"/>
  <c r="K198" i="11" s="1"/>
  <c r="E199" i="11"/>
  <c r="F199" i="11" s="1"/>
  <c r="G199" i="11" s="1"/>
  <c r="K199" i="11" s="1"/>
  <c r="E200" i="11"/>
  <c r="F200" i="11" s="1"/>
  <c r="G200" i="11" s="1"/>
  <c r="K200" i="11" s="1"/>
  <c r="E201" i="11"/>
  <c r="F201" i="11" s="1"/>
  <c r="G201" i="11" s="1"/>
  <c r="K201" i="11" s="1"/>
  <c r="E202" i="11"/>
  <c r="F202" i="11" s="1"/>
  <c r="G202" i="11" s="1"/>
  <c r="K202" i="11" s="1"/>
  <c r="E203" i="11"/>
  <c r="F203" i="11" s="1"/>
  <c r="G203" i="11" s="1"/>
  <c r="K203" i="11" s="1"/>
  <c r="E204" i="11"/>
  <c r="F204" i="11" s="1"/>
  <c r="G204" i="11" s="1"/>
  <c r="K204" i="11" s="1"/>
  <c r="E205" i="11"/>
  <c r="F205" i="11" s="1"/>
  <c r="G205" i="11" s="1"/>
  <c r="K205" i="11" s="1"/>
  <c r="E206" i="11"/>
  <c r="F206" i="11" s="1"/>
  <c r="G206" i="11" s="1"/>
  <c r="K206" i="11" s="1"/>
  <c r="E207" i="11"/>
  <c r="F207" i="11" s="1"/>
  <c r="G207" i="11" s="1"/>
  <c r="K207" i="11" s="1"/>
  <c r="E208" i="11"/>
  <c r="F208" i="11" s="1"/>
  <c r="G208" i="11" s="1"/>
  <c r="K208" i="11" s="1"/>
  <c r="E209" i="11"/>
  <c r="F209" i="11" s="1"/>
  <c r="G209" i="11" s="1"/>
  <c r="K209" i="11" s="1"/>
  <c r="E211" i="11"/>
  <c r="F211" i="11" s="1"/>
  <c r="G211" i="11" s="1"/>
  <c r="K211" i="11" s="1"/>
  <c r="E213" i="11"/>
  <c r="F213" i="11" s="1"/>
  <c r="G213" i="11" s="1"/>
  <c r="K213" i="11" s="1"/>
  <c r="E214" i="11"/>
  <c r="F214" i="11" s="1"/>
  <c r="G214" i="11" s="1"/>
  <c r="K214" i="11" s="1"/>
  <c r="E215" i="11"/>
  <c r="F215" i="11" s="1"/>
  <c r="G215" i="11" s="1"/>
  <c r="K215" i="11" s="1"/>
  <c r="E216" i="11"/>
  <c r="F216" i="11" s="1"/>
  <c r="G216" i="11" s="1"/>
  <c r="K216" i="11" s="1"/>
  <c r="E223" i="11"/>
  <c r="F223" i="11" s="1"/>
  <c r="G223" i="11" s="1"/>
  <c r="K223" i="11" s="1"/>
  <c r="E224" i="11"/>
  <c r="F224" i="11" s="1"/>
  <c r="G224" i="11" s="1"/>
  <c r="K224" i="11" s="1"/>
  <c r="D11" i="11"/>
  <c r="D12" i="11"/>
  <c r="Q210" i="11"/>
  <c r="Q212" i="11"/>
  <c r="Q217" i="11"/>
  <c r="Q218" i="11"/>
  <c r="Q219" i="11"/>
  <c r="Q220" i="11"/>
  <c r="Q221" i="11"/>
  <c r="Q222" i="11"/>
  <c r="Q224" i="11"/>
  <c r="Q223" i="11"/>
  <c r="Q197" i="11"/>
  <c r="Q211" i="11"/>
  <c r="Q204" i="11"/>
  <c r="Q216" i="11"/>
  <c r="Q215" i="11"/>
  <c r="Q214" i="11"/>
  <c r="Q213" i="11"/>
  <c r="Q190" i="11"/>
  <c r="Q192" i="11"/>
  <c r="Q191" i="11"/>
  <c r="Q193" i="11"/>
  <c r="Q195" i="11"/>
  <c r="Q196" i="11"/>
  <c r="Q198" i="11"/>
  <c r="Q201" i="11"/>
  <c r="Q202" i="11"/>
  <c r="Q203" i="11"/>
  <c r="Q205" i="11"/>
  <c r="Q206" i="11"/>
  <c r="Q207" i="11"/>
  <c r="Q208" i="11"/>
  <c r="Q209" i="11"/>
  <c r="Q199" i="11"/>
  <c r="Q194" i="11"/>
  <c r="D9" i="11"/>
  <c r="C9" i="11"/>
  <c r="E97" i="11"/>
  <c r="F97" i="11" s="1"/>
  <c r="G97" i="11" s="1"/>
  <c r="K97" i="11" s="1"/>
  <c r="E98" i="11"/>
  <c r="F98" i="11" s="1"/>
  <c r="G98" i="11" s="1"/>
  <c r="J98" i="11" s="1"/>
  <c r="E99" i="11"/>
  <c r="F99" i="11" s="1"/>
  <c r="G99" i="11" s="1"/>
  <c r="K99" i="11" s="1"/>
  <c r="E100" i="11"/>
  <c r="F100" i="11" s="1"/>
  <c r="G100" i="11" s="1"/>
  <c r="I100" i="11" s="1"/>
  <c r="E101" i="11"/>
  <c r="F101" i="11" s="1"/>
  <c r="G101" i="11" s="1"/>
  <c r="J101" i="11" s="1"/>
  <c r="E102" i="11"/>
  <c r="F102" i="11" s="1"/>
  <c r="G102" i="11" s="1"/>
  <c r="J102" i="11" s="1"/>
  <c r="E103" i="11"/>
  <c r="F103" i="11" s="1"/>
  <c r="G103" i="11" s="1"/>
  <c r="K103" i="11" s="1"/>
  <c r="E104" i="11"/>
  <c r="F104" i="11" s="1"/>
  <c r="G104" i="11" s="1"/>
  <c r="K104" i="11" s="1"/>
  <c r="E105" i="11"/>
  <c r="F105" i="11" s="1"/>
  <c r="G105" i="11" s="1"/>
  <c r="I105" i="11" s="1"/>
  <c r="E106" i="11"/>
  <c r="F106" i="11" s="1"/>
  <c r="G106" i="11" s="1"/>
  <c r="J106" i="11" s="1"/>
  <c r="E107" i="11"/>
  <c r="F107" i="11" s="1"/>
  <c r="G107" i="11" s="1"/>
  <c r="J107" i="11" s="1"/>
  <c r="E108" i="11"/>
  <c r="E27" i="17" s="1"/>
  <c r="E109" i="11"/>
  <c r="F109" i="11" s="1"/>
  <c r="G109" i="11" s="1"/>
  <c r="K109" i="11" s="1"/>
  <c r="E110" i="11"/>
  <c r="F110" i="11" s="1"/>
  <c r="G110" i="11" s="1"/>
  <c r="K110" i="11" s="1"/>
  <c r="E111" i="11"/>
  <c r="E137" i="18" s="1"/>
  <c r="E112" i="11"/>
  <c r="F112" i="11" s="1"/>
  <c r="G112" i="11" s="1"/>
  <c r="J112" i="11" s="1"/>
  <c r="E113" i="11"/>
  <c r="F113" i="11" s="1"/>
  <c r="G113" i="11" s="1"/>
  <c r="K113" i="11" s="1"/>
  <c r="E114" i="11"/>
  <c r="F114" i="11" s="1"/>
  <c r="U114" i="11" s="1"/>
  <c r="E115" i="11"/>
  <c r="F115" i="11" s="1"/>
  <c r="G115" i="11" s="1"/>
  <c r="K115" i="11" s="1"/>
  <c r="E116" i="11"/>
  <c r="V96" i="4" s="1"/>
  <c r="E117" i="11"/>
  <c r="F117" i="11" s="1"/>
  <c r="G117" i="11" s="1"/>
  <c r="K117" i="11" s="1"/>
  <c r="E118" i="11"/>
  <c r="E76" i="18" s="1"/>
  <c r="E119" i="11"/>
  <c r="F119" i="11" s="1"/>
  <c r="G119" i="11" s="1"/>
  <c r="K119" i="11" s="1"/>
  <c r="E120" i="11"/>
  <c r="F120" i="11" s="1"/>
  <c r="G120" i="11" s="1"/>
  <c r="K120" i="11" s="1"/>
  <c r="E121" i="11"/>
  <c r="F121" i="11" s="1"/>
  <c r="G121" i="11" s="1"/>
  <c r="K121" i="11" s="1"/>
  <c r="E122" i="11"/>
  <c r="F122" i="11" s="1"/>
  <c r="G122" i="11" s="1"/>
  <c r="K122" i="11" s="1"/>
  <c r="E123" i="11"/>
  <c r="F123" i="11" s="1"/>
  <c r="G123" i="11" s="1"/>
  <c r="I123" i="11" s="1"/>
  <c r="E124" i="11"/>
  <c r="E142" i="18" s="1"/>
  <c r="E125" i="11"/>
  <c r="F125" i="11" s="1"/>
  <c r="G125" i="11" s="1"/>
  <c r="J125" i="11" s="1"/>
  <c r="E126" i="11"/>
  <c r="F126" i="11" s="1"/>
  <c r="G126" i="11" s="1"/>
  <c r="K126" i="11" s="1"/>
  <c r="E127" i="11"/>
  <c r="F127" i="11" s="1"/>
  <c r="G127" i="11" s="1"/>
  <c r="K127" i="11" s="1"/>
  <c r="E128" i="11"/>
  <c r="E129" i="11"/>
  <c r="F129" i="11" s="1"/>
  <c r="G129" i="11" s="1"/>
  <c r="K129" i="11" s="1"/>
  <c r="E130" i="11"/>
  <c r="F130" i="11" s="1"/>
  <c r="G130" i="11" s="1"/>
  <c r="K130" i="11" s="1"/>
  <c r="E131" i="11"/>
  <c r="F131" i="11" s="1"/>
  <c r="G131" i="11" s="1"/>
  <c r="K131" i="11" s="1"/>
  <c r="E132" i="11"/>
  <c r="V104" i="4" s="1"/>
  <c r="E133" i="11"/>
  <c r="F133" i="11" s="1"/>
  <c r="G133" i="11" s="1"/>
  <c r="K133" i="11" s="1"/>
  <c r="E134" i="11"/>
  <c r="F134" i="11" s="1"/>
  <c r="G134" i="11" s="1"/>
  <c r="K134" i="11" s="1"/>
  <c r="E135" i="11"/>
  <c r="F135" i="11" s="1"/>
  <c r="G135" i="11" s="1"/>
  <c r="K135" i="11" s="1"/>
  <c r="E136" i="11"/>
  <c r="V106" i="4" s="1"/>
  <c r="E137" i="11"/>
  <c r="F137" i="11" s="1"/>
  <c r="G137" i="11" s="1"/>
  <c r="J137" i="11" s="1"/>
  <c r="E138" i="11"/>
  <c r="E86" i="18" s="1"/>
  <c r="E139" i="11"/>
  <c r="F139" i="11" s="1"/>
  <c r="G139" i="11" s="1"/>
  <c r="K139" i="11" s="1"/>
  <c r="E140" i="11"/>
  <c r="F140" i="11" s="1"/>
  <c r="G140" i="11" s="1"/>
  <c r="K140" i="11" s="1"/>
  <c r="E141" i="11"/>
  <c r="F141" i="11" s="1"/>
  <c r="G141" i="11" s="1"/>
  <c r="K141" i="11" s="1"/>
  <c r="E142" i="11"/>
  <c r="F142" i="11" s="1"/>
  <c r="G142" i="11" s="1"/>
  <c r="K142" i="11" s="1"/>
  <c r="E143" i="11"/>
  <c r="E145" i="17" s="1"/>
  <c r="E144" i="11"/>
  <c r="E145" i="11"/>
  <c r="F145" i="11" s="1"/>
  <c r="G145" i="11" s="1"/>
  <c r="K145" i="11" s="1"/>
  <c r="E146" i="11"/>
  <c r="F146" i="11" s="1"/>
  <c r="G146" i="11" s="1"/>
  <c r="K146" i="11" s="1"/>
  <c r="E147" i="11"/>
  <c r="F147" i="11" s="1"/>
  <c r="G147" i="11" s="1"/>
  <c r="I147" i="11" s="1"/>
  <c r="E148" i="11"/>
  <c r="E150" i="18" s="1"/>
  <c r="E149" i="11"/>
  <c r="E151" i="18" s="1"/>
  <c r="E150" i="11"/>
  <c r="F150" i="11" s="1"/>
  <c r="G150" i="11" s="1"/>
  <c r="K150" i="11" s="1"/>
  <c r="E151" i="11"/>
  <c r="F151" i="11" s="1"/>
  <c r="G151" i="11" s="1"/>
  <c r="J151" i="11" s="1"/>
  <c r="E152" i="11"/>
  <c r="E90" i="18" s="1"/>
  <c r="E153" i="11"/>
  <c r="F153" i="11" s="1"/>
  <c r="G153" i="11" s="1"/>
  <c r="K153" i="11" s="1"/>
  <c r="E154" i="11"/>
  <c r="F154" i="11" s="1"/>
  <c r="G154" i="11" s="1"/>
  <c r="K154" i="11" s="1"/>
  <c r="E155" i="11"/>
  <c r="E93" i="18" s="1"/>
  <c r="E156" i="11"/>
  <c r="E94" i="18" s="1"/>
  <c r="E157" i="11"/>
  <c r="E95" i="18" s="1"/>
  <c r="E158" i="11"/>
  <c r="F158" i="11" s="1"/>
  <c r="G158" i="11" s="1"/>
  <c r="K158" i="11" s="1"/>
  <c r="E159" i="11"/>
  <c r="F159" i="11" s="1"/>
  <c r="G159" i="11" s="1"/>
  <c r="K159" i="11" s="1"/>
  <c r="E160" i="11"/>
  <c r="E161" i="11"/>
  <c r="E99" i="18" s="1"/>
  <c r="E162" i="11"/>
  <c r="F162" i="11" s="1"/>
  <c r="G162" i="11" s="1"/>
  <c r="J162" i="11" s="1"/>
  <c r="E163" i="11"/>
  <c r="F163" i="11" s="1"/>
  <c r="G163" i="11" s="1"/>
  <c r="K163" i="11" s="1"/>
  <c r="E164" i="11"/>
  <c r="E165" i="11"/>
  <c r="F165" i="11" s="1"/>
  <c r="G165" i="11" s="1"/>
  <c r="K165" i="11" s="1"/>
  <c r="E166" i="11"/>
  <c r="E104" i="18" s="1"/>
  <c r="E167" i="11"/>
  <c r="F167" i="11" s="1"/>
  <c r="G167" i="11" s="1"/>
  <c r="K167" i="11" s="1"/>
  <c r="E168" i="11"/>
  <c r="E106" i="18" s="1"/>
  <c r="E169" i="11"/>
  <c r="F169" i="11" s="1"/>
  <c r="G169" i="11" s="1"/>
  <c r="K169" i="11" s="1"/>
  <c r="E171" i="11"/>
  <c r="F171" i="11" s="1"/>
  <c r="G171" i="11" s="1"/>
  <c r="K171" i="11" s="1"/>
  <c r="E172" i="11"/>
  <c r="F172" i="11" s="1"/>
  <c r="G172" i="11" s="1"/>
  <c r="K172" i="11" s="1"/>
  <c r="E173" i="11"/>
  <c r="E109" i="18" s="1"/>
  <c r="E174" i="11"/>
  <c r="E110" i="18" s="1"/>
  <c r="E175" i="11"/>
  <c r="F175" i="11" s="1"/>
  <c r="G175" i="11" s="1"/>
  <c r="K175" i="11" s="1"/>
  <c r="E176" i="11"/>
  <c r="F176" i="11" s="1"/>
  <c r="G176" i="11" s="1"/>
  <c r="K176" i="11" s="1"/>
  <c r="E177" i="11"/>
  <c r="E178" i="11"/>
  <c r="F178" i="11" s="1"/>
  <c r="G178" i="11" s="1"/>
  <c r="K178" i="11" s="1"/>
  <c r="E179" i="11"/>
  <c r="F179" i="11" s="1"/>
  <c r="G179" i="11" s="1"/>
  <c r="K179" i="11" s="1"/>
  <c r="E180" i="11"/>
  <c r="F180" i="11" s="1"/>
  <c r="G180" i="11" s="1"/>
  <c r="K180" i="11" s="1"/>
  <c r="E181" i="11"/>
  <c r="F181" i="11" s="1"/>
  <c r="E182" i="11"/>
  <c r="F182" i="11" s="1"/>
  <c r="G182" i="11" s="1"/>
  <c r="K182" i="11" s="1"/>
  <c r="E183" i="11"/>
  <c r="F183" i="11" s="1"/>
  <c r="G183" i="11" s="1"/>
  <c r="K183" i="11" s="1"/>
  <c r="E184" i="11"/>
  <c r="F184" i="11" s="1"/>
  <c r="G184" i="11" s="1"/>
  <c r="K184" i="11" s="1"/>
  <c r="E170" i="11"/>
  <c r="F170" i="11" s="1"/>
  <c r="G170" i="11" s="1"/>
  <c r="K170" i="11" s="1"/>
  <c r="D13" i="11"/>
  <c r="Q187" i="11"/>
  <c r="Q200" i="11"/>
  <c r="Q170" i="11"/>
  <c r="D21" i="9"/>
  <c r="F21" i="9" s="1"/>
  <c r="D22" i="9"/>
  <c r="F22" i="9" s="1"/>
  <c r="H22" i="9" s="1"/>
  <c r="D23" i="9"/>
  <c r="F23" i="9" s="1"/>
  <c r="H23" i="9" s="1"/>
  <c r="D24" i="9"/>
  <c r="F24" i="9" s="1"/>
  <c r="H24" i="9" s="1"/>
  <c r="D25" i="9"/>
  <c r="F25" i="9" s="1"/>
  <c r="D26" i="9"/>
  <c r="F26" i="9" s="1"/>
  <c r="G26" i="9" s="1"/>
  <c r="D27" i="9"/>
  <c r="I27" i="9" s="1"/>
  <c r="J27" i="9" s="1"/>
  <c r="D28" i="9"/>
  <c r="D29" i="9"/>
  <c r="F29" i="9" s="1"/>
  <c r="H29" i="9" s="1"/>
  <c r="D30" i="9"/>
  <c r="I30" i="9" s="1"/>
  <c r="J30" i="9" s="1"/>
  <c r="D31" i="9"/>
  <c r="I31" i="9" s="1"/>
  <c r="J31" i="9" s="1"/>
  <c r="D32" i="9"/>
  <c r="B10" i="9"/>
  <c r="T26" i="20"/>
  <c r="A9" i="20"/>
  <c r="C9" i="20" s="1"/>
  <c r="P13" i="20" s="1"/>
  <c r="H16" i="20"/>
  <c r="H15" i="20"/>
  <c r="D21" i="20"/>
  <c r="I21" i="20" s="1"/>
  <c r="D22" i="20"/>
  <c r="K22" i="20" s="1"/>
  <c r="D23" i="20"/>
  <c r="H23" i="20" s="1"/>
  <c r="D24" i="20"/>
  <c r="F24" i="20" s="1"/>
  <c r="D25" i="20"/>
  <c r="H25" i="20" s="1"/>
  <c r="D26" i="20"/>
  <c r="J26" i="20" s="1"/>
  <c r="D27" i="20"/>
  <c r="H27" i="20" s="1"/>
  <c r="D28" i="20"/>
  <c r="J28" i="20" s="1"/>
  <c r="D29" i="20"/>
  <c r="J29" i="20" s="1"/>
  <c r="D30" i="20"/>
  <c r="J30" i="20" s="1"/>
  <c r="D31" i="20"/>
  <c r="H31" i="20" s="1"/>
  <c r="D32" i="20"/>
  <c r="F32" i="20" s="1"/>
  <c r="D33" i="20"/>
  <c r="H33" i="20" s="1"/>
  <c r="D34" i="20"/>
  <c r="H34" i="20" s="1"/>
  <c r="D35" i="20"/>
  <c r="H35" i="20" s="1"/>
  <c r="D36" i="20"/>
  <c r="K36" i="20"/>
  <c r="D37" i="20"/>
  <c r="H37" i="20" s="1"/>
  <c r="D38" i="20"/>
  <c r="J38" i="20" s="1"/>
  <c r="D39" i="20"/>
  <c r="H39" i="20"/>
  <c r="D40" i="20"/>
  <c r="D41" i="20"/>
  <c r="H41" i="20"/>
  <c r="D42" i="20"/>
  <c r="H42" i="20"/>
  <c r="D43" i="20"/>
  <c r="H43" i="20"/>
  <c r="D44" i="20"/>
  <c r="D45" i="20"/>
  <c r="H45" i="20"/>
  <c r="D46" i="20"/>
  <c r="H46" i="20"/>
  <c r="D47" i="20"/>
  <c r="H47" i="20"/>
  <c r="D48" i="20"/>
  <c r="D49" i="20"/>
  <c r="H49" i="20"/>
  <c r="D50" i="20"/>
  <c r="H50" i="20"/>
  <c r="D51" i="20"/>
  <c r="H51" i="20"/>
  <c r="D52" i="20"/>
  <c r="J52" i="20"/>
  <c r="D53" i="20"/>
  <c r="H53" i="20"/>
  <c r="D54" i="20"/>
  <c r="H54" i="20"/>
  <c r="D55" i="20"/>
  <c r="H55" i="20"/>
  <c r="D56" i="20"/>
  <c r="D57" i="20"/>
  <c r="H57" i="20"/>
  <c r="D58" i="20"/>
  <c r="H58" i="20"/>
  <c r="D59" i="20"/>
  <c r="H59" i="20"/>
  <c r="D60" i="20"/>
  <c r="D61" i="20"/>
  <c r="H61" i="20"/>
  <c r="D62" i="20"/>
  <c r="H62" i="20"/>
  <c r="D63" i="20"/>
  <c r="H63" i="20"/>
  <c r="D64" i="20"/>
  <c r="D65" i="20"/>
  <c r="H65" i="20"/>
  <c r="D66" i="20"/>
  <c r="H66" i="20"/>
  <c r="D67" i="20"/>
  <c r="H67" i="20"/>
  <c r="D68" i="20"/>
  <c r="D69" i="20"/>
  <c r="H69" i="20"/>
  <c r="D70" i="20"/>
  <c r="H70" i="20"/>
  <c r="D71" i="20"/>
  <c r="H71" i="20"/>
  <c r="D72" i="20"/>
  <c r="D73" i="20"/>
  <c r="H73" i="20"/>
  <c r="D74" i="20"/>
  <c r="H74" i="20"/>
  <c r="D75" i="20"/>
  <c r="H75" i="20"/>
  <c r="D76" i="20"/>
  <c r="D77" i="20"/>
  <c r="H77" i="20"/>
  <c r="D78" i="20"/>
  <c r="H78" i="20"/>
  <c r="D79" i="20"/>
  <c r="H79" i="20"/>
  <c r="D80" i="20"/>
  <c r="D81" i="20"/>
  <c r="H81" i="20"/>
  <c r="D82" i="20"/>
  <c r="H82" i="20"/>
  <c r="D83" i="20"/>
  <c r="H83" i="20"/>
  <c r="D84" i="20"/>
  <c r="D85" i="20"/>
  <c r="H85" i="20"/>
  <c r="D86" i="20"/>
  <c r="H86" i="20"/>
  <c r="D87" i="20"/>
  <c r="H87" i="20"/>
  <c r="D88" i="20"/>
  <c r="D89" i="20"/>
  <c r="H89" i="20"/>
  <c r="D90" i="20"/>
  <c r="H90" i="20"/>
  <c r="D91" i="20"/>
  <c r="H91" i="20"/>
  <c r="D92" i="20"/>
  <c r="D93" i="20"/>
  <c r="H93" i="20"/>
  <c r="D94" i="20"/>
  <c r="H94" i="20"/>
  <c r="D95" i="20"/>
  <c r="H95" i="20"/>
  <c r="D96" i="20"/>
  <c r="D97" i="20"/>
  <c r="H97" i="20"/>
  <c r="D98" i="20"/>
  <c r="H98" i="20"/>
  <c r="D99" i="20"/>
  <c r="H99" i="20"/>
  <c r="D100" i="20"/>
  <c r="D101" i="20"/>
  <c r="H101" i="20"/>
  <c r="D102" i="20"/>
  <c r="H102" i="20"/>
  <c r="D103" i="20"/>
  <c r="H103" i="20"/>
  <c r="D104" i="20"/>
  <c r="D105" i="20"/>
  <c r="H105" i="20"/>
  <c r="D106" i="20"/>
  <c r="H106" i="20"/>
  <c r="D107" i="20"/>
  <c r="H107" i="20"/>
  <c r="D108" i="20"/>
  <c r="D109" i="20"/>
  <c r="H109" i="20"/>
  <c r="D110" i="20"/>
  <c r="H110" i="20"/>
  <c r="D111" i="20"/>
  <c r="H111" i="20"/>
  <c r="D112" i="20"/>
  <c r="H112" i="20"/>
  <c r="D113" i="20"/>
  <c r="H113" i="20"/>
  <c r="D114" i="20"/>
  <c r="H114" i="20"/>
  <c r="D115" i="20"/>
  <c r="H115" i="20"/>
  <c r="D116" i="20"/>
  <c r="H116" i="20"/>
  <c r="D117" i="20"/>
  <c r="H117" i="20"/>
  <c r="D118" i="20"/>
  <c r="H118" i="20"/>
  <c r="D119" i="20"/>
  <c r="H119" i="20"/>
  <c r="D120" i="20"/>
  <c r="H120" i="20"/>
  <c r="J16" i="20"/>
  <c r="J15" i="20"/>
  <c r="J39" i="20"/>
  <c r="J41" i="20"/>
  <c r="J42" i="20"/>
  <c r="J43" i="20"/>
  <c r="J44" i="20"/>
  <c r="J45" i="20"/>
  <c r="J46" i="20"/>
  <c r="J47" i="20"/>
  <c r="J49" i="20"/>
  <c r="J50" i="20"/>
  <c r="J51" i="20"/>
  <c r="J53" i="20"/>
  <c r="J54" i="20"/>
  <c r="J55" i="20"/>
  <c r="J57" i="20"/>
  <c r="J58" i="20"/>
  <c r="J59" i="20"/>
  <c r="J61" i="20"/>
  <c r="J62" i="20"/>
  <c r="J63" i="20"/>
  <c r="J65" i="20"/>
  <c r="J66" i="20"/>
  <c r="J67" i="20"/>
  <c r="J68" i="20"/>
  <c r="J69" i="20"/>
  <c r="J70" i="20"/>
  <c r="J71" i="20"/>
  <c r="J73" i="20"/>
  <c r="J74" i="20"/>
  <c r="J75" i="20"/>
  <c r="J76" i="20"/>
  <c r="J77" i="20"/>
  <c r="J78" i="20"/>
  <c r="J79" i="20"/>
  <c r="J81" i="20"/>
  <c r="J82" i="20"/>
  <c r="J83" i="20"/>
  <c r="J84" i="20"/>
  <c r="J85" i="20"/>
  <c r="J86" i="20"/>
  <c r="J87" i="20"/>
  <c r="J89" i="20"/>
  <c r="J90" i="20"/>
  <c r="J91" i="20"/>
  <c r="J92" i="20"/>
  <c r="J93" i="20"/>
  <c r="J94" i="20"/>
  <c r="J95" i="20"/>
  <c r="J97" i="20"/>
  <c r="J98" i="20"/>
  <c r="J99" i="20"/>
  <c r="J100" i="20"/>
  <c r="J101" i="20"/>
  <c r="J102" i="20"/>
  <c r="J103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I16" i="20"/>
  <c r="I15" i="20"/>
  <c r="I39" i="20"/>
  <c r="I40" i="20"/>
  <c r="I41" i="20"/>
  <c r="I42" i="20"/>
  <c r="I43" i="20"/>
  <c r="I45" i="20"/>
  <c r="I46" i="20"/>
  <c r="I47" i="20"/>
  <c r="I48" i="20"/>
  <c r="I49" i="20"/>
  <c r="I50" i="20"/>
  <c r="I51" i="20"/>
  <c r="I53" i="20"/>
  <c r="I54" i="20"/>
  <c r="I55" i="20"/>
  <c r="I56" i="20"/>
  <c r="I57" i="20"/>
  <c r="I58" i="20"/>
  <c r="I59" i="20"/>
  <c r="I61" i="20"/>
  <c r="I62" i="20"/>
  <c r="I63" i="20"/>
  <c r="I64" i="20"/>
  <c r="I65" i="20"/>
  <c r="I66" i="20"/>
  <c r="I67" i="20"/>
  <c r="I69" i="20"/>
  <c r="I70" i="20"/>
  <c r="I71" i="20"/>
  <c r="I72" i="20"/>
  <c r="I73" i="20"/>
  <c r="I74" i="20"/>
  <c r="I75" i="20"/>
  <c r="I77" i="20"/>
  <c r="I78" i="20"/>
  <c r="I79" i="20"/>
  <c r="I80" i="20"/>
  <c r="I81" i="20"/>
  <c r="I82" i="20"/>
  <c r="I83" i="20"/>
  <c r="I85" i="20"/>
  <c r="I86" i="20"/>
  <c r="I87" i="20"/>
  <c r="I88" i="20"/>
  <c r="I89" i="20"/>
  <c r="I90" i="20"/>
  <c r="I91" i="20"/>
  <c r="I93" i="20"/>
  <c r="I94" i="20"/>
  <c r="I95" i="20"/>
  <c r="I96" i="20"/>
  <c r="I97" i="20"/>
  <c r="I98" i="20"/>
  <c r="I99" i="20"/>
  <c r="I101" i="20"/>
  <c r="I102" i="20"/>
  <c r="I103" i="20"/>
  <c r="I104" i="20"/>
  <c r="I105" i="20"/>
  <c r="I106" i="20"/>
  <c r="I107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F16" i="20"/>
  <c r="F15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G16" i="20"/>
  <c r="G15" i="20"/>
  <c r="E21" i="20"/>
  <c r="G21" i="20"/>
  <c r="E22" i="20"/>
  <c r="G22" i="20"/>
  <c r="E23" i="20"/>
  <c r="G23" i="20"/>
  <c r="E24" i="20"/>
  <c r="G24" i="20"/>
  <c r="E25" i="20"/>
  <c r="G25" i="20"/>
  <c r="E26" i="20"/>
  <c r="G26" i="20"/>
  <c r="E27" i="20"/>
  <c r="E28" i="20"/>
  <c r="G28" i="20"/>
  <c r="E29" i="20"/>
  <c r="G29" i="20"/>
  <c r="E30" i="20"/>
  <c r="G30" i="20"/>
  <c r="E31" i="20"/>
  <c r="G31" i="20"/>
  <c r="E32" i="20"/>
  <c r="G32" i="20"/>
  <c r="E33" i="20"/>
  <c r="G33" i="20"/>
  <c r="E34" i="20"/>
  <c r="G34" i="20"/>
  <c r="E35" i="20"/>
  <c r="E36" i="20"/>
  <c r="G36" i="20"/>
  <c r="E37" i="20"/>
  <c r="G37" i="20"/>
  <c r="E38" i="20"/>
  <c r="G38" i="20"/>
  <c r="E39" i="20"/>
  <c r="G39" i="20"/>
  <c r="E40" i="20"/>
  <c r="G40" i="20"/>
  <c r="E41" i="20"/>
  <c r="G41" i="20"/>
  <c r="E42" i="20"/>
  <c r="G42" i="20"/>
  <c r="E43" i="20"/>
  <c r="G43" i="20"/>
  <c r="E44" i="20"/>
  <c r="G44" i="20"/>
  <c r="E45" i="20"/>
  <c r="G45" i="20"/>
  <c r="E46" i="20"/>
  <c r="G46" i="20"/>
  <c r="E47" i="20"/>
  <c r="G47" i="20"/>
  <c r="E48" i="20"/>
  <c r="G48" i="20"/>
  <c r="E49" i="20"/>
  <c r="G49" i="20"/>
  <c r="E50" i="20"/>
  <c r="G50" i="20"/>
  <c r="E51" i="20"/>
  <c r="G51" i="20"/>
  <c r="E52" i="20"/>
  <c r="G52" i="20"/>
  <c r="E53" i="20"/>
  <c r="G53" i="20"/>
  <c r="E54" i="20"/>
  <c r="G54" i="20"/>
  <c r="E55" i="20"/>
  <c r="G55" i="20"/>
  <c r="E56" i="20"/>
  <c r="G56" i="20"/>
  <c r="E57" i="20"/>
  <c r="G57" i="20"/>
  <c r="E58" i="20"/>
  <c r="G58" i="20"/>
  <c r="E59" i="20"/>
  <c r="G59" i="20"/>
  <c r="E60" i="20"/>
  <c r="G60" i="20"/>
  <c r="E61" i="20"/>
  <c r="G61" i="20"/>
  <c r="E62" i="20"/>
  <c r="G62" i="20"/>
  <c r="E63" i="20"/>
  <c r="G63" i="20"/>
  <c r="E64" i="20"/>
  <c r="G64" i="20"/>
  <c r="E65" i="20"/>
  <c r="G65" i="20"/>
  <c r="E66" i="20"/>
  <c r="G66" i="20"/>
  <c r="E67" i="20"/>
  <c r="G67" i="20"/>
  <c r="E68" i="20"/>
  <c r="G68" i="20"/>
  <c r="E69" i="20"/>
  <c r="G69" i="20"/>
  <c r="E70" i="20"/>
  <c r="G70" i="20"/>
  <c r="E71" i="20"/>
  <c r="G71" i="20"/>
  <c r="E72" i="20"/>
  <c r="G72" i="20"/>
  <c r="E73" i="20"/>
  <c r="G73" i="20"/>
  <c r="E74" i="20"/>
  <c r="G74" i="20"/>
  <c r="E75" i="20"/>
  <c r="G75" i="20"/>
  <c r="E76" i="20"/>
  <c r="G76" i="20"/>
  <c r="E77" i="20"/>
  <c r="G77" i="20"/>
  <c r="E78" i="20"/>
  <c r="G78" i="20"/>
  <c r="E79" i="20"/>
  <c r="G79" i="20"/>
  <c r="E80" i="20"/>
  <c r="G80" i="20"/>
  <c r="E81" i="20"/>
  <c r="G81" i="20"/>
  <c r="E82" i="20"/>
  <c r="G82" i="20"/>
  <c r="E83" i="20"/>
  <c r="G83" i="20"/>
  <c r="E84" i="20"/>
  <c r="G84" i="20"/>
  <c r="E85" i="20"/>
  <c r="G85" i="20"/>
  <c r="E86" i="20"/>
  <c r="G86" i="20"/>
  <c r="E87" i="20"/>
  <c r="L87" i="20"/>
  <c r="E88" i="20"/>
  <c r="G88" i="20"/>
  <c r="E89" i="20"/>
  <c r="G89" i="20"/>
  <c r="E90" i="20"/>
  <c r="G90" i="20"/>
  <c r="E91" i="20"/>
  <c r="G91" i="20"/>
  <c r="E92" i="20"/>
  <c r="G92" i="20"/>
  <c r="E93" i="20"/>
  <c r="G93" i="20"/>
  <c r="E94" i="20"/>
  <c r="G94" i="20"/>
  <c r="E95" i="20"/>
  <c r="L95" i="20"/>
  <c r="E96" i="20"/>
  <c r="G96" i="20"/>
  <c r="E97" i="20"/>
  <c r="G97" i="20"/>
  <c r="E98" i="20"/>
  <c r="G98" i="20"/>
  <c r="E99" i="20"/>
  <c r="G99" i="20"/>
  <c r="E100" i="20"/>
  <c r="G100" i="20"/>
  <c r="E101" i="20"/>
  <c r="G101" i="20"/>
  <c r="E102" i="20"/>
  <c r="G102" i="20"/>
  <c r="E103" i="20"/>
  <c r="L103" i="20"/>
  <c r="E104" i="20"/>
  <c r="G104" i="20"/>
  <c r="E105" i="20"/>
  <c r="G105" i="20"/>
  <c r="E106" i="20"/>
  <c r="G106" i="20"/>
  <c r="E107" i="20"/>
  <c r="G107" i="20"/>
  <c r="E108" i="20"/>
  <c r="G108" i="20"/>
  <c r="E109" i="20"/>
  <c r="G109" i="20"/>
  <c r="E110" i="20"/>
  <c r="G110" i="20"/>
  <c r="E111" i="20"/>
  <c r="L111" i="20"/>
  <c r="E112" i="20"/>
  <c r="G112" i="20"/>
  <c r="E113" i="20"/>
  <c r="G113" i="20"/>
  <c r="E114" i="20"/>
  <c r="G114" i="20"/>
  <c r="E115" i="20"/>
  <c r="G115" i="20"/>
  <c r="E116" i="20"/>
  <c r="G116" i="20"/>
  <c r="E117" i="20"/>
  <c r="G117" i="20"/>
  <c r="E118" i="20"/>
  <c r="G118" i="20"/>
  <c r="E119" i="20"/>
  <c r="L119" i="20"/>
  <c r="E120" i="20"/>
  <c r="G120" i="20"/>
  <c r="K16" i="20"/>
  <c r="K15" i="20"/>
  <c r="K23" i="20"/>
  <c r="K12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L16" i="20"/>
  <c r="L15" i="20"/>
  <c r="L36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8" i="20"/>
  <c r="L89" i="20"/>
  <c r="L90" i="20"/>
  <c r="L91" i="20"/>
  <c r="L92" i="20"/>
  <c r="L93" i="20"/>
  <c r="L94" i="20"/>
  <c r="L96" i="20"/>
  <c r="L97" i="20"/>
  <c r="L98" i="20"/>
  <c r="L99" i="20"/>
  <c r="L100" i="20"/>
  <c r="L101" i="20"/>
  <c r="L102" i="20"/>
  <c r="L104" i="20"/>
  <c r="L105" i="20"/>
  <c r="L106" i="20"/>
  <c r="L107" i="20"/>
  <c r="L108" i="20"/>
  <c r="L109" i="20"/>
  <c r="L110" i="20"/>
  <c r="L112" i="20"/>
  <c r="L113" i="20"/>
  <c r="L114" i="20"/>
  <c r="L115" i="20"/>
  <c r="L116" i="20"/>
  <c r="L117" i="20"/>
  <c r="L118" i="20"/>
  <c r="L120" i="20"/>
  <c r="C16" i="20"/>
  <c r="C15" i="20"/>
  <c r="N16" i="20"/>
  <c r="N15" i="20"/>
  <c r="O16" i="20"/>
  <c r="O15" i="20"/>
  <c r="O12" i="20"/>
  <c r="G4" i="20"/>
  <c r="P16" i="20"/>
  <c r="P15" i="20"/>
  <c r="G5" i="20"/>
  <c r="Q16" i="20"/>
  <c r="Q15" i="20"/>
  <c r="G6" i="20"/>
  <c r="G7" i="20"/>
  <c r="E16" i="20"/>
  <c r="E15" i="20"/>
  <c r="M16" i="20"/>
  <c r="M15" i="20"/>
  <c r="B10" i="20"/>
  <c r="D16" i="20"/>
  <c r="D15" i="20"/>
  <c r="D12" i="20"/>
  <c r="E34" i="11"/>
  <c r="E120" i="18" s="1"/>
  <c r="E36" i="11"/>
  <c r="E121" i="18" s="1"/>
  <c r="E44" i="11"/>
  <c r="E42" i="11"/>
  <c r="F42" i="11" s="1"/>
  <c r="G42" i="11" s="1"/>
  <c r="E41" i="11"/>
  <c r="F41" i="11" s="1"/>
  <c r="G41" i="11" s="1"/>
  <c r="E40" i="11"/>
  <c r="F40" i="11" s="1"/>
  <c r="G40" i="11" s="1"/>
  <c r="E39" i="11"/>
  <c r="E88" i="11"/>
  <c r="F88" i="11" s="1"/>
  <c r="G88" i="11" s="1"/>
  <c r="J88" i="11" s="1"/>
  <c r="E89" i="11"/>
  <c r="F89" i="11" s="1"/>
  <c r="G89" i="11" s="1"/>
  <c r="I89" i="11" s="1"/>
  <c r="E90" i="11"/>
  <c r="F90" i="11" s="1"/>
  <c r="G90" i="11" s="1"/>
  <c r="J90" i="11" s="1"/>
  <c r="E91" i="11"/>
  <c r="E92" i="11"/>
  <c r="F92" i="11" s="1"/>
  <c r="G92" i="11" s="1"/>
  <c r="K92" i="11" s="1"/>
  <c r="E93" i="11"/>
  <c r="E94" i="11"/>
  <c r="F94" i="11" s="1"/>
  <c r="G94" i="11" s="1"/>
  <c r="I94" i="11" s="1"/>
  <c r="E95" i="11"/>
  <c r="E96" i="11"/>
  <c r="F96" i="11" s="1"/>
  <c r="G96" i="11" s="1"/>
  <c r="J96" i="11" s="1"/>
  <c r="E75" i="11"/>
  <c r="F75" i="11" s="1"/>
  <c r="G75" i="11" s="1"/>
  <c r="I75" i="11" s="1"/>
  <c r="E71" i="11"/>
  <c r="F71" i="11" s="1"/>
  <c r="G71" i="11" s="1"/>
  <c r="I71" i="11" s="1"/>
  <c r="E31" i="11"/>
  <c r="F31" i="11" s="1"/>
  <c r="G31" i="11" s="1"/>
  <c r="J31" i="11" s="1"/>
  <c r="E30" i="11"/>
  <c r="F30" i="11" s="1"/>
  <c r="G30" i="11" s="1"/>
  <c r="I30" i="11" s="1"/>
  <c r="E23" i="11"/>
  <c r="F23" i="11" s="1"/>
  <c r="G23" i="11" s="1"/>
  <c r="H23" i="11" s="1"/>
  <c r="E22" i="11"/>
  <c r="F22" i="11" s="1"/>
  <c r="G22" i="11" s="1"/>
  <c r="H22" i="11" s="1"/>
  <c r="E27" i="11"/>
  <c r="F27" i="11" s="1"/>
  <c r="G27" i="11" s="1"/>
  <c r="H27" i="11" s="1"/>
  <c r="E28" i="11"/>
  <c r="F28" i="11" s="1"/>
  <c r="G28" i="11" s="1"/>
  <c r="H28" i="11" s="1"/>
  <c r="E29" i="11"/>
  <c r="F29" i="11" s="1"/>
  <c r="G29" i="11" s="1"/>
  <c r="H29" i="11" s="1"/>
  <c r="E26" i="11"/>
  <c r="F26" i="11" s="1"/>
  <c r="G26" i="11" s="1"/>
  <c r="H26" i="11" s="1"/>
  <c r="E25" i="11"/>
  <c r="E14" i="18" s="1"/>
  <c r="E24" i="11"/>
  <c r="F24" i="11" s="1"/>
  <c r="G24" i="11" s="1"/>
  <c r="H24" i="11" s="1"/>
  <c r="E84" i="11"/>
  <c r="F84" i="11" s="1"/>
  <c r="G84" i="11" s="1"/>
  <c r="J84" i="11" s="1"/>
  <c r="E33" i="11"/>
  <c r="F33" i="11" s="1"/>
  <c r="G33" i="11" s="1"/>
  <c r="I33" i="11" s="1"/>
  <c r="E35" i="11"/>
  <c r="F35" i="11" s="1"/>
  <c r="G35" i="11" s="1"/>
  <c r="I35" i="11" s="1"/>
  <c r="E62" i="11"/>
  <c r="V55" i="4" s="1"/>
  <c r="E63" i="11"/>
  <c r="F63" i="11" s="1"/>
  <c r="G63" i="11" s="1"/>
  <c r="I63" i="11" s="1"/>
  <c r="E65" i="11"/>
  <c r="F65" i="11" s="1"/>
  <c r="G65" i="11" s="1"/>
  <c r="I65" i="11" s="1"/>
  <c r="E66" i="11"/>
  <c r="F66" i="11" s="1"/>
  <c r="G66" i="11" s="1"/>
  <c r="I66" i="11" s="1"/>
  <c r="E68" i="11"/>
  <c r="V61" i="4" s="1"/>
  <c r="E70" i="11"/>
  <c r="F70" i="11" s="1"/>
  <c r="G70" i="11" s="1"/>
  <c r="I70" i="11" s="1"/>
  <c r="E72" i="11"/>
  <c r="V64" i="4" s="1"/>
  <c r="E21" i="11"/>
  <c r="F21" i="11" s="1"/>
  <c r="G21" i="11" s="1"/>
  <c r="I21" i="11" s="1"/>
  <c r="E37" i="11"/>
  <c r="F37" i="11" s="1"/>
  <c r="G37" i="11" s="1"/>
  <c r="I37" i="11" s="1"/>
  <c r="E38" i="11"/>
  <c r="F38" i="11" s="1"/>
  <c r="G38" i="11" s="1"/>
  <c r="I38" i="11" s="1"/>
  <c r="E45" i="11"/>
  <c r="F45" i="11" s="1"/>
  <c r="G45" i="11" s="1"/>
  <c r="J45" i="11" s="1"/>
  <c r="E46" i="11"/>
  <c r="F46" i="11" s="1"/>
  <c r="G46" i="11" s="1"/>
  <c r="J46" i="11" s="1"/>
  <c r="E32" i="11"/>
  <c r="F32" i="11" s="1"/>
  <c r="G32" i="11" s="1"/>
  <c r="I32" i="11" s="1"/>
  <c r="E52" i="11"/>
  <c r="F52" i="11" s="1"/>
  <c r="G52" i="11" s="1"/>
  <c r="I52" i="11" s="1"/>
  <c r="E53" i="11"/>
  <c r="F53" i="11" s="1"/>
  <c r="G53" i="11" s="1"/>
  <c r="I53" i="11" s="1"/>
  <c r="E54" i="11"/>
  <c r="V47" i="4" s="1"/>
  <c r="E55" i="11"/>
  <c r="F55" i="11" s="1"/>
  <c r="G55" i="11" s="1"/>
  <c r="I55" i="11" s="1"/>
  <c r="E59" i="11"/>
  <c r="F59" i="11" s="1"/>
  <c r="G59" i="11" s="1"/>
  <c r="I59" i="11" s="1"/>
  <c r="E61" i="11"/>
  <c r="F61" i="11" s="1"/>
  <c r="G61" i="11" s="1"/>
  <c r="I61" i="11" s="1"/>
  <c r="E64" i="11"/>
  <c r="F64" i="11" s="1"/>
  <c r="G64" i="11" s="1"/>
  <c r="I64" i="11" s="1"/>
  <c r="E76" i="11"/>
  <c r="E52" i="18" s="1"/>
  <c r="E77" i="11"/>
  <c r="F77" i="11" s="1"/>
  <c r="G77" i="11" s="1"/>
  <c r="J77" i="11" s="1"/>
  <c r="E81" i="11"/>
  <c r="F81" i="11" s="1"/>
  <c r="G81" i="11" s="1"/>
  <c r="I81" i="11" s="1"/>
  <c r="E49" i="11"/>
  <c r="F49" i="11" s="1"/>
  <c r="G49" i="11" s="1"/>
  <c r="I49" i="11" s="1"/>
  <c r="E78" i="11"/>
  <c r="F78" i="11" s="1"/>
  <c r="G78" i="11" s="1"/>
  <c r="I78" i="11" s="1"/>
  <c r="E79" i="11"/>
  <c r="F79" i="11" s="1"/>
  <c r="G79" i="11" s="1"/>
  <c r="I79" i="11" s="1"/>
  <c r="E80" i="11"/>
  <c r="F80" i="11" s="1"/>
  <c r="G80" i="11" s="1"/>
  <c r="I80" i="11" s="1"/>
  <c r="E51" i="11"/>
  <c r="V44" i="4" s="1"/>
  <c r="E56" i="11"/>
  <c r="F56" i="11" s="1"/>
  <c r="G56" i="11" s="1"/>
  <c r="I56" i="11" s="1"/>
  <c r="E57" i="11"/>
  <c r="F57" i="11" s="1"/>
  <c r="G57" i="11" s="1"/>
  <c r="I57" i="11" s="1"/>
  <c r="E58" i="11"/>
  <c r="F58" i="11" s="1"/>
  <c r="G58" i="11" s="1"/>
  <c r="I58" i="11" s="1"/>
  <c r="E60" i="11"/>
  <c r="F60" i="11" s="1"/>
  <c r="G60" i="11" s="1"/>
  <c r="I60" i="11" s="1"/>
  <c r="E47" i="11"/>
  <c r="F47" i="11" s="1"/>
  <c r="G47" i="11" s="1"/>
  <c r="K47" i="11" s="1"/>
  <c r="E72" i="19"/>
  <c r="F72" i="19"/>
  <c r="G72" i="19"/>
  <c r="E75" i="19"/>
  <c r="F75" i="19"/>
  <c r="G75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E108" i="19"/>
  <c r="F108" i="19"/>
  <c r="G108" i="19"/>
  <c r="E109" i="19"/>
  <c r="F109" i="19"/>
  <c r="G109" i="19"/>
  <c r="E110" i="19"/>
  <c r="F110" i="19"/>
  <c r="G110" i="19"/>
  <c r="E111" i="19"/>
  <c r="F111" i="19"/>
  <c r="G111" i="19"/>
  <c r="E112" i="19"/>
  <c r="F112" i="19"/>
  <c r="G112" i="19"/>
  <c r="E113" i="19"/>
  <c r="F113" i="19"/>
  <c r="G113" i="19"/>
  <c r="E114" i="19"/>
  <c r="F114" i="19"/>
  <c r="G114" i="19"/>
  <c r="K114" i="19"/>
  <c r="E115" i="19"/>
  <c r="F115" i="19"/>
  <c r="G115" i="19"/>
  <c r="K115" i="19"/>
  <c r="E116" i="19"/>
  <c r="F116" i="19"/>
  <c r="G116" i="19"/>
  <c r="E117" i="19"/>
  <c r="F117" i="19"/>
  <c r="G117" i="19"/>
  <c r="E118" i="19"/>
  <c r="F118" i="19"/>
  <c r="G118" i="19"/>
  <c r="E119" i="19"/>
  <c r="F119" i="19"/>
  <c r="G119" i="19"/>
  <c r="E120" i="19"/>
  <c r="F120" i="19"/>
  <c r="G120" i="19"/>
  <c r="E121" i="19"/>
  <c r="F121" i="19"/>
  <c r="G121" i="19"/>
  <c r="E122" i="19"/>
  <c r="F122" i="19"/>
  <c r="G122" i="19"/>
  <c r="E123" i="19"/>
  <c r="F123" i="19"/>
  <c r="G123" i="19"/>
  <c r="E124" i="19"/>
  <c r="F124" i="19"/>
  <c r="G124" i="19"/>
  <c r="E125" i="19"/>
  <c r="F125" i="19"/>
  <c r="G125" i="19"/>
  <c r="E126" i="19"/>
  <c r="F126" i="19"/>
  <c r="G126" i="19"/>
  <c r="E127" i="19"/>
  <c r="F127" i="19"/>
  <c r="G127" i="19"/>
  <c r="E128" i="19"/>
  <c r="F128" i="19"/>
  <c r="G128" i="19"/>
  <c r="E129" i="19"/>
  <c r="F129" i="19"/>
  <c r="G129" i="19"/>
  <c r="N129" i="19"/>
  <c r="E130" i="19"/>
  <c r="F130" i="19"/>
  <c r="G130" i="19"/>
  <c r="N130" i="19"/>
  <c r="E131" i="19"/>
  <c r="F131" i="19"/>
  <c r="G131" i="19"/>
  <c r="E132" i="19"/>
  <c r="F132" i="19"/>
  <c r="G132" i="19"/>
  <c r="E133" i="19"/>
  <c r="F133" i="19"/>
  <c r="G133" i="19"/>
  <c r="E134" i="19"/>
  <c r="F134" i="19"/>
  <c r="G134" i="19"/>
  <c r="E135" i="19"/>
  <c r="F135" i="19"/>
  <c r="G135" i="19"/>
  <c r="E136" i="19"/>
  <c r="F136" i="19"/>
  <c r="G136" i="19"/>
  <c r="E137" i="19"/>
  <c r="F137" i="19"/>
  <c r="G137" i="19"/>
  <c r="E138" i="19"/>
  <c r="F138" i="19"/>
  <c r="G138" i="19"/>
  <c r="E139" i="19"/>
  <c r="F139" i="19"/>
  <c r="G139" i="19"/>
  <c r="E140" i="19"/>
  <c r="F140" i="19"/>
  <c r="G140" i="19"/>
  <c r="E141" i="19"/>
  <c r="F141" i="19"/>
  <c r="G141" i="19"/>
  <c r="E142" i="19"/>
  <c r="F142" i="19"/>
  <c r="G142" i="19"/>
  <c r="E143" i="19"/>
  <c r="F143" i="19"/>
  <c r="G143" i="19"/>
  <c r="E144" i="19"/>
  <c r="F144" i="19"/>
  <c r="G144" i="19"/>
  <c r="E145" i="19"/>
  <c r="F145" i="19"/>
  <c r="G145" i="19"/>
  <c r="N145" i="19"/>
  <c r="E146" i="19"/>
  <c r="F146" i="19"/>
  <c r="G146" i="19"/>
  <c r="E147" i="19"/>
  <c r="F147" i="19"/>
  <c r="G147" i="19"/>
  <c r="E148" i="19"/>
  <c r="F148" i="19"/>
  <c r="G148" i="19"/>
  <c r="E149" i="19"/>
  <c r="F149" i="19"/>
  <c r="G149" i="19"/>
  <c r="E150" i="19"/>
  <c r="F150" i="19"/>
  <c r="G150" i="19"/>
  <c r="E151" i="19"/>
  <c r="F151" i="19"/>
  <c r="G151" i="19"/>
  <c r="E152" i="19"/>
  <c r="F152" i="19"/>
  <c r="G152" i="19"/>
  <c r="E153" i="19"/>
  <c r="F153" i="19"/>
  <c r="G153" i="19"/>
  <c r="N153" i="19"/>
  <c r="E154" i="19"/>
  <c r="F154" i="19"/>
  <c r="G154" i="19"/>
  <c r="N154" i="19"/>
  <c r="E155" i="19"/>
  <c r="F155" i="19"/>
  <c r="G155" i="19"/>
  <c r="E156" i="19"/>
  <c r="F156" i="19"/>
  <c r="G156" i="19"/>
  <c r="N156" i="19"/>
  <c r="E157" i="19"/>
  <c r="F157" i="19"/>
  <c r="G157" i="19"/>
  <c r="E158" i="19"/>
  <c r="F158" i="19"/>
  <c r="G158" i="19"/>
  <c r="E159" i="19"/>
  <c r="F159" i="19"/>
  <c r="G159" i="19"/>
  <c r="E160" i="19"/>
  <c r="F160" i="19"/>
  <c r="G160" i="19"/>
  <c r="E161" i="19"/>
  <c r="F161" i="19"/>
  <c r="G161" i="19"/>
  <c r="N161" i="19"/>
  <c r="E162" i="19"/>
  <c r="F162" i="19"/>
  <c r="G162" i="19"/>
  <c r="E163" i="19"/>
  <c r="F163" i="19"/>
  <c r="G163" i="19"/>
  <c r="E164" i="19"/>
  <c r="F164" i="19"/>
  <c r="G164" i="19"/>
  <c r="N164" i="19"/>
  <c r="E165" i="19"/>
  <c r="F165" i="19"/>
  <c r="G165" i="19"/>
  <c r="E166" i="19"/>
  <c r="F166" i="19"/>
  <c r="G166" i="19"/>
  <c r="E167" i="19"/>
  <c r="F167" i="19"/>
  <c r="G167" i="19"/>
  <c r="E168" i="19"/>
  <c r="F168" i="19"/>
  <c r="G168" i="19"/>
  <c r="N168" i="19"/>
  <c r="E169" i="19"/>
  <c r="F169" i="19"/>
  <c r="G169" i="19"/>
  <c r="N169" i="19"/>
  <c r="E170" i="19"/>
  <c r="F170" i="19"/>
  <c r="G170" i="19"/>
  <c r="E171" i="19"/>
  <c r="F171" i="19"/>
  <c r="G171" i="19"/>
  <c r="E172" i="19"/>
  <c r="F172" i="19"/>
  <c r="G172" i="19"/>
  <c r="N172" i="19"/>
  <c r="E173" i="19"/>
  <c r="F173" i="19"/>
  <c r="E174" i="19"/>
  <c r="F174" i="19"/>
  <c r="G174" i="19"/>
  <c r="E175" i="19"/>
  <c r="F175" i="19"/>
  <c r="G175" i="19"/>
  <c r="N175" i="19"/>
  <c r="E176" i="19"/>
  <c r="F176" i="19"/>
  <c r="G176" i="19"/>
  <c r="E177" i="19"/>
  <c r="F177" i="19"/>
  <c r="E178" i="19"/>
  <c r="F178" i="19"/>
  <c r="G178" i="19"/>
  <c r="N178" i="19"/>
  <c r="E179" i="19"/>
  <c r="F179" i="19"/>
  <c r="G179" i="19"/>
  <c r="E180" i="19"/>
  <c r="F180" i="19"/>
  <c r="G180" i="19"/>
  <c r="N180" i="19"/>
  <c r="E181" i="19"/>
  <c r="F181" i="19"/>
  <c r="E182" i="19"/>
  <c r="F182" i="19"/>
  <c r="G182" i="19"/>
  <c r="N182" i="19"/>
  <c r="E183" i="19"/>
  <c r="F183" i="19"/>
  <c r="E184" i="19"/>
  <c r="F184" i="19"/>
  <c r="G184" i="19"/>
  <c r="N184" i="19"/>
  <c r="E185" i="19"/>
  <c r="F185" i="19"/>
  <c r="E186" i="19"/>
  <c r="F186" i="19"/>
  <c r="G186" i="19"/>
  <c r="N186" i="19"/>
  <c r="E187" i="19"/>
  <c r="F187" i="19"/>
  <c r="G187" i="19"/>
  <c r="N187" i="19"/>
  <c r="E73" i="19"/>
  <c r="F73" i="19"/>
  <c r="E74" i="19"/>
  <c r="F74" i="19"/>
  <c r="E76" i="19"/>
  <c r="F76" i="19"/>
  <c r="E77" i="19"/>
  <c r="F77" i="19"/>
  <c r="P77" i="19"/>
  <c r="E78" i="19"/>
  <c r="F78" i="19"/>
  <c r="D11" i="19"/>
  <c r="D12" i="19"/>
  <c r="P75" i="19"/>
  <c r="R75" i="19"/>
  <c r="T75" i="19"/>
  <c r="D13" i="19"/>
  <c r="C14" i="19"/>
  <c r="D14" i="19"/>
  <c r="E57" i="19"/>
  <c r="F57" i="19"/>
  <c r="G57" i="19"/>
  <c r="I57" i="19"/>
  <c r="E58" i="19"/>
  <c r="F58" i="19"/>
  <c r="E59" i="19"/>
  <c r="F59" i="19"/>
  <c r="G59" i="19"/>
  <c r="J59" i="19"/>
  <c r="E61" i="19"/>
  <c r="F61" i="19"/>
  <c r="E63" i="19"/>
  <c r="F63" i="19"/>
  <c r="G63" i="19"/>
  <c r="J63" i="19"/>
  <c r="E64" i="19"/>
  <c r="F64" i="19"/>
  <c r="P64" i="19"/>
  <c r="E67" i="19"/>
  <c r="F67" i="19"/>
  <c r="G67" i="19"/>
  <c r="I67" i="19"/>
  <c r="E68" i="19"/>
  <c r="F68" i="19"/>
  <c r="P68" i="19"/>
  <c r="E69" i="19"/>
  <c r="F69" i="19"/>
  <c r="G69" i="19"/>
  <c r="J69" i="19"/>
  <c r="E70" i="19"/>
  <c r="F70" i="19"/>
  <c r="E71" i="19"/>
  <c r="F71" i="19"/>
  <c r="G71" i="19"/>
  <c r="J71" i="19"/>
  <c r="P94" i="19"/>
  <c r="R94" i="19"/>
  <c r="T94" i="19"/>
  <c r="P106" i="19"/>
  <c r="R106" i="19"/>
  <c r="T106" i="19"/>
  <c r="P116" i="19"/>
  <c r="R116" i="19"/>
  <c r="T116" i="19"/>
  <c r="P124" i="19"/>
  <c r="R124" i="19"/>
  <c r="T124" i="19"/>
  <c r="P139" i="19"/>
  <c r="R139" i="19"/>
  <c r="T139" i="19"/>
  <c r="P147" i="19"/>
  <c r="R147" i="19"/>
  <c r="T147" i="19"/>
  <c r="P162" i="19"/>
  <c r="R162" i="19"/>
  <c r="T162" i="19"/>
  <c r="P170" i="19"/>
  <c r="R170" i="19"/>
  <c r="T170" i="19"/>
  <c r="E21" i="19"/>
  <c r="F21" i="19"/>
  <c r="G21" i="19"/>
  <c r="H21" i="19"/>
  <c r="E22" i="19"/>
  <c r="F22" i="19"/>
  <c r="E23" i="19"/>
  <c r="F23" i="19"/>
  <c r="G23" i="19"/>
  <c r="N23" i="19"/>
  <c r="E24" i="19"/>
  <c r="F24" i="19"/>
  <c r="G24" i="19"/>
  <c r="N24" i="19"/>
  <c r="E25" i="19"/>
  <c r="F25" i="19"/>
  <c r="G25" i="19"/>
  <c r="N25" i="19"/>
  <c r="E26" i="19"/>
  <c r="F26" i="19"/>
  <c r="G26" i="19"/>
  <c r="N26" i="19"/>
  <c r="E27" i="19"/>
  <c r="F27" i="19"/>
  <c r="G27" i="19"/>
  <c r="N27" i="19"/>
  <c r="E28" i="19"/>
  <c r="F28" i="19"/>
  <c r="G28" i="19"/>
  <c r="N28" i="19"/>
  <c r="E29" i="19"/>
  <c r="F29" i="19"/>
  <c r="G29" i="19"/>
  <c r="N29" i="19"/>
  <c r="E30" i="19"/>
  <c r="F30" i="19"/>
  <c r="G30" i="19"/>
  <c r="N30" i="19"/>
  <c r="E31" i="19"/>
  <c r="F31" i="19"/>
  <c r="G31" i="19"/>
  <c r="N31" i="19"/>
  <c r="E32" i="19"/>
  <c r="F32" i="19"/>
  <c r="G32" i="19"/>
  <c r="J32" i="19"/>
  <c r="E33" i="19"/>
  <c r="F33" i="19"/>
  <c r="G33" i="19"/>
  <c r="J33" i="19"/>
  <c r="E34" i="19"/>
  <c r="F34" i="19"/>
  <c r="G34" i="19"/>
  <c r="J34" i="19"/>
  <c r="E35" i="19"/>
  <c r="F35" i="19"/>
  <c r="G35" i="19"/>
  <c r="N35" i="19"/>
  <c r="E36" i="19"/>
  <c r="F36" i="19"/>
  <c r="G36" i="19"/>
  <c r="N36" i="19"/>
  <c r="E37" i="19"/>
  <c r="F37" i="19"/>
  <c r="E38" i="19"/>
  <c r="F38" i="19"/>
  <c r="G38" i="19"/>
  <c r="K38" i="19"/>
  <c r="E39" i="19"/>
  <c r="F39" i="19"/>
  <c r="G39" i="19"/>
  <c r="K39" i="19"/>
  <c r="E40" i="19"/>
  <c r="F40" i="19"/>
  <c r="G40" i="19"/>
  <c r="I40" i="19"/>
  <c r="E41" i="19"/>
  <c r="F41" i="19"/>
  <c r="E42" i="19"/>
  <c r="F42" i="19"/>
  <c r="E43" i="19"/>
  <c r="F43" i="19"/>
  <c r="E44" i="19"/>
  <c r="F44" i="19"/>
  <c r="G44" i="19"/>
  <c r="I44" i="19"/>
  <c r="E45" i="19"/>
  <c r="F45" i="19"/>
  <c r="G45" i="19"/>
  <c r="I45" i="19"/>
  <c r="E46" i="19"/>
  <c r="F46" i="19"/>
  <c r="G46" i="19"/>
  <c r="I46" i="19"/>
  <c r="E47" i="19"/>
  <c r="F47" i="19"/>
  <c r="G47" i="19"/>
  <c r="I47" i="19"/>
  <c r="E48" i="19"/>
  <c r="F48" i="19"/>
  <c r="G48" i="19"/>
  <c r="I48" i="19"/>
  <c r="E49" i="19"/>
  <c r="F49" i="19"/>
  <c r="G49" i="19"/>
  <c r="N49" i="19"/>
  <c r="E50" i="19"/>
  <c r="F50" i="19"/>
  <c r="G50" i="19"/>
  <c r="N50" i="19"/>
  <c r="E51" i="19"/>
  <c r="F51" i="19"/>
  <c r="G51" i="19"/>
  <c r="N51" i="19"/>
  <c r="E52" i="19"/>
  <c r="F52" i="19"/>
  <c r="E53" i="19"/>
  <c r="F53" i="19"/>
  <c r="G53" i="19"/>
  <c r="N53" i="19"/>
  <c r="E54" i="19"/>
  <c r="F54" i="19"/>
  <c r="G54" i="19"/>
  <c r="I54" i="19"/>
  <c r="E55" i="19"/>
  <c r="F55" i="19"/>
  <c r="P55" i="19"/>
  <c r="E56" i="19"/>
  <c r="F56" i="19"/>
  <c r="G56" i="19"/>
  <c r="J56" i="19"/>
  <c r="E60" i="19"/>
  <c r="F60" i="19"/>
  <c r="P60" i="19"/>
  <c r="E62" i="19"/>
  <c r="F62" i="19"/>
  <c r="P62" i="19"/>
  <c r="E65" i="19"/>
  <c r="F65" i="19"/>
  <c r="E66" i="19"/>
  <c r="F66" i="19"/>
  <c r="P66" i="19"/>
  <c r="F16" i="19"/>
  <c r="F17" i="19" s="1"/>
  <c r="C17" i="19"/>
  <c r="S17" i="19"/>
  <c r="Q21" i="19"/>
  <c r="E21" i="4"/>
  <c r="V21" i="19"/>
  <c r="Q22" i="19"/>
  <c r="E22" i="4"/>
  <c r="V22" i="19"/>
  <c r="Q23" i="19"/>
  <c r="E23" i="4"/>
  <c r="V23" i="19"/>
  <c r="Q24" i="19"/>
  <c r="E24" i="4"/>
  <c r="V24" i="19"/>
  <c r="Q25" i="19"/>
  <c r="E25" i="4"/>
  <c r="V25" i="19"/>
  <c r="Q26" i="19"/>
  <c r="E26" i="4"/>
  <c r="V26" i="19"/>
  <c r="Q27" i="19"/>
  <c r="E27" i="4"/>
  <c r="V27" i="19"/>
  <c r="Q28" i="19"/>
  <c r="E28" i="4"/>
  <c r="V28" i="19"/>
  <c r="Q29" i="19"/>
  <c r="E29" i="4"/>
  <c r="V29" i="19"/>
  <c r="Q30" i="19"/>
  <c r="E30" i="4"/>
  <c r="V30" i="19"/>
  <c r="Q31" i="19"/>
  <c r="E31" i="4"/>
  <c r="V31" i="19"/>
  <c r="Q32" i="19"/>
  <c r="E32" i="4"/>
  <c r="V32" i="19"/>
  <c r="Q33" i="19"/>
  <c r="E33" i="4"/>
  <c r="V33" i="19"/>
  <c r="Q34" i="19"/>
  <c r="E34" i="4"/>
  <c r="V34" i="19"/>
  <c r="Q35" i="19"/>
  <c r="E35" i="4"/>
  <c r="V35" i="19"/>
  <c r="Q36" i="19"/>
  <c r="E36" i="4"/>
  <c r="V36" i="19"/>
  <c r="Q37" i="19"/>
  <c r="E37" i="4"/>
  <c r="V37" i="19"/>
  <c r="Q38" i="19"/>
  <c r="E38" i="4"/>
  <c r="V38" i="19"/>
  <c r="Q39" i="19"/>
  <c r="E39" i="4"/>
  <c r="V39" i="19"/>
  <c r="Q40" i="19"/>
  <c r="E40" i="4"/>
  <c r="V40" i="19"/>
  <c r="Q41" i="19"/>
  <c r="E41" i="4"/>
  <c r="V41" i="19"/>
  <c r="G42" i="19"/>
  <c r="J42" i="19"/>
  <c r="Q42" i="19"/>
  <c r="E42" i="4"/>
  <c r="V42" i="19"/>
  <c r="Q43" i="19"/>
  <c r="E43" i="4"/>
  <c r="V43" i="19"/>
  <c r="Q44" i="19"/>
  <c r="E44" i="4"/>
  <c r="V44" i="19"/>
  <c r="Q45" i="19"/>
  <c r="E45" i="4"/>
  <c r="V45" i="19"/>
  <c r="Q46" i="19"/>
  <c r="E46" i="4"/>
  <c r="V46" i="19"/>
  <c r="Q47" i="19"/>
  <c r="E47" i="4"/>
  <c r="V47" i="19"/>
  <c r="Q48" i="19"/>
  <c r="E48" i="4"/>
  <c r="V48" i="19"/>
  <c r="Q49" i="19"/>
  <c r="E49" i="4"/>
  <c r="V49" i="19"/>
  <c r="Q50" i="19"/>
  <c r="E50" i="4"/>
  <c r="V50" i="19"/>
  <c r="Q51" i="19"/>
  <c r="E51" i="4"/>
  <c r="V51" i="19"/>
  <c r="G52" i="19"/>
  <c r="I52" i="19"/>
  <c r="Q52" i="19"/>
  <c r="E52" i="4"/>
  <c r="V52" i="19"/>
  <c r="Q53" i="19"/>
  <c r="E53" i="4"/>
  <c r="V53" i="19"/>
  <c r="Q54" i="19"/>
  <c r="E54" i="4"/>
  <c r="V54" i="19"/>
  <c r="Q55" i="19"/>
  <c r="E55" i="4"/>
  <c r="V55" i="19"/>
  <c r="Q56" i="19"/>
  <c r="E56" i="4"/>
  <c r="V56" i="19"/>
  <c r="Q57" i="19"/>
  <c r="E57" i="4"/>
  <c r="V57" i="19"/>
  <c r="Q58" i="19"/>
  <c r="E58" i="4"/>
  <c r="V58" i="19"/>
  <c r="Q59" i="19"/>
  <c r="E59" i="4"/>
  <c r="V59" i="19"/>
  <c r="Q60" i="19"/>
  <c r="E60" i="4"/>
  <c r="V60" i="19"/>
  <c r="Q61" i="19"/>
  <c r="E61" i="4"/>
  <c r="V61" i="19"/>
  <c r="Q62" i="19"/>
  <c r="E62" i="4"/>
  <c r="V62" i="19"/>
  <c r="Q63" i="19"/>
  <c r="E63" i="4"/>
  <c r="V63" i="19"/>
  <c r="Q64" i="19"/>
  <c r="E64" i="4"/>
  <c r="V64" i="19"/>
  <c r="Q65" i="19"/>
  <c r="E65" i="4"/>
  <c r="V65" i="19"/>
  <c r="Q66" i="19"/>
  <c r="E66" i="4"/>
  <c r="V66" i="19"/>
  <c r="Q67" i="19"/>
  <c r="E67" i="4"/>
  <c r="V67" i="19"/>
  <c r="Q68" i="19"/>
  <c r="E68" i="4"/>
  <c r="V68" i="19"/>
  <c r="Q69" i="19"/>
  <c r="E69" i="4"/>
  <c r="V69" i="19"/>
  <c r="Q70" i="19"/>
  <c r="E70" i="4"/>
  <c r="V70" i="19"/>
  <c r="Q71" i="19"/>
  <c r="E71" i="4"/>
  <c r="V71" i="19"/>
  <c r="I72" i="19"/>
  <c r="Q72" i="19"/>
  <c r="E72" i="4"/>
  <c r="V72" i="19"/>
  <c r="P73" i="19"/>
  <c r="Q73" i="19"/>
  <c r="E73" i="4"/>
  <c r="V73" i="19"/>
  <c r="P74" i="19"/>
  <c r="Q74" i="19"/>
  <c r="E74" i="4"/>
  <c r="V74" i="19"/>
  <c r="K75" i="19"/>
  <c r="Q75" i="19"/>
  <c r="E75" i="4"/>
  <c r="V75" i="19"/>
  <c r="P76" i="19"/>
  <c r="Q76" i="19"/>
  <c r="E76" i="4"/>
  <c r="V76" i="19"/>
  <c r="Q77" i="19"/>
  <c r="E77" i="4"/>
  <c r="V77" i="19"/>
  <c r="P78" i="19"/>
  <c r="Q78" i="19"/>
  <c r="E78" i="4"/>
  <c r="V78" i="19"/>
  <c r="K79" i="19"/>
  <c r="Q79" i="19"/>
  <c r="E79" i="4"/>
  <c r="V79" i="19"/>
  <c r="K80" i="19"/>
  <c r="Q80" i="19"/>
  <c r="E80" i="4"/>
  <c r="V80" i="19"/>
  <c r="K81" i="19"/>
  <c r="Q81" i="19"/>
  <c r="E81" i="4"/>
  <c r="V81" i="19"/>
  <c r="K82" i="19"/>
  <c r="Q82" i="19"/>
  <c r="E82" i="4"/>
  <c r="V82" i="19"/>
  <c r="K83" i="19"/>
  <c r="Q83" i="19"/>
  <c r="E83" i="4"/>
  <c r="V83" i="19"/>
  <c r="K84" i="19"/>
  <c r="Q84" i="19"/>
  <c r="E85" i="4"/>
  <c r="V84" i="19"/>
  <c r="K85" i="19"/>
  <c r="Q85" i="19"/>
  <c r="E84" i="4"/>
  <c r="V85" i="19"/>
  <c r="K86" i="19"/>
  <c r="Q86" i="19"/>
  <c r="V86" i="19"/>
  <c r="K87" i="19"/>
  <c r="Q87" i="19"/>
  <c r="E87" i="4"/>
  <c r="V87" i="19"/>
  <c r="K88" i="19"/>
  <c r="Q88" i="19"/>
  <c r="E88" i="4"/>
  <c r="V88" i="19"/>
  <c r="K89" i="19"/>
  <c r="Q89" i="19"/>
  <c r="E89" i="4"/>
  <c r="V89" i="19"/>
  <c r="K90" i="19"/>
  <c r="Q90" i="19"/>
  <c r="E90" i="4"/>
  <c r="V90" i="19"/>
  <c r="K91" i="19"/>
  <c r="Q91" i="19"/>
  <c r="E91" i="4"/>
  <c r="V91" i="19"/>
  <c r="K92" i="19"/>
  <c r="Q92" i="19"/>
  <c r="E92" i="4"/>
  <c r="V92" i="19"/>
  <c r="K93" i="19"/>
  <c r="Q93" i="19"/>
  <c r="E93" i="4"/>
  <c r="V93" i="19"/>
  <c r="K94" i="19"/>
  <c r="Q94" i="19"/>
  <c r="E94" i="4"/>
  <c r="V94" i="19"/>
  <c r="K95" i="19"/>
  <c r="Q95" i="19"/>
  <c r="E95" i="4"/>
  <c r="V95" i="19"/>
  <c r="K96" i="19"/>
  <c r="Q96" i="19"/>
  <c r="E96" i="4"/>
  <c r="V96" i="19"/>
  <c r="K97" i="19"/>
  <c r="Q97" i="19"/>
  <c r="E97" i="4"/>
  <c r="V97" i="19"/>
  <c r="L98" i="19"/>
  <c r="Q98" i="19"/>
  <c r="E98" i="4"/>
  <c r="V98" i="19"/>
  <c r="K99" i="19"/>
  <c r="Q99" i="19"/>
  <c r="E99" i="4"/>
  <c r="V99" i="19"/>
  <c r="K100" i="19"/>
  <c r="Q100" i="19"/>
  <c r="E100" i="4"/>
  <c r="V100" i="19"/>
  <c r="K101" i="19"/>
  <c r="Q101" i="19"/>
  <c r="E101" i="4"/>
  <c r="V101" i="19"/>
  <c r="K102" i="19"/>
  <c r="Q102" i="19"/>
  <c r="E102" i="4"/>
  <c r="V102" i="19"/>
  <c r="K103" i="19"/>
  <c r="Q103" i="19"/>
  <c r="E103" i="4"/>
  <c r="V103" i="19"/>
  <c r="K104" i="19"/>
  <c r="Q104" i="19"/>
  <c r="E104" i="4"/>
  <c r="V104" i="19"/>
  <c r="K105" i="19"/>
  <c r="Q105" i="19"/>
  <c r="E105" i="4"/>
  <c r="V105" i="19"/>
  <c r="N106" i="19"/>
  <c r="Q106" i="19"/>
  <c r="E106" i="4"/>
  <c r="V106" i="19"/>
  <c r="K107" i="19"/>
  <c r="Q107" i="19"/>
  <c r="E107" i="4"/>
  <c r="V107" i="19"/>
  <c r="K108" i="19"/>
  <c r="Q108" i="19"/>
  <c r="E108" i="4"/>
  <c r="V108" i="19"/>
  <c r="K109" i="19"/>
  <c r="Q109" i="19"/>
  <c r="E109" i="4"/>
  <c r="V109" i="19"/>
  <c r="L110" i="19"/>
  <c r="Q110" i="19"/>
  <c r="E110" i="4"/>
  <c r="V110" i="19"/>
  <c r="K111" i="19"/>
  <c r="Q111" i="19"/>
  <c r="E111" i="4"/>
  <c r="V111" i="19"/>
  <c r="K112" i="19"/>
  <c r="Q112" i="19"/>
  <c r="E112" i="4"/>
  <c r="V112" i="19"/>
  <c r="K113" i="19"/>
  <c r="Q113" i="19"/>
  <c r="E115" i="4"/>
  <c r="V113" i="19"/>
  <c r="Q114" i="19"/>
  <c r="V114" i="19"/>
  <c r="Q115" i="19"/>
  <c r="V115" i="19"/>
  <c r="N116" i="19"/>
  <c r="Q116" i="19"/>
  <c r="V116" i="19"/>
  <c r="N117" i="19"/>
  <c r="Q117" i="19"/>
  <c r="V117" i="19"/>
  <c r="K118" i="19"/>
  <c r="Q118" i="19"/>
  <c r="E113" i="4"/>
  <c r="V118" i="19"/>
  <c r="N119" i="19"/>
  <c r="Q119" i="19"/>
  <c r="E114" i="4"/>
  <c r="V119" i="19"/>
  <c r="N120" i="19"/>
  <c r="Q120" i="19"/>
  <c r="E116" i="4"/>
  <c r="V120" i="19"/>
  <c r="N121" i="19"/>
  <c r="Q121" i="19"/>
  <c r="E117" i="4"/>
  <c r="V121" i="19"/>
  <c r="N122" i="19"/>
  <c r="Q122" i="19"/>
  <c r="V122" i="19"/>
  <c r="N123" i="19"/>
  <c r="Q123" i="19"/>
  <c r="V123" i="19"/>
  <c r="N124" i="19"/>
  <c r="Q124" i="19"/>
  <c r="V124" i="19"/>
  <c r="N125" i="19"/>
  <c r="Q125" i="19"/>
  <c r="V125" i="19"/>
  <c r="K126" i="19"/>
  <c r="Q126" i="19"/>
  <c r="V126" i="19"/>
  <c r="N127" i="19"/>
  <c r="Q127" i="19"/>
  <c r="V127" i="19"/>
  <c r="K128" i="19"/>
  <c r="Q128" i="19"/>
  <c r="V128" i="19"/>
  <c r="Q129" i="19"/>
  <c r="V129" i="19"/>
  <c r="Q130" i="19"/>
  <c r="V130" i="19"/>
  <c r="K131" i="19"/>
  <c r="Q131" i="19"/>
  <c r="V131" i="19"/>
  <c r="K132" i="19"/>
  <c r="Q132" i="19"/>
  <c r="V132" i="19"/>
  <c r="N133" i="19"/>
  <c r="Q133" i="19"/>
  <c r="V133" i="19"/>
  <c r="N134" i="19"/>
  <c r="Q134" i="19"/>
  <c r="V134" i="19"/>
  <c r="N135" i="19"/>
  <c r="Q135" i="19"/>
  <c r="V135" i="19"/>
  <c r="N136" i="19"/>
  <c r="Q136" i="19"/>
  <c r="V136" i="19"/>
  <c r="K137" i="19"/>
  <c r="Q137" i="19"/>
  <c r="V137" i="19"/>
  <c r="N138" i="19"/>
  <c r="Q138" i="19"/>
  <c r="V138" i="19"/>
  <c r="N139" i="19"/>
  <c r="Q139" i="19"/>
  <c r="V139" i="19"/>
  <c r="N140" i="19"/>
  <c r="Q140" i="19"/>
  <c r="V140" i="19"/>
  <c r="N141" i="19"/>
  <c r="Q141" i="19"/>
  <c r="V141" i="19"/>
  <c r="N142" i="19"/>
  <c r="Q142" i="19"/>
  <c r="V142" i="19"/>
  <c r="N143" i="19"/>
  <c r="Q143" i="19"/>
  <c r="V143" i="19"/>
  <c r="N144" i="19"/>
  <c r="Q144" i="19"/>
  <c r="V144" i="19"/>
  <c r="Q145" i="19"/>
  <c r="V145" i="19"/>
  <c r="N146" i="19"/>
  <c r="Q146" i="19"/>
  <c r="V146" i="19"/>
  <c r="N147" i="19"/>
  <c r="Q147" i="19"/>
  <c r="V147" i="19"/>
  <c r="N148" i="19"/>
  <c r="Q148" i="19"/>
  <c r="V148" i="19"/>
  <c r="N149" i="19"/>
  <c r="Q149" i="19"/>
  <c r="V149" i="19"/>
  <c r="N150" i="19"/>
  <c r="Q150" i="19"/>
  <c r="V150" i="19"/>
  <c r="N151" i="19"/>
  <c r="Q151" i="19"/>
  <c r="V151" i="19"/>
  <c r="N152" i="19"/>
  <c r="Q152" i="19"/>
  <c r="V152" i="19"/>
  <c r="Q153" i="19"/>
  <c r="V153" i="19"/>
  <c r="Q154" i="19"/>
  <c r="V154" i="19"/>
  <c r="N155" i="19"/>
  <c r="Q155" i="19"/>
  <c r="V155" i="19"/>
  <c r="Q156" i="19"/>
  <c r="V156" i="19"/>
  <c r="N157" i="19"/>
  <c r="Q157" i="19"/>
  <c r="V157" i="19"/>
  <c r="N158" i="19"/>
  <c r="Q158" i="19"/>
  <c r="V158" i="19"/>
  <c r="N159" i="19"/>
  <c r="Q159" i="19"/>
  <c r="V159" i="19"/>
  <c r="N160" i="19"/>
  <c r="Q160" i="19"/>
  <c r="V160" i="19"/>
  <c r="Q161" i="19"/>
  <c r="V161" i="19"/>
  <c r="N162" i="19"/>
  <c r="Q162" i="19"/>
  <c r="V162" i="19"/>
  <c r="N163" i="19"/>
  <c r="Q163" i="19"/>
  <c r="V163" i="19"/>
  <c r="Q164" i="19"/>
  <c r="V164" i="19"/>
  <c r="N165" i="19"/>
  <c r="Q165" i="19"/>
  <c r="V165" i="19"/>
  <c r="N166" i="19"/>
  <c r="Q166" i="19"/>
  <c r="V166" i="19"/>
  <c r="N167" i="19"/>
  <c r="Q167" i="19"/>
  <c r="V167" i="19"/>
  <c r="Q168" i="19"/>
  <c r="V168" i="19"/>
  <c r="Q169" i="19"/>
  <c r="V169" i="19"/>
  <c r="N170" i="19"/>
  <c r="Q170" i="19"/>
  <c r="V170" i="19"/>
  <c r="N171" i="19"/>
  <c r="Q171" i="19"/>
  <c r="V171" i="19"/>
  <c r="Q172" i="19"/>
  <c r="V172" i="19"/>
  <c r="Q173" i="19"/>
  <c r="V173" i="19"/>
  <c r="N174" i="19"/>
  <c r="Q174" i="19"/>
  <c r="V174" i="19"/>
  <c r="Q175" i="19"/>
  <c r="V175" i="19"/>
  <c r="N176" i="19"/>
  <c r="Q176" i="19"/>
  <c r="V176" i="19"/>
  <c r="Q177" i="19"/>
  <c r="V177" i="19"/>
  <c r="Q178" i="19"/>
  <c r="V178" i="19"/>
  <c r="N179" i="19"/>
  <c r="Q179" i="19"/>
  <c r="V179" i="19"/>
  <c r="Q180" i="19"/>
  <c r="V180" i="19"/>
  <c r="Q181" i="19"/>
  <c r="V181" i="19"/>
  <c r="Q182" i="19"/>
  <c r="V182" i="19"/>
  <c r="Q183" i="19"/>
  <c r="V183" i="19"/>
  <c r="Q184" i="19"/>
  <c r="V184" i="19"/>
  <c r="Q185" i="19"/>
  <c r="V185" i="19"/>
  <c r="Q186" i="19"/>
  <c r="V186" i="19"/>
  <c r="Q187" i="19"/>
  <c r="V187" i="19"/>
  <c r="Q34" i="11"/>
  <c r="Q36" i="11"/>
  <c r="Q39" i="11"/>
  <c r="Q40" i="11"/>
  <c r="Q41" i="11"/>
  <c r="Q42" i="11"/>
  <c r="Q44" i="11"/>
  <c r="Q71" i="11"/>
  <c r="Q75" i="11"/>
  <c r="Q89" i="11"/>
  <c r="Q91" i="11"/>
  <c r="Q92" i="11"/>
  <c r="Q93" i="11"/>
  <c r="Q94" i="11"/>
  <c r="Q100" i="11"/>
  <c r="Q105" i="11"/>
  <c r="Q108" i="11"/>
  <c r="Q111" i="11"/>
  <c r="Q114" i="11"/>
  <c r="Q119" i="11"/>
  <c r="Q121" i="11"/>
  <c r="Q122" i="11"/>
  <c r="Q124" i="11"/>
  <c r="Q128" i="11"/>
  <c r="Q131" i="11"/>
  <c r="Q134" i="11"/>
  <c r="Q135" i="11"/>
  <c r="Q139" i="11"/>
  <c r="Q140" i="11"/>
  <c r="Q146" i="11"/>
  <c r="Q148" i="11"/>
  <c r="Q149" i="11"/>
  <c r="Q169" i="11"/>
  <c r="Q176" i="11"/>
  <c r="Q178" i="11"/>
  <c r="Q179" i="11"/>
  <c r="Q182" i="11"/>
  <c r="Q189" i="11"/>
  <c r="Q97" i="11"/>
  <c r="Q117" i="11"/>
  <c r="Q123" i="11"/>
  <c r="Q141" i="11"/>
  <c r="Q143" i="11"/>
  <c r="Q144" i="11"/>
  <c r="Q147" i="11"/>
  <c r="C108" i="17"/>
  <c r="C107" i="17"/>
  <c r="C46" i="17"/>
  <c r="C140" i="17"/>
  <c r="C139" i="17"/>
  <c r="C138" i="17"/>
  <c r="C137" i="17"/>
  <c r="C136" i="17"/>
  <c r="C45" i="17"/>
  <c r="C135" i="17"/>
  <c r="C44" i="17"/>
  <c r="C43" i="17"/>
  <c r="C134" i="17"/>
  <c r="C42" i="17"/>
  <c r="C133" i="17"/>
  <c r="C132" i="17"/>
  <c r="C131" i="17"/>
  <c r="C130" i="17"/>
  <c r="C129" i="17"/>
  <c r="C41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40" i="17"/>
  <c r="C39" i="17"/>
  <c r="C147" i="17"/>
  <c r="C38" i="17"/>
  <c r="C111" i="17"/>
  <c r="C146" i="17"/>
  <c r="C145" i="17"/>
  <c r="C144" i="17"/>
  <c r="C37" i="17"/>
  <c r="C36" i="17"/>
  <c r="C110" i="17"/>
  <c r="C109" i="17"/>
  <c r="C35" i="17"/>
  <c r="C106" i="17"/>
  <c r="C105" i="17"/>
  <c r="C34" i="17"/>
  <c r="C104" i="17"/>
  <c r="C103" i="17"/>
  <c r="C33" i="17"/>
  <c r="C102" i="17"/>
  <c r="C101" i="17"/>
  <c r="C100" i="17"/>
  <c r="C32" i="17"/>
  <c r="C143" i="17"/>
  <c r="C31" i="17"/>
  <c r="C30" i="17"/>
  <c r="C29" i="17"/>
  <c r="C99" i="17"/>
  <c r="C142" i="17"/>
  <c r="E142" i="17"/>
  <c r="C98" i="17"/>
  <c r="C97" i="17"/>
  <c r="C96" i="17"/>
  <c r="C95" i="17"/>
  <c r="C28" i="17"/>
  <c r="C94" i="17"/>
  <c r="C93" i="17"/>
  <c r="E93" i="17"/>
  <c r="C27" i="17"/>
  <c r="C92" i="17"/>
  <c r="C91" i="17"/>
  <c r="C26" i="17"/>
  <c r="C90" i="17"/>
  <c r="C89" i="17"/>
  <c r="C88" i="17"/>
  <c r="E88" i="17"/>
  <c r="C87" i="17"/>
  <c r="C86" i="17"/>
  <c r="C141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E74" i="11"/>
  <c r="E73" i="17" s="1"/>
  <c r="C72" i="17"/>
  <c r="E73" i="11"/>
  <c r="E72" i="17" s="1"/>
  <c r="C71" i="17"/>
  <c r="C70" i="17"/>
  <c r="C69" i="17"/>
  <c r="E69" i="11"/>
  <c r="E69" i="17" s="1"/>
  <c r="C68" i="17"/>
  <c r="C67" i="17"/>
  <c r="E67" i="11"/>
  <c r="E67" i="17" s="1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24" i="17"/>
  <c r="C23" i="17"/>
  <c r="C22" i="17"/>
  <c r="C25" i="17"/>
  <c r="C21" i="17"/>
  <c r="C20" i="17"/>
  <c r="C19" i="17"/>
  <c r="C18" i="17"/>
  <c r="C17" i="17"/>
  <c r="C16" i="17"/>
  <c r="C15" i="17"/>
  <c r="C14" i="17"/>
  <c r="C13" i="17"/>
  <c r="C12" i="17"/>
  <c r="C11" i="17"/>
  <c r="G157" i="18"/>
  <c r="C157" i="18"/>
  <c r="G119" i="18"/>
  <c r="C119" i="18"/>
  <c r="G118" i="18"/>
  <c r="C118" i="18"/>
  <c r="G117" i="18"/>
  <c r="C117" i="18"/>
  <c r="G116" i="18"/>
  <c r="C116" i="18"/>
  <c r="G115" i="18"/>
  <c r="C115" i="18"/>
  <c r="G156" i="18"/>
  <c r="C156" i="18"/>
  <c r="G114" i="18"/>
  <c r="C114" i="18"/>
  <c r="G113" i="18"/>
  <c r="C113" i="18"/>
  <c r="G155" i="18"/>
  <c r="C155" i="18"/>
  <c r="G154" i="18"/>
  <c r="C154" i="18"/>
  <c r="G112" i="18"/>
  <c r="C112" i="18"/>
  <c r="G153" i="18"/>
  <c r="C153" i="18"/>
  <c r="G111" i="18"/>
  <c r="C111" i="18"/>
  <c r="G110" i="18"/>
  <c r="C110" i="18"/>
  <c r="G109" i="18"/>
  <c r="C109" i="18"/>
  <c r="G108" i="18"/>
  <c r="C108" i="18"/>
  <c r="G107" i="18"/>
  <c r="C107" i="18"/>
  <c r="G152" i="18"/>
  <c r="C152" i="18"/>
  <c r="G106" i="18"/>
  <c r="C106" i="18"/>
  <c r="G105" i="18"/>
  <c r="C105" i="18"/>
  <c r="G104" i="18"/>
  <c r="C104" i="18"/>
  <c r="G103" i="18"/>
  <c r="C103" i="18"/>
  <c r="E103" i="18"/>
  <c r="G102" i="18"/>
  <c r="C102" i="18"/>
  <c r="G101" i="18"/>
  <c r="C101" i="18"/>
  <c r="G100" i="18"/>
  <c r="C100" i="18"/>
  <c r="G99" i="18"/>
  <c r="C99" i="18"/>
  <c r="G98" i="18"/>
  <c r="C98" i="18"/>
  <c r="G97" i="18"/>
  <c r="C97" i="18"/>
  <c r="G96" i="18"/>
  <c r="C96" i="18"/>
  <c r="G95" i="18"/>
  <c r="C95" i="18"/>
  <c r="G94" i="18"/>
  <c r="C94" i="18"/>
  <c r="G93" i="18"/>
  <c r="C93" i="18"/>
  <c r="G92" i="18"/>
  <c r="C92" i="18"/>
  <c r="G91" i="18"/>
  <c r="C91" i="18"/>
  <c r="G90" i="18"/>
  <c r="C90" i="18"/>
  <c r="G89" i="18"/>
  <c r="C89" i="18"/>
  <c r="G88" i="18"/>
  <c r="C88" i="18"/>
  <c r="G151" i="18"/>
  <c r="C151" i="18"/>
  <c r="G150" i="18"/>
  <c r="C150" i="18"/>
  <c r="G149" i="18"/>
  <c r="C149" i="18"/>
  <c r="G87" i="18"/>
  <c r="C87" i="18"/>
  <c r="G148" i="18"/>
  <c r="C148" i="18"/>
  <c r="G147" i="18"/>
  <c r="C147" i="18"/>
  <c r="G86" i="18"/>
  <c r="C86" i="18"/>
  <c r="G85" i="18"/>
  <c r="C85" i="18"/>
  <c r="G84" i="18"/>
  <c r="C84" i="18"/>
  <c r="G146" i="18"/>
  <c r="C146" i="18"/>
  <c r="G145" i="18"/>
  <c r="C145" i="18"/>
  <c r="G83" i="18"/>
  <c r="C83" i="18"/>
  <c r="G82" i="18"/>
  <c r="C82" i="18"/>
  <c r="G144" i="18"/>
  <c r="C144" i="18"/>
  <c r="G81" i="18"/>
  <c r="C81" i="18"/>
  <c r="G80" i="18"/>
  <c r="C80" i="18"/>
  <c r="G143" i="18"/>
  <c r="C143" i="18"/>
  <c r="G79" i="18"/>
  <c r="C79" i="18"/>
  <c r="G78" i="18"/>
  <c r="C78" i="18"/>
  <c r="G77" i="18"/>
  <c r="C77" i="18"/>
  <c r="G142" i="18"/>
  <c r="C142" i="18"/>
  <c r="G141" i="18"/>
  <c r="C141" i="18"/>
  <c r="G140" i="18"/>
  <c r="C140" i="18"/>
  <c r="G139" i="18"/>
  <c r="C139" i="18"/>
  <c r="G76" i="18"/>
  <c r="C76" i="18"/>
  <c r="G75" i="18"/>
  <c r="C75" i="18"/>
  <c r="G138" i="18"/>
  <c r="C138" i="18"/>
  <c r="G74" i="18"/>
  <c r="C74" i="18"/>
  <c r="G73" i="18"/>
  <c r="C73" i="18"/>
  <c r="G137" i="18"/>
  <c r="C137" i="18"/>
  <c r="G136" i="18"/>
  <c r="C136" i="18"/>
  <c r="G72" i="18"/>
  <c r="C72" i="18"/>
  <c r="G71" i="18"/>
  <c r="C71" i="18"/>
  <c r="G135" i="18"/>
  <c r="C135" i="18"/>
  <c r="G70" i="18"/>
  <c r="C70" i="18"/>
  <c r="E70" i="18"/>
  <c r="G134" i="18"/>
  <c r="C134" i="18"/>
  <c r="G69" i="18"/>
  <c r="C69" i="18"/>
  <c r="G68" i="18"/>
  <c r="C68" i="18"/>
  <c r="G67" i="18"/>
  <c r="C67" i="18"/>
  <c r="G133" i="18"/>
  <c r="C133" i="18"/>
  <c r="G132" i="18"/>
  <c r="C132" i="18"/>
  <c r="G131" i="18"/>
  <c r="C131" i="18"/>
  <c r="G130" i="18"/>
  <c r="C130" i="18"/>
  <c r="G66" i="18"/>
  <c r="C66" i="18"/>
  <c r="G129" i="18"/>
  <c r="C129" i="18"/>
  <c r="G65" i="18"/>
  <c r="C65" i="18"/>
  <c r="G64" i="18"/>
  <c r="C64" i="18"/>
  <c r="E87" i="11"/>
  <c r="E64" i="18" s="1"/>
  <c r="G63" i="18"/>
  <c r="C63" i="18"/>
  <c r="E86" i="11"/>
  <c r="V77" i="4" s="1"/>
  <c r="G62" i="18"/>
  <c r="C62" i="18"/>
  <c r="E85" i="11"/>
  <c r="E62" i="18" s="1"/>
  <c r="G61" i="18"/>
  <c r="C61" i="18"/>
  <c r="G60" i="18"/>
  <c r="C60" i="18"/>
  <c r="E83" i="11"/>
  <c r="E60" i="18" s="1"/>
  <c r="G59" i="18"/>
  <c r="C59" i="18"/>
  <c r="E82" i="11"/>
  <c r="F82" i="11" s="1"/>
  <c r="G58" i="18"/>
  <c r="C58" i="18"/>
  <c r="G57" i="18"/>
  <c r="C57" i="18"/>
  <c r="G56" i="18"/>
  <c r="C56" i="18"/>
  <c r="G55" i="18"/>
  <c r="C55" i="18"/>
  <c r="G54" i="18"/>
  <c r="C54" i="18"/>
  <c r="G53" i="18"/>
  <c r="C53" i="18"/>
  <c r="G52" i="18"/>
  <c r="C52" i="18"/>
  <c r="G128" i="18"/>
  <c r="C128" i="18"/>
  <c r="G51" i="18"/>
  <c r="C51" i="18"/>
  <c r="G50" i="18"/>
  <c r="C50" i="18"/>
  <c r="G49" i="18"/>
  <c r="C49" i="18"/>
  <c r="G127" i="18"/>
  <c r="C127" i="18"/>
  <c r="G48" i="18"/>
  <c r="C48" i="18"/>
  <c r="G47" i="18"/>
  <c r="C47" i="18"/>
  <c r="G46" i="18"/>
  <c r="C46" i="18"/>
  <c r="G45" i="18"/>
  <c r="C45" i="18"/>
  <c r="G44" i="18"/>
  <c r="C44" i="18"/>
  <c r="G43" i="18"/>
  <c r="C43" i="18"/>
  <c r="G42" i="18"/>
  <c r="C42" i="18"/>
  <c r="G41" i="18"/>
  <c r="C41" i="18"/>
  <c r="G40" i="18"/>
  <c r="C40" i="18"/>
  <c r="G39" i="18"/>
  <c r="C39" i="18"/>
  <c r="G38" i="18"/>
  <c r="C38" i="18"/>
  <c r="G37" i="18"/>
  <c r="C37" i="18"/>
  <c r="G36" i="18"/>
  <c r="C36" i="18"/>
  <c r="G35" i="18"/>
  <c r="C35" i="18"/>
  <c r="G34" i="18"/>
  <c r="C34" i="18"/>
  <c r="G33" i="18"/>
  <c r="C33" i="18"/>
  <c r="G32" i="18"/>
  <c r="C32" i="18"/>
  <c r="G31" i="18"/>
  <c r="C31" i="18"/>
  <c r="G30" i="18"/>
  <c r="C30" i="18"/>
  <c r="E50" i="11"/>
  <c r="E30" i="18" s="1"/>
  <c r="G29" i="18"/>
  <c r="C29" i="18"/>
  <c r="G28" i="18"/>
  <c r="C28" i="18"/>
  <c r="G27" i="18"/>
  <c r="C27" i="18"/>
  <c r="G26" i="18"/>
  <c r="C26" i="18"/>
  <c r="G126" i="18"/>
  <c r="C126" i="18"/>
  <c r="G25" i="18"/>
  <c r="C25" i="18"/>
  <c r="E43" i="11"/>
  <c r="E25" i="18" s="1"/>
  <c r="G125" i="18"/>
  <c r="C125" i="18"/>
  <c r="G124" i="18"/>
  <c r="C124" i="18"/>
  <c r="G123" i="18"/>
  <c r="C123" i="18"/>
  <c r="G122" i="18"/>
  <c r="C122" i="18"/>
  <c r="G24" i="18"/>
  <c r="C24" i="18"/>
  <c r="G23" i="18"/>
  <c r="C23" i="18"/>
  <c r="G121" i="18"/>
  <c r="C121" i="18"/>
  <c r="G22" i="18"/>
  <c r="C22" i="18"/>
  <c r="G120" i="18"/>
  <c r="C120" i="18"/>
  <c r="G21" i="18"/>
  <c r="C21" i="18"/>
  <c r="G20" i="18"/>
  <c r="C20" i="18"/>
  <c r="G19" i="18"/>
  <c r="C19" i="18"/>
  <c r="G18" i="18"/>
  <c r="C18" i="18"/>
  <c r="G17" i="18"/>
  <c r="C17" i="18"/>
  <c r="G16" i="18"/>
  <c r="C16" i="18"/>
  <c r="G15" i="18"/>
  <c r="C15" i="18"/>
  <c r="G14" i="18"/>
  <c r="C14" i="18"/>
  <c r="G13" i="18"/>
  <c r="C13" i="18"/>
  <c r="G12" i="18"/>
  <c r="C12" i="18"/>
  <c r="G11" i="18"/>
  <c r="C11" i="18"/>
  <c r="A107" i="17"/>
  <c r="B107" i="17"/>
  <c r="D107" i="17"/>
  <c r="A108" i="17"/>
  <c r="B108" i="17"/>
  <c r="D108" i="17"/>
  <c r="K86" i="17"/>
  <c r="K88" i="17"/>
  <c r="D88" i="17"/>
  <c r="K92" i="17"/>
  <c r="D92" i="17"/>
  <c r="K100" i="17"/>
  <c r="K113" i="17"/>
  <c r="K123" i="17"/>
  <c r="D123" i="17"/>
  <c r="K43" i="17"/>
  <c r="D43" i="17"/>
  <c r="D46" i="17"/>
  <c r="B46" i="17"/>
  <c r="A46" i="17"/>
  <c r="D140" i="17"/>
  <c r="B140" i="17"/>
  <c r="A140" i="17"/>
  <c r="D139" i="17"/>
  <c r="B139" i="17"/>
  <c r="A139" i="17"/>
  <c r="D138" i="17"/>
  <c r="B138" i="17"/>
  <c r="A138" i="17"/>
  <c r="D137" i="17"/>
  <c r="B137" i="17"/>
  <c r="A137" i="17"/>
  <c r="D136" i="17"/>
  <c r="B136" i="17"/>
  <c r="A136" i="17"/>
  <c r="D45" i="17"/>
  <c r="B45" i="17"/>
  <c r="A45" i="17"/>
  <c r="D135" i="17"/>
  <c r="B135" i="17"/>
  <c r="A135" i="17"/>
  <c r="D44" i="17"/>
  <c r="B44" i="17"/>
  <c r="A44" i="17"/>
  <c r="B43" i="17"/>
  <c r="A43" i="17"/>
  <c r="D134" i="17"/>
  <c r="B134" i="17"/>
  <c r="A134" i="17"/>
  <c r="D42" i="17"/>
  <c r="B42" i="17"/>
  <c r="A42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D129" i="17"/>
  <c r="B129" i="17"/>
  <c r="A129" i="17"/>
  <c r="D41" i="17"/>
  <c r="B41" i="17"/>
  <c r="A41" i="17"/>
  <c r="D128" i="17"/>
  <c r="B128" i="17"/>
  <c r="A128" i="17"/>
  <c r="D127" i="17"/>
  <c r="B127" i="17"/>
  <c r="A127" i="17"/>
  <c r="D126" i="17"/>
  <c r="B126" i="17"/>
  <c r="A126" i="17"/>
  <c r="D125" i="17"/>
  <c r="B125" i="17"/>
  <c r="A125" i="17"/>
  <c r="D124" i="17"/>
  <c r="B124" i="17"/>
  <c r="A124" i="17"/>
  <c r="B123" i="17"/>
  <c r="A123" i="17"/>
  <c r="D122" i="17"/>
  <c r="B122" i="17"/>
  <c r="A122" i="17"/>
  <c r="D121" i="17"/>
  <c r="B121" i="17"/>
  <c r="A121" i="17"/>
  <c r="D120" i="17"/>
  <c r="B120" i="17"/>
  <c r="A120" i="17"/>
  <c r="D119" i="17"/>
  <c r="B119" i="17"/>
  <c r="A119" i="17"/>
  <c r="D118" i="17"/>
  <c r="B118" i="17"/>
  <c r="A118" i="17"/>
  <c r="D117" i="17"/>
  <c r="B117" i="17"/>
  <c r="A117" i="17"/>
  <c r="D116" i="17"/>
  <c r="B116" i="17"/>
  <c r="A116" i="17"/>
  <c r="D115" i="17"/>
  <c r="B115" i="17"/>
  <c r="A115" i="17"/>
  <c r="D114" i="17"/>
  <c r="B114" i="17"/>
  <c r="A114" i="17"/>
  <c r="D113" i="17"/>
  <c r="B113" i="17"/>
  <c r="A113" i="17"/>
  <c r="D112" i="17"/>
  <c r="B112" i="17"/>
  <c r="A112" i="17"/>
  <c r="D40" i="17"/>
  <c r="B40" i="17"/>
  <c r="A40" i="17"/>
  <c r="D39" i="17"/>
  <c r="B39" i="17"/>
  <c r="A39" i="17"/>
  <c r="D147" i="17"/>
  <c r="B147" i="17"/>
  <c r="A147" i="17"/>
  <c r="D38" i="17"/>
  <c r="B38" i="17"/>
  <c r="A38" i="17"/>
  <c r="D111" i="17"/>
  <c r="B111" i="17"/>
  <c r="A111" i="17"/>
  <c r="D146" i="17"/>
  <c r="B146" i="17"/>
  <c r="A146" i="17"/>
  <c r="D145" i="17"/>
  <c r="B145" i="17"/>
  <c r="A145" i="17"/>
  <c r="D144" i="17"/>
  <c r="B144" i="17"/>
  <c r="A144" i="17"/>
  <c r="D37" i="17"/>
  <c r="B37" i="17"/>
  <c r="A37" i="17"/>
  <c r="D36" i="17"/>
  <c r="B36" i="17"/>
  <c r="A36" i="17"/>
  <c r="D110" i="17"/>
  <c r="B110" i="17"/>
  <c r="A110" i="17"/>
  <c r="D109" i="17"/>
  <c r="B109" i="17"/>
  <c r="A109" i="17"/>
  <c r="D35" i="17"/>
  <c r="B35" i="17"/>
  <c r="A35" i="17"/>
  <c r="D106" i="17"/>
  <c r="B106" i="17"/>
  <c r="A106" i="17"/>
  <c r="D105" i="17"/>
  <c r="B105" i="17"/>
  <c r="A105" i="17"/>
  <c r="D34" i="17"/>
  <c r="B34" i="17"/>
  <c r="A34" i="17"/>
  <c r="D104" i="17"/>
  <c r="B104" i="17"/>
  <c r="A104" i="17"/>
  <c r="D103" i="17"/>
  <c r="B103" i="17"/>
  <c r="A103" i="17"/>
  <c r="D33" i="17"/>
  <c r="B33" i="17"/>
  <c r="A33" i="17"/>
  <c r="D102" i="17"/>
  <c r="B102" i="17"/>
  <c r="A102" i="17"/>
  <c r="D101" i="17"/>
  <c r="B101" i="17"/>
  <c r="A101" i="17"/>
  <c r="D100" i="17"/>
  <c r="B100" i="17"/>
  <c r="A100" i="17"/>
  <c r="D32" i="17"/>
  <c r="B32" i="17"/>
  <c r="A32" i="17"/>
  <c r="D143" i="17"/>
  <c r="B143" i="17"/>
  <c r="A143" i="17"/>
  <c r="D31" i="17"/>
  <c r="B31" i="17"/>
  <c r="A31" i="17"/>
  <c r="D30" i="17"/>
  <c r="B30" i="17"/>
  <c r="A30" i="17"/>
  <c r="D29" i="17"/>
  <c r="B29" i="17"/>
  <c r="A29" i="17"/>
  <c r="D99" i="17"/>
  <c r="B99" i="17"/>
  <c r="A99" i="17"/>
  <c r="D142" i="17"/>
  <c r="B142" i="17"/>
  <c r="A142" i="17"/>
  <c r="D98" i="17"/>
  <c r="B98" i="17"/>
  <c r="A98" i="17"/>
  <c r="D97" i="17"/>
  <c r="B97" i="17"/>
  <c r="A97" i="17"/>
  <c r="D96" i="17"/>
  <c r="B96" i="17"/>
  <c r="A96" i="17"/>
  <c r="D95" i="17"/>
  <c r="B95" i="17"/>
  <c r="A95" i="17"/>
  <c r="D28" i="17"/>
  <c r="B28" i="17"/>
  <c r="A28" i="17"/>
  <c r="D94" i="17"/>
  <c r="B94" i="17"/>
  <c r="A94" i="17"/>
  <c r="D93" i="17"/>
  <c r="B93" i="17"/>
  <c r="A93" i="17"/>
  <c r="D27" i="17"/>
  <c r="B27" i="17"/>
  <c r="A27" i="17"/>
  <c r="B92" i="17"/>
  <c r="A92" i="17"/>
  <c r="D91" i="17"/>
  <c r="B91" i="17"/>
  <c r="A91" i="17"/>
  <c r="D26" i="17"/>
  <c r="B26" i="17"/>
  <c r="A26" i="17"/>
  <c r="D90" i="17"/>
  <c r="B90" i="17"/>
  <c r="A90" i="17"/>
  <c r="D89" i="17"/>
  <c r="B89" i="17"/>
  <c r="A89" i="17"/>
  <c r="B88" i="17"/>
  <c r="A88" i="17"/>
  <c r="D87" i="17"/>
  <c r="B87" i="17"/>
  <c r="A87" i="17"/>
  <c r="D86" i="17"/>
  <c r="B86" i="17"/>
  <c r="A86" i="17"/>
  <c r="D141" i="17"/>
  <c r="B141" i="17"/>
  <c r="A141" i="17"/>
  <c r="D85" i="17"/>
  <c r="B85" i="17"/>
  <c r="A85" i="17"/>
  <c r="D84" i="17"/>
  <c r="B84" i="17"/>
  <c r="A84" i="17"/>
  <c r="D83" i="17"/>
  <c r="B83" i="17"/>
  <c r="A83" i="17"/>
  <c r="D82" i="17"/>
  <c r="B82" i="17"/>
  <c r="A82" i="17"/>
  <c r="D81" i="17"/>
  <c r="B81" i="17"/>
  <c r="A81" i="17"/>
  <c r="D80" i="17"/>
  <c r="B80" i="17"/>
  <c r="A80" i="17"/>
  <c r="D79" i="17"/>
  <c r="B79" i="17"/>
  <c r="A79" i="17"/>
  <c r="D78" i="17"/>
  <c r="B78" i="17"/>
  <c r="A78" i="17"/>
  <c r="D77" i="17"/>
  <c r="B77" i="17"/>
  <c r="A77" i="17"/>
  <c r="D76" i="17"/>
  <c r="B76" i="17"/>
  <c r="A76" i="17"/>
  <c r="D75" i="17"/>
  <c r="B75" i="17"/>
  <c r="A75" i="17"/>
  <c r="D74" i="17"/>
  <c r="B74" i="17"/>
  <c r="A74" i="17"/>
  <c r="D73" i="17"/>
  <c r="B73" i="17"/>
  <c r="A73" i="17"/>
  <c r="D72" i="17"/>
  <c r="B72" i="17"/>
  <c r="A72" i="17"/>
  <c r="D71" i="17"/>
  <c r="B71" i="17"/>
  <c r="A71" i="17"/>
  <c r="D70" i="17"/>
  <c r="B70" i="17"/>
  <c r="A70" i="17"/>
  <c r="D69" i="17"/>
  <c r="B69" i="17"/>
  <c r="A69" i="17"/>
  <c r="D68" i="17"/>
  <c r="B68" i="17"/>
  <c r="A68" i="17"/>
  <c r="D67" i="17"/>
  <c r="B67" i="17"/>
  <c r="A67" i="17"/>
  <c r="D66" i="17"/>
  <c r="B66" i="17"/>
  <c r="A66" i="17"/>
  <c r="D65" i="17"/>
  <c r="B65" i="17"/>
  <c r="A65" i="17"/>
  <c r="D64" i="17"/>
  <c r="B64" i="17"/>
  <c r="A64" i="17"/>
  <c r="D63" i="17"/>
  <c r="B63" i="17"/>
  <c r="A63" i="17"/>
  <c r="D62" i="17"/>
  <c r="B62" i="17"/>
  <c r="A62" i="17"/>
  <c r="D61" i="17"/>
  <c r="B61" i="17"/>
  <c r="A61" i="17"/>
  <c r="D60" i="17"/>
  <c r="B60" i="17"/>
  <c r="A60" i="17"/>
  <c r="D59" i="17"/>
  <c r="B59" i="17"/>
  <c r="A59" i="17"/>
  <c r="D58" i="17"/>
  <c r="B58" i="17"/>
  <c r="A58" i="17"/>
  <c r="D57" i="17"/>
  <c r="B57" i="17"/>
  <c r="A57" i="17"/>
  <c r="D56" i="17"/>
  <c r="B56" i="17"/>
  <c r="A56" i="17"/>
  <c r="D55" i="17"/>
  <c r="B55" i="17"/>
  <c r="A55" i="17"/>
  <c r="D54" i="17"/>
  <c r="B54" i="17"/>
  <c r="A54" i="17"/>
  <c r="D53" i="17"/>
  <c r="B53" i="17"/>
  <c r="A53" i="17"/>
  <c r="D52" i="17"/>
  <c r="B52" i="17"/>
  <c r="A52" i="17"/>
  <c r="D51" i="17"/>
  <c r="B51" i="17"/>
  <c r="A51" i="17"/>
  <c r="D50" i="17"/>
  <c r="B50" i="17"/>
  <c r="A50" i="17"/>
  <c r="D49" i="17"/>
  <c r="B49" i="17"/>
  <c r="A49" i="17"/>
  <c r="D48" i="17"/>
  <c r="B48" i="17"/>
  <c r="A48" i="17"/>
  <c r="D47" i="17"/>
  <c r="B47" i="17"/>
  <c r="A47" i="17"/>
  <c r="D24" i="17"/>
  <c r="B24" i="17"/>
  <c r="A24" i="17"/>
  <c r="D23" i="17"/>
  <c r="B23" i="17"/>
  <c r="A23" i="17"/>
  <c r="D22" i="17"/>
  <c r="B22" i="17"/>
  <c r="A22" i="17"/>
  <c r="D25" i="17"/>
  <c r="B25" i="17"/>
  <c r="A25" i="17"/>
  <c r="D21" i="17"/>
  <c r="B21" i="17"/>
  <c r="A21" i="17"/>
  <c r="D20" i="17"/>
  <c r="B20" i="17"/>
  <c r="A20" i="17"/>
  <c r="D19" i="17"/>
  <c r="B19" i="17"/>
  <c r="A19" i="17"/>
  <c r="D18" i="17"/>
  <c r="B18" i="17"/>
  <c r="A18" i="17"/>
  <c r="D17" i="17"/>
  <c r="B17" i="17"/>
  <c r="A17" i="17"/>
  <c r="D16" i="17"/>
  <c r="B16" i="17"/>
  <c r="A16" i="17"/>
  <c r="D15" i="17"/>
  <c r="B15" i="17"/>
  <c r="A15" i="17"/>
  <c r="D14" i="17"/>
  <c r="B14" i="17"/>
  <c r="A14" i="17"/>
  <c r="D13" i="17"/>
  <c r="B13" i="17"/>
  <c r="A13" i="17"/>
  <c r="D12" i="17"/>
  <c r="B12" i="17"/>
  <c r="A12" i="17"/>
  <c r="D11" i="17"/>
  <c r="B11" i="17"/>
  <c r="A11" i="17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B170" i="18"/>
  <c r="A170" i="18"/>
  <c r="B169" i="18"/>
  <c r="A169" i="18"/>
  <c r="B168" i="18"/>
  <c r="A168" i="18"/>
  <c r="B167" i="18"/>
  <c r="A167" i="18"/>
  <c r="B166" i="18"/>
  <c r="A166" i="18"/>
  <c r="B165" i="18"/>
  <c r="A165" i="18"/>
  <c r="B164" i="18"/>
  <c r="A164" i="18"/>
  <c r="B163" i="18"/>
  <c r="A163" i="18"/>
  <c r="B162" i="18"/>
  <c r="A162" i="18"/>
  <c r="B161" i="18"/>
  <c r="A161" i="18"/>
  <c r="B160" i="18"/>
  <c r="A160" i="18"/>
  <c r="B159" i="18"/>
  <c r="A159" i="18"/>
  <c r="B158" i="18"/>
  <c r="A158" i="18"/>
  <c r="H157" i="18"/>
  <c r="B157" i="18"/>
  <c r="D157" i="18"/>
  <c r="A157" i="18"/>
  <c r="H119" i="18"/>
  <c r="B119" i="18"/>
  <c r="D119" i="18"/>
  <c r="A119" i="18"/>
  <c r="H118" i="18"/>
  <c r="B118" i="18"/>
  <c r="D118" i="18"/>
  <c r="A118" i="18"/>
  <c r="H117" i="18"/>
  <c r="B117" i="18"/>
  <c r="D117" i="18"/>
  <c r="A117" i="18"/>
  <c r="H116" i="18"/>
  <c r="B116" i="18"/>
  <c r="D116" i="18"/>
  <c r="A116" i="18"/>
  <c r="H115" i="18"/>
  <c r="B115" i="18"/>
  <c r="D115" i="18"/>
  <c r="A115" i="18"/>
  <c r="H156" i="18"/>
  <c r="B156" i="18"/>
  <c r="D156" i="18"/>
  <c r="A156" i="18"/>
  <c r="H114" i="18"/>
  <c r="B114" i="18"/>
  <c r="D114" i="18"/>
  <c r="A114" i="18"/>
  <c r="H113" i="18"/>
  <c r="B113" i="18"/>
  <c r="D113" i="18"/>
  <c r="A113" i="18"/>
  <c r="H155" i="18"/>
  <c r="B155" i="18"/>
  <c r="D155" i="18"/>
  <c r="A155" i="18"/>
  <c r="H154" i="18"/>
  <c r="B154" i="18"/>
  <c r="D154" i="18"/>
  <c r="A154" i="18"/>
  <c r="H112" i="18"/>
  <c r="B112" i="18"/>
  <c r="D112" i="18"/>
  <c r="A112" i="18"/>
  <c r="H153" i="18"/>
  <c r="B153" i="18"/>
  <c r="D153" i="18"/>
  <c r="A153" i="18"/>
  <c r="H111" i="18"/>
  <c r="B111" i="18"/>
  <c r="D111" i="18"/>
  <c r="A111" i="18"/>
  <c r="H110" i="18"/>
  <c r="B110" i="18"/>
  <c r="D110" i="18"/>
  <c r="A110" i="18"/>
  <c r="H109" i="18"/>
  <c r="B109" i="18"/>
  <c r="D109" i="18"/>
  <c r="A109" i="18"/>
  <c r="H108" i="18"/>
  <c r="B108" i="18"/>
  <c r="D108" i="18"/>
  <c r="A108" i="18"/>
  <c r="H107" i="18"/>
  <c r="B107" i="18"/>
  <c r="D107" i="18"/>
  <c r="A107" i="18"/>
  <c r="H152" i="18"/>
  <c r="B152" i="18"/>
  <c r="D152" i="18"/>
  <c r="A152" i="18"/>
  <c r="H106" i="18"/>
  <c r="B106" i="18"/>
  <c r="D106" i="18"/>
  <c r="A106" i="18"/>
  <c r="H105" i="18"/>
  <c r="B105" i="18"/>
  <c r="D105" i="18"/>
  <c r="A105" i="18"/>
  <c r="H104" i="18"/>
  <c r="B104" i="18"/>
  <c r="D104" i="18"/>
  <c r="A104" i="18"/>
  <c r="H103" i="18"/>
  <c r="B103" i="18"/>
  <c r="D103" i="18"/>
  <c r="A103" i="18"/>
  <c r="H102" i="18"/>
  <c r="B102" i="18"/>
  <c r="D102" i="18"/>
  <c r="A102" i="18"/>
  <c r="H101" i="18"/>
  <c r="B101" i="18"/>
  <c r="D101" i="18"/>
  <c r="A101" i="18"/>
  <c r="H100" i="18"/>
  <c r="B100" i="18"/>
  <c r="D100" i="18"/>
  <c r="A100" i="18"/>
  <c r="H99" i="18"/>
  <c r="B99" i="18"/>
  <c r="D99" i="18"/>
  <c r="A99" i="18"/>
  <c r="H98" i="18"/>
  <c r="B98" i="18"/>
  <c r="D98" i="18"/>
  <c r="A98" i="18"/>
  <c r="H97" i="18"/>
  <c r="B97" i="18"/>
  <c r="D97" i="18"/>
  <c r="A97" i="18"/>
  <c r="H96" i="18"/>
  <c r="B96" i="18"/>
  <c r="D96" i="18"/>
  <c r="A96" i="18"/>
  <c r="H95" i="18"/>
  <c r="B95" i="18"/>
  <c r="D95" i="18"/>
  <c r="A95" i="18"/>
  <c r="H94" i="18"/>
  <c r="B94" i="18"/>
  <c r="D94" i="18"/>
  <c r="A94" i="18"/>
  <c r="H93" i="18"/>
  <c r="B93" i="18"/>
  <c r="D93" i="18"/>
  <c r="A93" i="18"/>
  <c r="H92" i="18"/>
  <c r="B92" i="18"/>
  <c r="D92" i="18"/>
  <c r="A92" i="18"/>
  <c r="H91" i="18"/>
  <c r="B91" i="18"/>
  <c r="D91" i="18"/>
  <c r="A91" i="18"/>
  <c r="H90" i="18"/>
  <c r="B90" i="18"/>
  <c r="D90" i="18"/>
  <c r="A90" i="18"/>
  <c r="H89" i="18"/>
  <c r="B89" i="18"/>
  <c r="D89" i="18"/>
  <c r="A89" i="18"/>
  <c r="H88" i="18"/>
  <c r="B88" i="18"/>
  <c r="D88" i="18"/>
  <c r="A88" i="18"/>
  <c r="H151" i="18"/>
  <c r="B151" i="18"/>
  <c r="D151" i="18"/>
  <c r="A151" i="18"/>
  <c r="H150" i="18"/>
  <c r="B150" i="18"/>
  <c r="D150" i="18"/>
  <c r="A150" i="18"/>
  <c r="H149" i="18"/>
  <c r="B149" i="18"/>
  <c r="D149" i="18"/>
  <c r="A149" i="18"/>
  <c r="H87" i="18"/>
  <c r="B87" i="18"/>
  <c r="D87" i="18"/>
  <c r="A87" i="18"/>
  <c r="H148" i="18"/>
  <c r="B148" i="18"/>
  <c r="D148" i="18"/>
  <c r="A148" i="18"/>
  <c r="H147" i="18"/>
  <c r="B147" i="18"/>
  <c r="D147" i="18"/>
  <c r="A147" i="18"/>
  <c r="H86" i="18"/>
  <c r="B86" i="18"/>
  <c r="D86" i="18"/>
  <c r="A86" i="18"/>
  <c r="H85" i="18"/>
  <c r="B85" i="18"/>
  <c r="D85" i="18"/>
  <c r="A85" i="18"/>
  <c r="H84" i="18"/>
  <c r="B84" i="18"/>
  <c r="D84" i="18"/>
  <c r="A84" i="18"/>
  <c r="H146" i="18"/>
  <c r="B146" i="18"/>
  <c r="D146" i="18"/>
  <c r="A146" i="18"/>
  <c r="H145" i="18"/>
  <c r="B145" i="18"/>
  <c r="D145" i="18"/>
  <c r="A145" i="18"/>
  <c r="H83" i="18"/>
  <c r="B83" i="18"/>
  <c r="D83" i="18"/>
  <c r="A83" i="18"/>
  <c r="H82" i="18"/>
  <c r="B82" i="18"/>
  <c r="D82" i="18"/>
  <c r="A82" i="18"/>
  <c r="H144" i="18"/>
  <c r="B144" i="18"/>
  <c r="D144" i="18"/>
  <c r="A144" i="18"/>
  <c r="H81" i="18"/>
  <c r="B81" i="18"/>
  <c r="D81" i="18"/>
  <c r="A81" i="18"/>
  <c r="H80" i="18"/>
  <c r="B80" i="18"/>
  <c r="D80" i="18"/>
  <c r="A80" i="18"/>
  <c r="H143" i="18"/>
  <c r="B143" i="18"/>
  <c r="D143" i="18"/>
  <c r="A143" i="18"/>
  <c r="H79" i="18"/>
  <c r="B79" i="18"/>
  <c r="D79" i="18"/>
  <c r="A79" i="18"/>
  <c r="H78" i="18"/>
  <c r="B78" i="18"/>
  <c r="D78" i="18"/>
  <c r="A78" i="18"/>
  <c r="H77" i="18"/>
  <c r="B77" i="18"/>
  <c r="D77" i="18"/>
  <c r="A77" i="18"/>
  <c r="H142" i="18"/>
  <c r="B142" i="18"/>
  <c r="D142" i="18"/>
  <c r="A142" i="18"/>
  <c r="H141" i="18"/>
  <c r="B141" i="18"/>
  <c r="D141" i="18"/>
  <c r="A141" i="18"/>
  <c r="H140" i="18"/>
  <c r="B140" i="18"/>
  <c r="D140" i="18"/>
  <c r="A140" i="18"/>
  <c r="H139" i="18"/>
  <c r="B139" i="18"/>
  <c r="D139" i="18"/>
  <c r="A139" i="18"/>
  <c r="H76" i="18"/>
  <c r="B76" i="18"/>
  <c r="D76" i="18"/>
  <c r="A76" i="18"/>
  <c r="H75" i="18"/>
  <c r="B75" i="18"/>
  <c r="D75" i="18"/>
  <c r="A75" i="18"/>
  <c r="H138" i="18"/>
  <c r="B138" i="18"/>
  <c r="D138" i="18"/>
  <c r="A138" i="18"/>
  <c r="H74" i="18"/>
  <c r="B74" i="18"/>
  <c r="D74" i="18"/>
  <c r="A74" i="18"/>
  <c r="H73" i="18"/>
  <c r="B73" i="18"/>
  <c r="D73" i="18"/>
  <c r="A73" i="18"/>
  <c r="H137" i="18"/>
  <c r="B137" i="18"/>
  <c r="D137" i="18"/>
  <c r="A137" i="18"/>
  <c r="H136" i="18"/>
  <c r="B136" i="18"/>
  <c r="D136" i="18"/>
  <c r="A136" i="18"/>
  <c r="H72" i="18"/>
  <c r="B72" i="18"/>
  <c r="D72" i="18"/>
  <c r="A72" i="18"/>
  <c r="H71" i="18"/>
  <c r="B71" i="18"/>
  <c r="D71" i="18"/>
  <c r="A71" i="18"/>
  <c r="H135" i="18"/>
  <c r="B135" i="18"/>
  <c r="D135" i="18"/>
  <c r="A135" i="18"/>
  <c r="H70" i="18"/>
  <c r="B70" i="18"/>
  <c r="D70" i="18"/>
  <c r="A70" i="18"/>
  <c r="H134" i="18"/>
  <c r="B134" i="18"/>
  <c r="D134" i="18"/>
  <c r="A134" i="18"/>
  <c r="H69" i="18"/>
  <c r="B69" i="18"/>
  <c r="D69" i="18"/>
  <c r="A69" i="18"/>
  <c r="H68" i="18"/>
  <c r="F68" i="18"/>
  <c r="D68" i="18"/>
  <c r="B68" i="18"/>
  <c r="A68" i="18"/>
  <c r="H67" i="18"/>
  <c r="B67" i="18"/>
  <c r="F67" i="18"/>
  <c r="D67" i="18"/>
  <c r="A67" i="18"/>
  <c r="H133" i="18"/>
  <c r="B133" i="18"/>
  <c r="F133" i="18"/>
  <c r="D133" i="18"/>
  <c r="A133" i="18"/>
  <c r="H132" i="18"/>
  <c r="B132" i="18"/>
  <c r="F132" i="18"/>
  <c r="D132" i="18"/>
  <c r="A132" i="18"/>
  <c r="H131" i="18"/>
  <c r="B131" i="18"/>
  <c r="F131" i="18"/>
  <c r="D131" i="18"/>
  <c r="A131" i="18"/>
  <c r="H130" i="18"/>
  <c r="D130" i="18"/>
  <c r="B130" i="18"/>
  <c r="A130" i="18"/>
  <c r="H66" i="18"/>
  <c r="B66" i="18"/>
  <c r="D66" i="18"/>
  <c r="A66" i="18"/>
  <c r="H129" i="18"/>
  <c r="D129" i="18"/>
  <c r="B129" i="18"/>
  <c r="A129" i="18"/>
  <c r="H65" i="18"/>
  <c r="B65" i="18"/>
  <c r="D65" i="18"/>
  <c r="A65" i="18"/>
  <c r="H64" i="18"/>
  <c r="D64" i="18"/>
  <c r="B64" i="18"/>
  <c r="A64" i="18"/>
  <c r="H63" i="18"/>
  <c r="B63" i="18"/>
  <c r="D63" i="18"/>
  <c r="A63" i="18"/>
  <c r="H62" i="18"/>
  <c r="D62" i="18"/>
  <c r="B62" i="18"/>
  <c r="A62" i="18"/>
  <c r="H61" i="18"/>
  <c r="B61" i="18"/>
  <c r="D61" i="18"/>
  <c r="A61" i="18"/>
  <c r="H60" i="18"/>
  <c r="D60" i="18"/>
  <c r="B60" i="18"/>
  <c r="A60" i="18"/>
  <c r="H59" i="18"/>
  <c r="B59" i="18"/>
  <c r="D59" i="18"/>
  <c r="A59" i="18"/>
  <c r="H58" i="18"/>
  <c r="D58" i="18"/>
  <c r="B58" i="18"/>
  <c r="A58" i="18"/>
  <c r="H57" i="18"/>
  <c r="B57" i="18"/>
  <c r="D57" i="18"/>
  <c r="A57" i="18"/>
  <c r="H56" i="18"/>
  <c r="D56" i="18"/>
  <c r="B56" i="18"/>
  <c r="A56" i="18"/>
  <c r="H55" i="18"/>
  <c r="B55" i="18"/>
  <c r="D55" i="18"/>
  <c r="A55" i="18"/>
  <c r="H54" i="18"/>
  <c r="D54" i="18"/>
  <c r="B54" i="18"/>
  <c r="A54" i="18"/>
  <c r="H53" i="18"/>
  <c r="B53" i="18"/>
  <c r="D53" i="18"/>
  <c r="A53" i="18"/>
  <c r="H52" i="18"/>
  <c r="D52" i="18"/>
  <c r="B52" i="18"/>
  <c r="A52" i="18"/>
  <c r="H128" i="18"/>
  <c r="B128" i="18"/>
  <c r="D128" i="18"/>
  <c r="A128" i="18"/>
  <c r="H51" i="18"/>
  <c r="D51" i="18"/>
  <c r="B51" i="18"/>
  <c r="A51" i="18"/>
  <c r="H50" i="18"/>
  <c r="B50" i="18"/>
  <c r="D50" i="18"/>
  <c r="A50" i="18"/>
  <c r="H49" i="18"/>
  <c r="D49" i="18"/>
  <c r="B49" i="18"/>
  <c r="A49" i="18"/>
  <c r="H127" i="18"/>
  <c r="B127" i="18"/>
  <c r="D127" i="18"/>
  <c r="A127" i="18"/>
  <c r="H48" i="18"/>
  <c r="D48" i="18"/>
  <c r="B48" i="18"/>
  <c r="A48" i="18"/>
  <c r="H47" i="18"/>
  <c r="B47" i="18"/>
  <c r="D47" i="18"/>
  <c r="A47" i="18"/>
  <c r="H46" i="18"/>
  <c r="D46" i="18"/>
  <c r="B46" i="18"/>
  <c r="A46" i="18"/>
  <c r="H45" i="18"/>
  <c r="B45" i="18"/>
  <c r="D45" i="18"/>
  <c r="A45" i="18"/>
  <c r="H44" i="18"/>
  <c r="D44" i="18"/>
  <c r="B44" i="18"/>
  <c r="A44" i="18"/>
  <c r="H43" i="18"/>
  <c r="B43" i="18"/>
  <c r="D43" i="18"/>
  <c r="A43" i="18"/>
  <c r="H42" i="18"/>
  <c r="D42" i="18"/>
  <c r="B42" i="18"/>
  <c r="A42" i="18"/>
  <c r="H41" i="18"/>
  <c r="B41" i="18"/>
  <c r="D41" i="18"/>
  <c r="A41" i="18"/>
  <c r="H40" i="18"/>
  <c r="D40" i="18"/>
  <c r="B40" i="18"/>
  <c r="A40" i="18"/>
  <c r="H39" i="18"/>
  <c r="B39" i="18"/>
  <c r="D39" i="18"/>
  <c r="A39" i="18"/>
  <c r="H38" i="18"/>
  <c r="D38" i="18"/>
  <c r="B38" i="18"/>
  <c r="A38" i="18"/>
  <c r="H37" i="18"/>
  <c r="B37" i="18"/>
  <c r="D37" i="18"/>
  <c r="A37" i="18"/>
  <c r="H36" i="18"/>
  <c r="D36" i="18"/>
  <c r="B36" i="18"/>
  <c r="A36" i="18"/>
  <c r="H35" i="18"/>
  <c r="B35" i="18"/>
  <c r="D35" i="18"/>
  <c r="A35" i="18"/>
  <c r="H34" i="18"/>
  <c r="D34" i="18"/>
  <c r="B34" i="18"/>
  <c r="A34" i="18"/>
  <c r="H33" i="18"/>
  <c r="B33" i="18"/>
  <c r="D33" i="18"/>
  <c r="A33" i="18"/>
  <c r="H32" i="18"/>
  <c r="D32" i="18"/>
  <c r="B32" i="18"/>
  <c r="A32" i="18"/>
  <c r="H31" i="18"/>
  <c r="B31" i="18"/>
  <c r="D31" i="18"/>
  <c r="A31" i="18"/>
  <c r="H30" i="18"/>
  <c r="D30" i="18"/>
  <c r="B30" i="18"/>
  <c r="A30" i="18"/>
  <c r="H29" i="18"/>
  <c r="B29" i="18"/>
  <c r="D29" i="18"/>
  <c r="A29" i="18"/>
  <c r="H28" i="18"/>
  <c r="D28" i="18"/>
  <c r="B28" i="18"/>
  <c r="A28" i="18"/>
  <c r="H27" i="18"/>
  <c r="B27" i="18"/>
  <c r="D27" i="18"/>
  <c r="A27" i="18"/>
  <c r="H26" i="18"/>
  <c r="D26" i="18"/>
  <c r="B26" i="18"/>
  <c r="A26" i="18"/>
  <c r="H126" i="18"/>
  <c r="B126" i="18"/>
  <c r="D126" i="18"/>
  <c r="A126" i="18"/>
  <c r="H25" i="18"/>
  <c r="D25" i="18"/>
  <c r="B25" i="18"/>
  <c r="A25" i="18"/>
  <c r="H125" i="18"/>
  <c r="B125" i="18"/>
  <c r="D125" i="18"/>
  <c r="A125" i="18"/>
  <c r="H124" i="18"/>
  <c r="D124" i="18"/>
  <c r="B124" i="18"/>
  <c r="A124" i="18"/>
  <c r="H123" i="18"/>
  <c r="B123" i="18"/>
  <c r="D123" i="18"/>
  <c r="A123" i="18"/>
  <c r="H122" i="18"/>
  <c r="D122" i="18"/>
  <c r="B122" i="18"/>
  <c r="A122" i="18"/>
  <c r="H24" i="18"/>
  <c r="B24" i="18"/>
  <c r="D24" i="18"/>
  <c r="A24" i="18"/>
  <c r="H23" i="18"/>
  <c r="D23" i="18"/>
  <c r="B23" i="18"/>
  <c r="A23" i="18"/>
  <c r="H121" i="18"/>
  <c r="B121" i="18"/>
  <c r="D121" i="18"/>
  <c r="A121" i="18"/>
  <c r="H22" i="18"/>
  <c r="D22" i="18"/>
  <c r="B22" i="18"/>
  <c r="A22" i="18"/>
  <c r="H120" i="18"/>
  <c r="B120" i="18"/>
  <c r="D120" i="18"/>
  <c r="A120" i="18"/>
  <c r="H21" i="18"/>
  <c r="D21" i="18"/>
  <c r="B21" i="18"/>
  <c r="A21" i="18"/>
  <c r="H20" i="18"/>
  <c r="B20" i="18"/>
  <c r="D20" i="18"/>
  <c r="A20" i="18"/>
  <c r="H19" i="18"/>
  <c r="D19" i="18"/>
  <c r="B19" i="18"/>
  <c r="A19" i="18"/>
  <c r="H18" i="18"/>
  <c r="B18" i="18"/>
  <c r="D18" i="18"/>
  <c r="A18" i="18"/>
  <c r="H17" i="18"/>
  <c r="D17" i="18"/>
  <c r="B17" i="18"/>
  <c r="A17" i="18"/>
  <c r="H16" i="18"/>
  <c r="B16" i="18"/>
  <c r="D16" i="18"/>
  <c r="A16" i="18"/>
  <c r="H15" i="18"/>
  <c r="D15" i="18"/>
  <c r="B15" i="18"/>
  <c r="A15" i="18"/>
  <c r="H14" i="18"/>
  <c r="B14" i="18"/>
  <c r="D14" i="18"/>
  <c r="A14" i="18"/>
  <c r="H13" i="18"/>
  <c r="D13" i="18"/>
  <c r="B13" i="18"/>
  <c r="A13" i="18"/>
  <c r="H12" i="18"/>
  <c r="B12" i="18"/>
  <c r="D12" i="18"/>
  <c r="A12" i="18"/>
  <c r="H11" i="18"/>
  <c r="D11" i="18"/>
  <c r="B11" i="18"/>
  <c r="A11" i="18"/>
  <c r="G7" i="16"/>
  <c r="G7" i="3"/>
  <c r="A9" i="16"/>
  <c r="C9" i="16" s="1"/>
  <c r="F13" i="16" s="1"/>
  <c r="H16" i="16"/>
  <c r="H15" i="16"/>
  <c r="H12" i="16"/>
  <c r="D21" i="16"/>
  <c r="J21" i="16" s="1"/>
  <c r="D22" i="16"/>
  <c r="H22" i="16" s="1"/>
  <c r="D23" i="16"/>
  <c r="D24" i="16"/>
  <c r="H24" i="16" s="1"/>
  <c r="D25" i="16"/>
  <c r="J25" i="16" s="1"/>
  <c r="D26" i="16"/>
  <c r="K26" i="16" s="1"/>
  <c r="D27" i="16"/>
  <c r="H27" i="16" s="1"/>
  <c r="D28" i="16"/>
  <c r="J28" i="16" s="1"/>
  <c r="D29" i="16"/>
  <c r="J29" i="16" s="1"/>
  <c r="D30" i="16"/>
  <c r="H30" i="16" s="1"/>
  <c r="D31" i="16"/>
  <c r="H31" i="16" s="1"/>
  <c r="D32" i="16"/>
  <c r="J32" i="16" s="1"/>
  <c r="D33" i="16"/>
  <c r="L33" i="16" s="1"/>
  <c r="D34" i="16"/>
  <c r="H34" i="16" s="1"/>
  <c r="D35" i="16"/>
  <c r="H35" i="16" s="1"/>
  <c r="D36" i="16"/>
  <c r="F36" i="16" s="1"/>
  <c r="D37" i="16"/>
  <c r="H37" i="16" s="1"/>
  <c r="D38" i="16"/>
  <c r="H38" i="16" s="1"/>
  <c r="D39" i="16"/>
  <c r="H39" i="16" s="1"/>
  <c r="D40" i="16"/>
  <c r="L40" i="16" s="1"/>
  <c r="D41" i="16"/>
  <c r="J41" i="16" s="1"/>
  <c r="D42" i="16"/>
  <c r="H42" i="16" s="1"/>
  <c r="D43" i="16"/>
  <c r="J43" i="16" s="1"/>
  <c r="D44" i="16"/>
  <c r="H44" i="16" s="1"/>
  <c r="D45" i="16"/>
  <c r="H45" i="16" s="1"/>
  <c r="D46" i="16"/>
  <c r="H46" i="16" s="1"/>
  <c r="D47" i="16"/>
  <c r="H47" i="16" s="1"/>
  <c r="D48" i="16"/>
  <c r="I48" i="16" s="1"/>
  <c r="D49" i="16"/>
  <c r="J49" i="16" s="1"/>
  <c r="D50" i="16"/>
  <c r="H50" i="16" s="1"/>
  <c r="D51" i="16"/>
  <c r="H51" i="16" s="1"/>
  <c r="D52" i="16"/>
  <c r="J52" i="16" s="1"/>
  <c r="D53" i="16"/>
  <c r="H53" i="16" s="1"/>
  <c r="D54" i="16"/>
  <c r="H54" i="16" s="1"/>
  <c r="D55" i="16"/>
  <c r="H55" i="16" s="1"/>
  <c r="D56" i="16"/>
  <c r="I56" i="16" s="1"/>
  <c r="D57" i="16"/>
  <c r="I57" i="16" s="1"/>
  <c r="D58" i="16"/>
  <c r="H58" i="16" s="1"/>
  <c r="D59" i="16"/>
  <c r="I59" i="16" s="1"/>
  <c r="D60" i="16"/>
  <c r="J60" i="16" s="1"/>
  <c r="D61" i="16"/>
  <c r="I61" i="16" s="1"/>
  <c r="D62" i="16"/>
  <c r="H62" i="16" s="1"/>
  <c r="D63" i="16"/>
  <c r="J63" i="16" s="1"/>
  <c r="D64" i="16"/>
  <c r="K64" i="16" s="1"/>
  <c r="D65" i="16"/>
  <c r="J65" i="16" s="1"/>
  <c r="D66" i="16"/>
  <c r="H66" i="16" s="1"/>
  <c r="D67" i="16"/>
  <c r="J67" i="16" s="1"/>
  <c r="D68" i="16"/>
  <c r="H68" i="16" s="1"/>
  <c r="D69" i="16"/>
  <c r="I69" i="16" s="1"/>
  <c r="D70" i="16"/>
  <c r="L70" i="16" s="1"/>
  <c r="D71" i="16"/>
  <c r="H71" i="16" s="1"/>
  <c r="D72" i="16"/>
  <c r="I72" i="16" s="1"/>
  <c r="D73" i="16"/>
  <c r="H73" i="16" s="1"/>
  <c r="D74" i="16"/>
  <c r="H74" i="16" s="1"/>
  <c r="D75" i="16"/>
  <c r="H75" i="16" s="1"/>
  <c r="D76" i="16"/>
  <c r="I76" i="16" s="1"/>
  <c r="D77" i="16"/>
  <c r="I77" i="16" s="1"/>
  <c r="D78" i="16"/>
  <c r="H78" i="16" s="1"/>
  <c r="D79" i="16"/>
  <c r="H79" i="16" s="1"/>
  <c r="D80" i="16"/>
  <c r="I80" i="16" s="1"/>
  <c r="D81" i="16"/>
  <c r="D82" i="16"/>
  <c r="H82" i="16" s="1"/>
  <c r="D83" i="16"/>
  <c r="H83" i="16" s="1"/>
  <c r="D84" i="16"/>
  <c r="H84" i="16" s="1"/>
  <c r="D85" i="16"/>
  <c r="J85" i="16"/>
  <c r="H85" i="16"/>
  <c r="J16" i="16"/>
  <c r="J15" i="16"/>
  <c r="J26" i="16"/>
  <c r="J30" i="16"/>
  <c r="J36" i="16"/>
  <c r="J12" i="16"/>
  <c r="I16" i="16"/>
  <c r="I15" i="16"/>
  <c r="I30" i="16"/>
  <c r="F16" i="16"/>
  <c r="F15" i="16"/>
  <c r="F12" i="16"/>
  <c r="F22" i="16"/>
  <c r="F30" i="16"/>
  <c r="F38" i="16"/>
  <c r="F85" i="16"/>
  <c r="G16" i="16"/>
  <c r="G15" i="16"/>
  <c r="E21" i="16"/>
  <c r="E22" i="16"/>
  <c r="G22" i="16"/>
  <c r="E23" i="16"/>
  <c r="E24" i="16"/>
  <c r="G24" i="16"/>
  <c r="E25" i="16"/>
  <c r="E26" i="16"/>
  <c r="G26" i="16"/>
  <c r="E27" i="16"/>
  <c r="E28" i="16"/>
  <c r="E29" i="16"/>
  <c r="E30" i="16"/>
  <c r="E31" i="16"/>
  <c r="E32" i="16"/>
  <c r="E33" i="16"/>
  <c r="E34" i="16"/>
  <c r="E35" i="16"/>
  <c r="E36" i="16"/>
  <c r="G36" i="16"/>
  <c r="E37" i="16"/>
  <c r="E38" i="16"/>
  <c r="G38" i="16"/>
  <c r="E39" i="16"/>
  <c r="E40" i="16"/>
  <c r="G40" i="16"/>
  <c r="E41" i="16"/>
  <c r="E42" i="16"/>
  <c r="G42" i="16"/>
  <c r="E43" i="16"/>
  <c r="E44" i="16"/>
  <c r="E45" i="16"/>
  <c r="E46" i="16"/>
  <c r="E47" i="16"/>
  <c r="E48" i="16"/>
  <c r="E49" i="16"/>
  <c r="E50" i="16"/>
  <c r="E51" i="16"/>
  <c r="E52" i="16"/>
  <c r="G52" i="16"/>
  <c r="E53" i="16"/>
  <c r="E54" i="16"/>
  <c r="G54" i="16"/>
  <c r="E55" i="16"/>
  <c r="E56" i="16"/>
  <c r="G56" i="16"/>
  <c r="E57" i="16"/>
  <c r="E58" i="16"/>
  <c r="G58" i="16"/>
  <c r="E59" i="16"/>
  <c r="E60" i="16"/>
  <c r="E61" i="16"/>
  <c r="E62" i="16"/>
  <c r="E63" i="16"/>
  <c r="E64" i="16"/>
  <c r="E65" i="16"/>
  <c r="E66" i="16"/>
  <c r="E67" i="16"/>
  <c r="E68" i="16"/>
  <c r="G68" i="16"/>
  <c r="E69" i="16"/>
  <c r="E70" i="16"/>
  <c r="G70" i="16"/>
  <c r="E71" i="16"/>
  <c r="E72" i="16"/>
  <c r="G72" i="16"/>
  <c r="E73" i="16"/>
  <c r="E74" i="16"/>
  <c r="G74" i="16"/>
  <c r="E75" i="16"/>
  <c r="E76" i="16"/>
  <c r="E77" i="16"/>
  <c r="E78" i="16"/>
  <c r="E79" i="16"/>
  <c r="E80" i="16"/>
  <c r="E81" i="16"/>
  <c r="E82" i="16"/>
  <c r="E83" i="16"/>
  <c r="E84" i="16"/>
  <c r="G84" i="16"/>
  <c r="G12" i="16"/>
  <c r="E85" i="16"/>
  <c r="G85" i="16"/>
  <c r="K16" i="16"/>
  <c r="K15" i="16"/>
  <c r="K22" i="16"/>
  <c r="K85" i="16"/>
  <c r="L16" i="16"/>
  <c r="L15" i="16"/>
  <c r="L12" i="16"/>
  <c r="L22" i="16"/>
  <c r="L30" i="16"/>
  <c r="C16" i="16"/>
  <c r="C15" i="16"/>
  <c r="C12" i="16"/>
  <c r="N16" i="16"/>
  <c r="N15" i="16"/>
  <c r="N12" i="16"/>
  <c r="O16" i="16"/>
  <c r="O15" i="16"/>
  <c r="G4" i="16"/>
  <c r="P16" i="16"/>
  <c r="P15" i="16"/>
  <c r="P12" i="16"/>
  <c r="G5" i="16"/>
  <c r="Q16" i="16"/>
  <c r="Q15" i="16"/>
  <c r="G6" i="16"/>
  <c r="E16" i="16"/>
  <c r="E15" i="16"/>
  <c r="M16" i="16"/>
  <c r="M15" i="16"/>
  <c r="M12" i="16"/>
  <c r="B10" i="16"/>
  <c r="D16" i="16"/>
  <c r="D15" i="16"/>
  <c r="D86" i="16"/>
  <c r="E86" i="16"/>
  <c r="D87" i="16"/>
  <c r="E87" i="16"/>
  <c r="H87" i="16"/>
  <c r="D88" i="16"/>
  <c r="J88" i="16"/>
  <c r="E88" i="16"/>
  <c r="F88" i="16"/>
  <c r="H88" i="16"/>
  <c r="D89" i="16"/>
  <c r="H89" i="16"/>
  <c r="E89" i="16"/>
  <c r="L89" i="16"/>
  <c r="D90" i="16"/>
  <c r="L90" i="16"/>
  <c r="E90" i="16"/>
  <c r="G90" i="16"/>
  <c r="H90" i="16"/>
  <c r="D91" i="16"/>
  <c r="H91" i="16"/>
  <c r="E91" i="16"/>
  <c r="D92" i="16"/>
  <c r="E92" i="16"/>
  <c r="H92" i="16"/>
  <c r="D93" i="16"/>
  <c r="H93" i="16"/>
  <c r="E93" i="16"/>
  <c r="D94" i="16"/>
  <c r="H94" i="16"/>
  <c r="E94" i="16"/>
  <c r="D95" i="16"/>
  <c r="E95" i="16"/>
  <c r="D96" i="16"/>
  <c r="E96" i="16"/>
  <c r="K96" i="16"/>
  <c r="F96" i="16"/>
  <c r="G96" i="16"/>
  <c r="H96" i="16"/>
  <c r="J96" i="16"/>
  <c r="L96" i="16"/>
  <c r="D97" i="16"/>
  <c r="F97" i="16"/>
  <c r="E97" i="16"/>
  <c r="L97" i="16"/>
  <c r="G97" i="16"/>
  <c r="H97" i="16"/>
  <c r="I97" i="16"/>
  <c r="K97" i="16"/>
  <c r="D98" i="16"/>
  <c r="E98" i="16"/>
  <c r="D99" i="16"/>
  <c r="E99" i="16"/>
  <c r="H99" i="16"/>
  <c r="D100" i="16"/>
  <c r="E100" i="16"/>
  <c r="D101" i="16"/>
  <c r="E101" i="16"/>
  <c r="L101" i="16"/>
  <c r="H101" i="16"/>
  <c r="D102" i="16"/>
  <c r="E102" i="16"/>
  <c r="G102" i="16"/>
  <c r="D103" i="16"/>
  <c r="F103" i="16"/>
  <c r="E103" i="16"/>
  <c r="H103" i="16"/>
  <c r="I103" i="16"/>
  <c r="D104" i="16"/>
  <c r="K104" i="16"/>
  <c r="E104" i="16"/>
  <c r="G104" i="16"/>
  <c r="D105" i="16"/>
  <c r="H105" i="16"/>
  <c r="F105" i="16"/>
  <c r="E105" i="16"/>
  <c r="G105" i="16"/>
  <c r="L105" i="16"/>
  <c r="I105" i="16"/>
  <c r="D106" i="16"/>
  <c r="E106" i="16"/>
  <c r="H106" i="16"/>
  <c r="D107" i="16"/>
  <c r="F107" i="16"/>
  <c r="E107" i="16"/>
  <c r="H107" i="16"/>
  <c r="I107" i="16"/>
  <c r="D108" i="16"/>
  <c r="E108" i="16"/>
  <c r="D109" i="16"/>
  <c r="F109" i="16"/>
  <c r="E109" i="16"/>
  <c r="G109" i="16"/>
  <c r="L109" i="16"/>
  <c r="H109" i="16"/>
  <c r="D110" i="16"/>
  <c r="H110" i="16"/>
  <c r="E110" i="16"/>
  <c r="G110" i="16"/>
  <c r="D111" i="16"/>
  <c r="E111" i="16"/>
  <c r="H111" i="16"/>
  <c r="D112" i="16"/>
  <c r="E112" i="16"/>
  <c r="D113" i="16"/>
  <c r="E113" i="16"/>
  <c r="L113" i="16"/>
  <c r="H113" i="16"/>
  <c r="D114" i="16"/>
  <c r="E114" i="16"/>
  <c r="G114" i="16"/>
  <c r="D115" i="16"/>
  <c r="F115" i="16"/>
  <c r="E115" i="16"/>
  <c r="H115" i="16"/>
  <c r="I115" i="16"/>
  <c r="D116" i="16"/>
  <c r="K116" i="16"/>
  <c r="E116" i="16"/>
  <c r="G116" i="16"/>
  <c r="D117" i="16"/>
  <c r="H117" i="16"/>
  <c r="F117" i="16"/>
  <c r="E117" i="16"/>
  <c r="G117" i="16"/>
  <c r="L117" i="16"/>
  <c r="I117" i="16"/>
  <c r="D118" i="16"/>
  <c r="L118" i="16"/>
  <c r="E118" i="16"/>
  <c r="G118" i="16"/>
  <c r="D119" i="16"/>
  <c r="E119" i="16"/>
  <c r="F119" i="16"/>
  <c r="H119" i="16"/>
  <c r="I119" i="16"/>
  <c r="J119" i="16"/>
  <c r="D120" i="16"/>
  <c r="H120" i="16"/>
  <c r="K120" i="16"/>
  <c r="E120" i="16"/>
  <c r="F120" i="16"/>
  <c r="G120" i="16"/>
  <c r="J120" i="16"/>
  <c r="L120" i="16"/>
  <c r="D121" i="16"/>
  <c r="H121" i="16"/>
  <c r="F121" i="16"/>
  <c r="E121" i="16"/>
  <c r="L121" i="16"/>
  <c r="G121" i="16"/>
  <c r="I121" i="16"/>
  <c r="K121" i="16"/>
  <c r="D122" i="16"/>
  <c r="E122" i="16"/>
  <c r="G122" i="16"/>
  <c r="H122" i="16"/>
  <c r="D123" i="16"/>
  <c r="J123" i="16"/>
  <c r="E123" i="16"/>
  <c r="F123" i="16"/>
  <c r="H123" i="16"/>
  <c r="I123" i="16"/>
  <c r="D124" i="16"/>
  <c r="H124" i="16"/>
  <c r="K124" i="16"/>
  <c r="E124" i="16"/>
  <c r="L124" i="16"/>
  <c r="F124" i="16"/>
  <c r="G124" i="16"/>
  <c r="J124" i="16"/>
  <c r="D125" i="16"/>
  <c r="H125" i="16"/>
  <c r="F125" i="16"/>
  <c r="E125" i="16"/>
  <c r="K125" i="16"/>
  <c r="L125" i="16"/>
  <c r="G125" i="16"/>
  <c r="I125" i="16"/>
  <c r="D126" i="16"/>
  <c r="L126" i="16"/>
  <c r="E126" i="16"/>
  <c r="G126" i="16"/>
  <c r="H126" i="16"/>
  <c r="D127" i="16"/>
  <c r="F127" i="16"/>
  <c r="E127" i="16"/>
  <c r="H127" i="16"/>
  <c r="I127" i="16"/>
  <c r="D128" i="16"/>
  <c r="K128" i="16"/>
  <c r="E128" i="16"/>
  <c r="G128" i="16"/>
  <c r="D129" i="16"/>
  <c r="H129" i="16"/>
  <c r="F129" i="16"/>
  <c r="E129" i="16"/>
  <c r="G129" i="16"/>
  <c r="L129" i="16"/>
  <c r="I129" i="16"/>
  <c r="D130" i="16"/>
  <c r="L130" i="16"/>
  <c r="E130" i="16"/>
  <c r="G130" i="16"/>
  <c r="D131" i="16"/>
  <c r="E131" i="16"/>
  <c r="F131" i="16"/>
  <c r="H131" i="16"/>
  <c r="I131" i="16"/>
  <c r="J131" i="16"/>
  <c r="D132" i="16"/>
  <c r="H132" i="16"/>
  <c r="K132" i="16"/>
  <c r="E132" i="16"/>
  <c r="F132" i="16"/>
  <c r="G132" i="16"/>
  <c r="J132" i="16"/>
  <c r="L132" i="16"/>
  <c r="D133" i="16"/>
  <c r="H133" i="16"/>
  <c r="F133" i="16"/>
  <c r="E133" i="16"/>
  <c r="L133" i="16"/>
  <c r="G133" i="16"/>
  <c r="I133" i="16"/>
  <c r="K133" i="16"/>
  <c r="D134" i="16"/>
  <c r="L134" i="16"/>
  <c r="E134" i="16"/>
  <c r="G134" i="16"/>
  <c r="D135" i="16"/>
  <c r="I135" i="16"/>
  <c r="E135" i="16"/>
  <c r="F135" i="16"/>
  <c r="H135" i="16"/>
  <c r="D136" i="16"/>
  <c r="E136" i="16"/>
  <c r="K136" i="16"/>
  <c r="F136" i="16"/>
  <c r="G136" i="16"/>
  <c r="H136" i="16"/>
  <c r="J136" i="16"/>
  <c r="L136" i="16"/>
  <c r="D137" i="16"/>
  <c r="F137" i="16"/>
  <c r="E137" i="16"/>
  <c r="L137" i="16"/>
  <c r="H137" i="16"/>
  <c r="I137" i="16"/>
  <c r="K137" i="16"/>
  <c r="D138" i="16"/>
  <c r="E138" i="16"/>
  <c r="G138" i="16"/>
  <c r="H138" i="16"/>
  <c r="L138" i="16"/>
  <c r="D139" i="16"/>
  <c r="E139" i="16"/>
  <c r="F139" i="16"/>
  <c r="J139" i="16"/>
  <c r="D140" i="16"/>
  <c r="H140" i="16"/>
  <c r="K140" i="16"/>
  <c r="E140" i="16"/>
  <c r="F140" i="16"/>
  <c r="G140" i="16"/>
  <c r="J140" i="16"/>
  <c r="L140" i="16"/>
  <c r="D141" i="16"/>
  <c r="H141" i="16"/>
  <c r="F141" i="16"/>
  <c r="E141" i="16"/>
  <c r="L141" i="16"/>
  <c r="I141" i="16"/>
  <c r="D142" i="16"/>
  <c r="L142" i="16"/>
  <c r="E142" i="16"/>
  <c r="G142" i="16"/>
  <c r="H142" i="16"/>
  <c r="D143" i="16"/>
  <c r="E143" i="16"/>
  <c r="F143" i="16"/>
  <c r="H143" i="16"/>
  <c r="I143" i="16"/>
  <c r="J143" i="16"/>
  <c r="D144" i="16"/>
  <c r="H144" i="16"/>
  <c r="K144" i="16"/>
  <c r="E144" i="16"/>
  <c r="F144" i="16"/>
  <c r="G144" i="16"/>
  <c r="J144" i="16"/>
  <c r="L144" i="16"/>
  <c r="D145" i="16"/>
  <c r="H145" i="16"/>
  <c r="F145" i="16"/>
  <c r="E145" i="16"/>
  <c r="L145" i="16"/>
  <c r="G145" i="16"/>
  <c r="I145" i="16"/>
  <c r="K145" i="16"/>
  <c r="D146" i="16"/>
  <c r="L146" i="16"/>
  <c r="E146" i="16"/>
  <c r="G146" i="16"/>
  <c r="D147" i="16"/>
  <c r="I147" i="16"/>
  <c r="E147" i="16"/>
  <c r="D148" i="16"/>
  <c r="K148" i="16"/>
  <c r="E148" i="16"/>
  <c r="L148" i="16"/>
  <c r="F148" i="16"/>
  <c r="G148" i="16"/>
  <c r="H148" i="16"/>
  <c r="J148" i="16"/>
  <c r="D149" i="16"/>
  <c r="F149" i="16"/>
  <c r="E149" i="16"/>
  <c r="L149" i="16"/>
  <c r="G149" i="16"/>
  <c r="H149" i="16"/>
  <c r="I149" i="16"/>
  <c r="K149" i="16"/>
  <c r="D150" i="16"/>
  <c r="I150" i="16"/>
  <c r="E150" i="16"/>
  <c r="F150" i="16"/>
  <c r="J150" i="16"/>
  <c r="D151" i="16"/>
  <c r="H151" i="16"/>
  <c r="E151" i="16"/>
  <c r="G151" i="16"/>
  <c r="I151" i="16"/>
  <c r="J151" i="16"/>
  <c r="D152" i="16"/>
  <c r="F152" i="16"/>
  <c r="E152" i="16"/>
  <c r="G152" i="16"/>
  <c r="H152" i="16"/>
  <c r="D153" i="16"/>
  <c r="F153" i="16"/>
  <c r="E153" i="16"/>
  <c r="H153" i="16"/>
  <c r="I153" i="16"/>
  <c r="D154" i="16"/>
  <c r="E154" i="16"/>
  <c r="J154" i="16"/>
  <c r="D155" i="16"/>
  <c r="E155" i="16"/>
  <c r="L155" i="16"/>
  <c r="F155" i="16"/>
  <c r="I155" i="16"/>
  <c r="D156" i="16"/>
  <c r="I156" i="16"/>
  <c r="E156" i="16"/>
  <c r="G156" i="16"/>
  <c r="H156" i="16"/>
  <c r="D157" i="16"/>
  <c r="H157" i="16"/>
  <c r="E157" i="16"/>
  <c r="G157" i="16"/>
  <c r="I157" i="16"/>
  <c r="D158" i="16"/>
  <c r="H158" i="16"/>
  <c r="E158" i="16"/>
  <c r="I158" i="16"/>
  <c r="J158" i="16"/>
  <c r="D159" i="16"/>
  <c r="E159" i="16"/>
  <c r="L159" i="16"/>
  <c r="F159" i="16"/>
  <c r="H159" i="16"/>
  <c r="I159" i="16"/>
  <c r="J159" i="16"/>
  <c r="D160" i="16"/>
  <c r="E160" i="16"/>
  <c r="G160" i="16"/>
  <c r="D161" i="16"/>
  <c r="I161" i="16"/>
  <c r="H161" i="16"/>
  <c r="E161" i="16"/>
  <c r="G161" i="16"/>
  <c r="D162" i="16"/>
  <c r="E162" i="16"/>
  <c r="G162" i="16"/>
  <c r="D163" i="16"/>
  <c r="H163" i="16"/>
  <c r="E163" i="16"/>
  <c r="G163" i="16"/>
  <c r="D164" i="16"/>
  <c r="F164" i="16"/>
  <c r="E164" i="16"/>
  <c r="L164" i="16"/>
  <c r="H164" i="16"/>
  <c r="I164" i="16"/>
  <c r="D165" i="16"/>
  <c r="I165" i="16"/>
  <c r="E165" i="16"/>
  <c r="L165" i="16"/>
  <c r="F165" i="16"/>
  <c r="H165" i="16"/>
  <c r="J165" i="16"/>
  <c r="D166" i="16"/>
  <c r="L166" i="16"/>
  <c r="E166" i="16"/>
  <c r="G166" i="16"/>
  <c r="H166" i="16"/>
  <c r="K166" i="16"/>
  <c r="D167" i="16"/>
  <c r="L167" i="16"/>
  <c r="K167" i="16"/>
  <c r="E167" i="16"/>
  <c r="G167" i="16"/>
  <c r="H167" i="16"/>
  <c r="D168" i="16"/>
  <c r="E168" i="16"/>
  <c r="D169" i="16"/>
  <c r="E169" i="16"/>
  <c r="L169" i="16"/>
  <c r="F169" i="16"/>
  <c r="D170" i="16"/>
  <c r="F170" i="16"/>
  <c r="E170" i="16"/>
  <c r="G170" i="16"/>
  <c r="K170" i="16"/>
  <c r="D171" i="16"/>
  <c r="E171" i="16"/>
  <c r="G171" i="16"/>
  <c r="D172" i="16"/>
  <c r="F172" i="16"/>
  <c r="E172" i="16"/>
  <c r="H172" i="16"/>
  <c r="I172" i="16"/>
  <c r="D173" i="16"/>
  <c r="E173" i="16"/>
  <c r="L173" i="16"/>
  <c r="H173" i="16"/>
  <c r="I173" i="16"/>
  <c r="D174" i="16"/>
  <c r="J174" i="16"/>
  <c r="E174" i="16"/>
  <c r="F174" i="16"/>
  <c r="H174" i="16"/>
  <c r="I174" i="16"/>
  <c r="D175" i="16"/>
  <c r="H175" i="16"/>
  <c r="E175" i="16"/>
  <c r="G175" i="16"/>
  <c r="D176" i="16"/>
  <c r="E176" i="16"/>
  <c r="D177" i="16"/>
  <c r="H177" i="16"/>
  <c r="E177" i="16"/>
  <c r="J177" i="16"/>
  <c r="D178" i="16"/>
  <c r="H178" i="16"/>
  <c r="E178" i="16"/>
  <c r="F178" i="16"/>
  <c r="G178" i="16"/>
  <c r="I178" i="16"/>
  <c r="J178" i="16"/>
  <c r="D179" i="16"/>
  <c r="H179" i="16"/>
  <c r="E179" i="16"/>
  <c r="L179" i="16"/>
  <c r="G179" i="16"/>
  <c r="D180" i="16"/>
  <c r="I180" i="16"/>
  <c r="F180" i="16"/>
  <c r="E180" i="16"/>
  <c r="H180" i="16"/>
  <c r="D181" i="16"/>
  <c r="I181" i="16"/>
  <c r="E181" i="16"/>
  <c r="F181" i="16"/>
  <c r="H181" i="16"/>
  <c r="D182" i="16"/>
  <c r="E182" i="16"/>
  <c r="K182" i="16"/>
  <c r="F182" i="16"/>
  <c r="H182" i="16"/>
  <c r="I182" i="16"/>
  <c r="J182" i="16"/>
  <c r="D183" i="16"/>
  <c r="H183" i="16"/>
  <c r="E183" i="16"/>
  <c r="G183" i="16"/>
  <c r="D184" i="16"/>
  <c r="F184" i="16"/>
  <c r="E184" i="16"/>
  <c r="H184" i="16"/>
  <c r="I184" i="16"/>
  <c r="D185" i="16"/>
  <c r="I185" i="16"/>
  <c r="E185" i="16"/>
  <c r="L185" i="16"/>
  <c r="F185" i="16"/>
  <c r="H185" i="16"/>
  <c r="J185" i="16"/>
  <c r="D186" i="16"/>
  <c r="I186" i="16"/>
  <c r="E186" i="16"/>
  <c r="G186" i="16"/>
  <c r="H186" i="16"/>
  <c r="J186" i="16"/>
  <c r="D187" i="16"/>
  <c r="E187" i="16"/>
  <c r="G187" i="16"/>
  <c r="H187" i="16"/>
  <c r="D188" i="16"/>
  <c r="F188" i="16"/>
  <c r="E188" i="16"/>
  <c r="H188" i="16"/>
  <c r="I188" i="16"/>
  <c r="D189" i="16"/>
  <c r="L189" i="16"/>
  <c r="E189" i="16"/>
  <c r="H189" i="16"/>
  <c r="I189" i="16"/>
  <c r="D190" i="16"/>
  <c r="J190" i="16"/>
  <c r="E190" i="16"/>
  <c r="K190" i="16"/>
  <c r="F190" i="16"/>
  <c r="H190" i="16"/>
  <c r="I190" i="16"/>
  <c r="D191" i="16"/>
  <c r="H191" i="16"/>
  <c r="E191" i="16"/>
  <c r="D192" i="16"/>
  <c r="H192" i="16"/>
  <c r="E192" i="16"/>
  <c r="D193" i="16"/>
  <c r="H193" i="16"/>
  <c r="E193" i="16"/>
  <c r="L193" i="16"/>
  <c r="F193" i="16"/>
  <c r="J193" i="16"/>
  <c r="D194" i="16"/>
  <c r="H194" i="16"/>
  <c r="E194" i="16"/>
  <c r="G194" i="16"/>
  <c r="F194" i="16"/>
  <c r="I194" i="16"/>
  <c r="J194" i="16"/>
  <c r="D195" i="16"/>
  <c r="H195" i="16"/>
  <c r="E195" i="16"/>
  <c r="L195" i="16"/>
  <c r="D196" i="16"/>
  <c r="I196" i="16"/>
  <c r="E196" i="16"/>
  <c r="L196" i="16"/>
  <c r="D197" i="16"/>
  <c r="E197" i="16"/>
  <c r="F197" i="16"/>
  <c r="H197" i="16"/>
  <c r="I197" i="16"/>
  <c r="J197" i="16"/>
  <c r="D198" i="16"/>
  <c r="H198" i="16"/>
  <c r="E198" i="16"/>
  <c r="F198" i="16"/>
  <c r="I198" i="16"/>
  <c r="J198" i="16"/>
  <c r="D199" i="16"/>
  <c r="H199" i="16"/>
  <c r="E199" i="16"/>
  <c r="G199" i="16"/>
  <c r="D200" i="16"/>
  <c r="I200" i="16"/>
  <c r="E200" i="16"/>
  <c r="D201" i="16"/>
  <c r="E201" i="16"/>
  <c r="F201" i="16"/>
  <c r="H201" i="16"/>
  <c r="I201" i="16"/>
  <c r="J201" i="16"/>
  <c r="D202" i="16"/>
  <c r="E202" i="16"/>
  <c r="G202" i="16"/>
  <c r="D203" i="16"/>
  <c r="H203" i="16"/>
  <c r="E203" i="16"/>
  <c r="D204" i="16"/>
  <c r="I204" i="16"/>
  <c r="E204" i="16"/>
  <c r="H204" i="16"/>
  <c r="L204" i="16"/>
  <c r="D205" i="16"/>
  <c r="H205" i="16"/>
  <c r="E205" i="16"/>
  <c r="F205" i="16"/>
  <c r="I205" i="16"/>
  <c r="D206" i="16"/>
  <c r="E206" i="16"/>
  <c r="F206" i="16"/>
  <c r="H206" i="16"/>
  <c r="I206" i="16"/>
  <c r="J206" i="16"/>
  <c r="D207" i="16"/>
  <c r="H207" i="16"/>
  <c r="E207" i="16"/>
  <c r="K207" i="16"/>
  <c r="D208" i="16"/>
  <c r="I208" i="16"/>
  <c r="E208" i="16"/>
  <c r="H208" i="16"/>
  <c r="D209" i="16"/>
  <c r="E209" i="16"/>
  <c r="F209" i="16"/>
  <c r="D210" i="16"/>
  <c r="I210" i="16"/>
  <c r="E210" i="16"/>
  <c r="L210" i="16"/>
  <c r="F210" i="16"/>
  <c r="G210" i="16"/>
  <c r="H210" i="16"/>
  <c r="D211" i="16"/>
  <c r="H211" i="16"/>
  <c r="E211" i="16"/>
  <c r="G211" i="16"/>
  <c r="D212" i="16"/>
  <c r="E212" i="16"/>
  <c r="D213" i="16"/>
  <c r="H213" i="16"/>
  <c r="E213" i="16"/>
  <c r="F213" i="16"/>
  <c r="I213" i="16"/>
  <c r="J213" i="16"/>
  <c r="D214" i="16"/>
  <c r="H214" i="16"/>
  <c r="E214" i="16"/>
  <c r="K214" i="16"/>
  <c r="L214" i="16"/>
  <c r="F214" i="16"/>
  <c r="G214" i="16"/>
  <c r="I214" i="16"/>
  <c r="J214" i="16"/>
  <c r="D215" i="16"/>
  <c r="H215" i="16"/>
  <c r="E215" i="16"/>
  <c r="G215" i="16"/>
  <c r="D216" i="16"/>
  <c r="H216" i="16"/>
  <c r="E216" i="16"/>
  <c r="I216" i="16"/>
  <c r="L216" i="16"/>
  <c r="D217" i="16"/>
  <c r="I217" i="16"/>
  <c r="E217" i="16"/>
  <c r="H217" i="16"/>
  <c r="D218" i="16"/>
  <c r="E218" i="16"/>
  <c r="D219" i="16"/>
  <c r="L219" i="16"/>
  <c r="E219" i="16"/>
  <c r="G219" i="16"/>
  <c r="H219" i="16"/>
  <c r="K219" i="16"/>
  <c r="D220" i="16"/>
  <c r="E220" i="16"/>
  <c r="H220" i="16"/>
  <c r="I220" i="16"/>
  <c r="L220" i="16"/>
  <c r="D221" i="16"/>
  <c r="E221" i="16"/>
  <c r="F221" i="16"/>
  <c r="H221" i="16"/>
  <c r="I221" i="16"/>
  <c r="J221" i="16"/>
  <c r="D222" i="16"/>
  <c r="I222" i="16"/>
  <c r="E222" i="16"/>
  <c r="L222" i="16"/>
  <c r="F222" i="16"/>
  <c r="H222" i="16"/>
  <c r="J222" i="16"/>
  <c r="D223" i="16"/>
  <c r="I223" i="16"/>
  <c r="E223" i="16"/>
  <c r="G223" i="16"/>
  <c r="D224" i="16"/>
  <c r="H224" i="16"/>
  <c r="E224" i="16"/>
  <c r="G224" i="16"/>
  <c r="I224" i="16"/>
  <c r="D225" i="16"/>
  <c r="E225" i="16"/>
  <c r="I225" i="16"/>
  <c r="D226" i="16"/>
  <c r="H226" i="16"/>
  <c r="E226" i="16"/>
  <c r="L226" i="16"/>
  <c r="F226" i="16"/>
  <c r="I226" i="16"/>
  <c r="J226" i="16"/>
  <c r="D227" i="16"/>
  <c r="I227" i="16"/>
  <c r="E227" i="16"/>
  <c r="G227" i="16"/>
  <c r="H227" i="16"/>
  <c r="D228" i="16"/>
  <c r="H228" i="16"/>
  <c r="E228" i="16"/>
  <c r="G228" i="16"/>
  <c r="I228" i="16"/>
  <c r="D229" i="16"/>
  <c r="I229" i="16"/>
  <c r="E229" i="16"/>
  <c r="J229" i="16"/>
  <c r="D230" i="16"/>
  <c r="J230" i="16"/>
  <c r="E230" i="16"/>
  <c r="L230" i="16"/>
  <c r="F230" i="16"/>
  <c r="H230" i="16"/>
  <c r="D231" i="16"/>
  <c r="H231" i="16"/>
  <c r="I231" i="16"/>
  <c r="E231" i="16"/>
  <c r="G231" i="16"/>
  <c r="D232" i="16"/>
  <c r="H232" i="16"/>
  <c r="E232" i="16"/>
  <c r="G232" i="16"/>
  <c r="I232" i="16"/>
  <c r="D233" i="16"/>
  <c r="F233" i="16"/>
  <c r="E233" i="16"/>
  <c r="I233" i="16"/>
  <c r="J233" i="16"/>
  <c r="D234" i="16"/>
  <c r="E234" i="16"/>
  <c r="L234" i="16"/>
  <c r="F234" i="16"/>
  <c r="H234" i="16"/>
  <c r="I234" i="16"/>
  <c r="J234" i="16"/>
  <c r="D235" i="16"/>
  <c r="E235" i="16"/>
  <c r="G235" i="16"/>
  <c r="D236" i="16"/>
  <c r="E236" i="16"/>
  <c r="G236" i="16"/>
  <c r="D237" i="16"/>
  <c r="F237" i="16"/>
  <c r="E237" i="16"/>
  <c r="I237" i="16"/>
  <c r="J237" i="16"/>
  <c r="D238" i="16"/>
  <c r="I238" i="16"/>
  <c r="E238" i="16"/>
  <c r="L238" i="16"/>
  <c r="F238" i="16"/>
  <c r="H238" i="16"/>
  <c r="J238" i="16"/>
  <c r="D239" i="16"/>
  <c r="I239" i="16"/>
  <c r="E239" i="16"/>
  <c r="G239" i="16"/>
  <c r="H239" i="16"/>
  <c r="D240" i="16"/>
  <c r="E240" i="16"/>
  <c r="G240" i="16"/>
  <c r="D241" i="16"/>
  <c r="E241" i="16"/>
  <c r="F241" i="16"/>
  <c r="J241" i="16"/>
  <c r="D242" i="16"/>
  <c r="E242" i="16"/>
  <c r="L242" i="16"/>
  <c r="D243" i="16"/>
  <c r="H243" i="16"/>
  <c r="I243" i="16"/>
  <c r="E243" i="16"/>
  <c r="G243" i="16"/>
  <c r="D244" i="16"/>
  <c r="H244" i="16"/>
  <c r="E244" i="16"/>
  <c r="G244" i="16"/>
  <c r="I244" i="16"/>
  <c r="D245" i="16"/>
  <c r="E245" i="16"/>
  <c r="D246" i="16"/>
  <c r="H246" i="16"/>
  <c r="E246" i="16"/>
  <c r="L246" i="16"/>
  <c r="F246" i="16"/>
  <c r="J246" i="16"/>
  <c r="D247" i="16"/>
  <c r="I247" i="16"/>
  <c r="E247" i="16"/>
  <c r="G247" i="16"/>
  <c r="H247" i="16"/>
  <c r="D248" i="16"/>
  <c r="H248" i="16"/>
  <c r="E248" i="16"/>
  <c r="G248" i="16"/>
  <c r="I248" i="16"/>
  <c r="D249" i="16"/>
  <c r="F249" i="16"/>
  <c r="H249" i="16"/>
  <c r="E249" i="16"/>
  <c r="I249" i="16"/>
  <c r="J249" i="16"/>
  <c r="D250" i="16"/>
  <c r="I250" i="16"/>
  <c r="E250" i="16"/>
  <c r="L250" i="16"/>
  <c r="F250" i="16"/>
  <c r="H250" i="16"/>
  <c r="J250" i="16"/>
  <c r="D251" i="16"/>
  <c r="E251" i="16"/>
  <c r="G251" i="16"/>
  <c r="D252" i="16"/>
  <c r="H252" i="16"/>
  <c r="E252" i="16"/>
  <c r="G252" i="16"/>
  <c r="D253" i="16"/>
  <c r="H253" i="16"/>
  <c r="E253" i="16"/>
  <c r="F253" i="16"/>
  <c r="D254" i="16"/>
  <c r="J254" i="16"/>
  <c r="E254" i="16"/>
  <c r="L254" i="16"/>
  <c r="F254" i="16"/>
  <c r="H254" i="16"/>
  <c r="D255" i="16"/>
  <c r="E255" i="16"/>
  <c r="G255" i="16"/>
  <c r="D256" i="16"/>
  <c r="I256" i="16"/>
  <c r="E256" i="16"/>
  <c r="G256" i="16"/>
  <c r="D257" i="16"/>
  <c r="J257" i="16"/>
  <c r="H257" i="16"/>
  <c r="E257" i="16"/>
  <c r="F257" i="16"/>
  <c r="I257" i="16"/>
  <c r="D258" i="16"/>
  <c r="I258" i="16"/>
  <c r="E258" i="16"/>
  <c r="L258" i="16"/>
  <c r="F258" i="16"/>
  <c r="H258" i="16"/>
  <c r="J258" i="16"/>
  <c r="D259" i="16"/>
  <c r="I259" i="16"/>
  <c r="E259" i="16"/>
  <c r="G259" i="16"/>
  <c r="H259" i="16"/>
  <c r="D260" i="16"/>
  <c r="H260" i="16"/>
  <c r="E260" i="16"/>
  <c r="G260" i="16"/>
  <c r="I260" i="16"/>
  <c r="D261" i="16"/>
  <c r="J261" i="16"/>
  <c r="H261" i="16"/>
  <c r="E261" i="16"/>
  <c r="F261" i="16"/>
  <c r="I261" i="16"/>
  <c r="D262" i="16"/>
  <c r="E262" i="16"/>
  <c r="L262" i="16"/>
  <c r="F262" i="16"/>
  <c r="H262" i="16"/>
  <c r="I262" i="16"/>
  <c r="J262" i="16"/>
  <c r="D263" i="16"/>
  <c r="I263" i="16"/>
  <c r="E263" i="16"/>
  <c r="G263" i="16"/>
  <c r="H263" i="16"/>
  <c r="D264" i="16"/>
  <c r="E264" i="16"/>
  <c r="G264" i="16"/>
  <c r="D265" i="16"/>
  <c r="H265" i="16"/>
  <c r="E265" i="16"/>
  <c r="F265" i="16"/>
  <c r="I265" i="16"/>
  <c r="J265" i="16"/>
  <c r="D266" i="16"/>
  <c r="I266" i="16"/>
  <c r="E266" i="16"/>
  <c r="F266" i="16"/>
  <c r="H266" i="16"/>
  <c r="J266" i="16"/>
  <c r="D267" i="16"/>
  <c r="I267" i="16"/>
  <c r="E267" i="16"/>
  <c r="G267" i="16"/>
  <c r="H267" i="16"/>
  <c r="D268" i="16"/>
  <c r="E268" i="16"/>
  <c r="G268" i="16"/>
  <c r="D269" i="16"/>
  <c r="H269" i="16"/>
  <c r="E269" i="16"/>
  <c r="F269" i="16"/>
  <c r="I269" i="16"/>
  <c r="J269" i="16"/>
  <c r="D270" i="16"/>
  <c r="H270" i="16"/>
  <c r="E270" i="16"/>
  <c r="F270" i="16"/>
  <c r="I270" i="16"/>
  <c r="J270" i="16"/>
  <c r="D271" i="16"/>
  <c r="I271" i="16"/>
  <c r="E271" i="16"/>
  <c r="G271" i="16"/>
  <c r="H271" i="16"/>
  <c r="D272" i="16"/>
  <c r="I272" i="16"/>
  <c r="E272" i="16"/>
  <c r="G272" i="16"/>
  <c r="D273" i="16"/>
  <c r="E273" i="16"/>
  <c r="D274" i="16"/>
  <c r="E274" i="16"/>
  <c r="L274" i="16"/>
  <c r="H274" i="16"/>
  <c r="D275" i="16"/>
  <c r="H275" i="16"/>
  <c r="E275" i="16"/>
  <c r="G275" i="16"/>
  <c r="D276" i="16"/>
  <c r="H276" i="16"/>
  <c r="E276" i="16"/>
  <c r="G276" i="16"/>
  <c r="I276" i="16"/>
  <c r="D277" i="16"/>
  <c r="H277" i="16"/>
  <c r="E277" i="16"/>
  <c r="F277" i="16"/>
  <c r="I277" i="16"/>
  <c r="J277" i="16"/>
  <c r="D278" i="16"/>
  <c r="H278" i="16"/>
  <c r="E278" i="16"/>
  <c r="L278" i="16"/>
  <c r="F278" i="16"/>
  <c r="I278" i="16"/>
  <c r="D279" i="16"/>
  <c r="E279" i="16"/>
  <c r="G279" i="16"/>
  <c r="D280" i="16"/>
  <c r="I280" i="16"/>
  <c r="E280" i="16"/>
  <c r="G280" i="16"/>
  <c r="D281" i="16"/>
  <c r="J281" i="16"/>
  <c r="H281" i="16"/>
  <c r="E281" i="16"/>
  <c r="F281" i="16"/>
  <c r="I281" i="16"/>
  <c r="D282" i="16"/>
  <c r="I282" i="16"/>
  <c r="E282" i="16"/>
  <c r="L282" i="16"/>
  <c r="J282" i="16"/>
  <c r="D283" i="16"/>
  <c r="I283" i="16"/>
  <c r="E283" i="16"/>
  <c r="G283" i="16"/>
  <c r="H283" i="16"/>
  <c r="D284" i="16"/>
  <c r="H284" i="16"/>
  <c r="E284" i="16"/>
  <c r="G284" i="16"/>
  <c r="I284" i="16"/>
  <c r="D285" i="16"/>
  <c r="H285" i="16"/>
  <c r="E285" i="16"/>
  <c r="I285" i="16"/>
  <c r="J285" i="16"/>
  <c r="D286" i="16"/>
  <c r="I286" i="16"/>
  <c r="E286" i="16"/>
  <c r="L286" i="16"/>
  <c r="F286" i="16"/>
  <c r="H286" i="16"/>
  <c r="J286" i="16"/>
  <c r="D287" i="16"/>
  <c r="E287" i="16"/>
  <c r="G287" i="16"/>
  <c r="D288" i="16"/>
  <c r="I288" i="16"/>
  <c r="E288" i="16"/>
  <c r="G288" i="16"/>
  <c r="D289" i="16"/>
  <c r="E289" i="16"/>
  <c r="J289" i="16"/>
  <c r="D290" i="16"/>
  <c r="E290" i="16"/>
  <c r="L290" i="16"/>
  <c r="D291" i="16"/>
  <c r="H291" i="16"/>
  <c r="I291" i="16"/>
  <c r="E291" i="16"/>
  <c r="G291" i="16"/>
  <c r="D292" i="16"/>
  <c r="H292" i="16"/>
  <c r="E292" i="16"/>
  <c r="G292" i="16"/>
  <c r="I292" i="16"/>
  <c r="D293" i="16"/>
  <c r="J293" i="16"/>
  <c r="H293" i="16"/>
  <c r="E293" i="16"/>
  <c r="F293" i="16"/>
  <c r="I293" i="16"/>
  <c r="D294" i="16"/>
  <c r="E294" i="16"/>
  <c r="L294" i="16"/>
  <c r="F294" i="16"/>
  <c r="D295" i="16"/>
  <c r="I295" i="16"/>
  <c r="E295" i="16"/>
  <c r="G295" i="16"/>
  <c r="H295" i="16"/>
  <c r="D296" i="16"/>
  <c r="H296" i="16"/>
  <c r="E296" i="16"/>
  <c r="G296" i="16"/>
  <c r="I296" i="16"/>
  <c r="D297" i="16"/>
  <c r="E297" i="16"/>
  <c r="D298" i="16"/>
  <c r="E298" i="16"/>
  <c r="L298" i="16"/>
  <c r="F298" i="16"/>
  <c r="H298" i="16"/>
  <c r="I298" i="16"/>
  <c r="J298" i="16"/>
  <c r="D299" i="16"/>
  <c r="H299" i="16"/>
  <c r="E299" i="16"/>
  <c r="G299" i="16"/>
  <c r="D300" i="16"/>
  <c r="E300" i="16"/>
  <c r="G300" i="16"/>
  <c r="D301" i="16"/>
  <c r="H301" i="16"/>
  <c r="E301" i="16"/>
  <c r="D302" i="16"/>
  <c r="H302" i="16"/>
  <c r="E302" i="16"/>
  <c r="L302" i="16"/>
  <c r="F302" i="16"/>
  <c r="I302" i="16"/>
  <c r="D303" i="16"/>
  <c r="I303" i="16"/>
  <c r="E303" i="16"/>
  <c r="G303" i="16"/>
  <c r="H303" i="16"/>
  <c r="D304" i="16"/>
  <c r="H304" i="16"/>
  <c r="E304" i="16"/>
  <c r="G304" i="16"/>
  <c r="I304" i="16"/>
  <c r="D305" i="16"/>
  <c r="H305" i="16"/>
  <c r="E305" i="16"/>
  <c r="F305" i="16"/>
  <c r="I305" i="16"/>
  <c r="J305" i="16"/>
  <c r="D306" i="16"/>
  <c r="I306" i="16"/>
  <c r="E306" i="16"/>
  <c r="L306" i="16"/>
  <c r="F306" i="16"/>
  <c r="H306" i="16"/>
  <c r="J306" i="16"/>
  <c r="D307" i="16"/>
  <c r="I307" i="16"/>
  <c r="E307" i="16"/>
  <c r="G307" i="16"/>
  <c r="H307" i="16"/>
  <c r="D308" i="16"/>
  <c r="E308" i="16"/>
  <c r="G308" i="16"/>
  <c r="D309" i="16"/>
  <c r="I309" i="16"/>
  <c r="E309" i="16"/>
  <c r="F309" i="16"/>
  <c r="J309" i="16"/>
  <c r="E48" i="11"/>
  <c r="V41" i="4" s="1"/>
  <c r="V49" i="4"/>
  <c r="V85" i="4"/>
  <c r="V86" i="4"/>
  <c r="V91" i="4"/>
  <c r="V99" i="4"/>
  <c r="V110" i="4"/>
  <c r="V111" i="4"/>
  <c r="V112" i="4"/>
  <c r="V115" i="4"/>
  <c r="V121" i="4"/>
  <c r="V124" i="4"/>
  <c r="V137" i="4"/>
  <c r="V138" i="4"/>
  <c r="E142" i="4"/>
  <c r="F142" i="4"/>
  <c r="G142" i="4"/>
  <c r="N142" i="4"/>
  <c r="D11" i="4"/>
  <c r="D12" i="4"/>
  <c r="D13" i="4"/>
  <c r="Q142" i="4"/>
  <c r="E141" i="4"/>
  <c r="F141" i="4"/>
  <c r="G141" i="4"/>
  <c r="N141" i="4"/>
  <c r="Q141" i="4"/>
  <c r="E140" i="4"/>
  <c r="F140" i="4"/>
  <c r="G140" i="4"/>
  <c r="N140" i="4"/>
  <c r="Q140" i="4"/>
  <c r="E139" i="4"/>
  <c r="F139" i="4"/>
  <c r="G139" i="4"/>
  <c r="N139" i="4"/>
  <c r="Q139" i="4"/>
  <c r="E136" i="4"/>
  <c r="F136" i="4"/>
  <c r="G136" i="4"/>
  <c r="N136" i="4"/>
  <c r="Q136" i="4"/>
  <c r="E135" i="4"/>
  <c r="F135" i="4"/>
  <c r="G135" i="4"/>
  <c r="K135" i="4"/>
  <c r="Q135" i="4"/>
  <c r="E134" i="4"/>
  <c r="F134" i="4"/>
  <c r="G134" i="4"/>
  <c r="N134" i="4"/>
  <c r="Q134" i="4"/>
  <c r="E133" i="4"/>
  <c r="F133" i="4"/>
  <c r="G133" i="4"/>
  <c r="N133" i="4"/>
  <c r="Q133" i="4"/>
  <c r="E132" i="4"/>
  <c r="F132" i="4"/>
  <c r="G132" i="4"/>
  <c r="N132" i="4"/>
  <c r="Q132" i="4"/>
  <c r="E131" i="4"/>
  <c r="F131" i="4"/>
  <c r="G131" i="4"/>
  <c r="N131" i="4"/>
  <c r="Q131" i="4"/>
  <c r="E130" i="4"/>
  <c r="F130" i="4"/>
  <c r="G130" i="4"/>
  <c r="K130" i="4"/>
  <c r="Q130" i="4"/>
  <c r="E129" i="4"/>
  <c r="F129" i="4"/>
  <c r="G129" i="4"/>
  <c r="K129" i="4"/>
  <c r="Q129" i="4"/>
  <c r="E128" i="4"/>
  <c r="F128" i="4"/>
  <c r="G128" i="4"/>
  <c r="N128" i="4"/>
  <c r="Q128" i="4"/>
  <c r="E127" i="4"/>
  <c r="F127" i="4"/>
  <c r="G127" i="4"/>
  <c r="N127" i="4"/>
  <c r="Q127" i="4"/>
  <c r="E126" i="4"/>
  <c r="F126" i="4"/>
  <c r="G126" i="4"/>
  <c r="K126" i="4"/>
  <c r="Q126" i="4"/>
  <c r="E125" i="4"/>
  <c r="F125" i="4"/>
  <c r="G125" i="4"/>
  <c r="N125" i="4"/>
  <c r="Q125" i="4"/>
  <c r="E123" i="4"/>
  <c r="F123" i="4"/>
  <c r="G123" i="4"/>
  <c r="K123" i="4"/>
  <c r="Q123" i="4"/>
  <c r="E122" i="4"/>
  <c r="F122" i="4"/>
  <c r="G122" i="4"/>
  <c r="N122" i="4"/>
  <c r="Q122" i="4"/>
  <c r="E120" i="4"/>
  <c r="F120" i="4"/>
  <c r="G120" i="4"/>
  <c r="N120" i="4"/>
  <c r="Q120" i="4"/>
  <c r="E119" i="4"/>
  <c r="F119" i="4"/>
  <c r="G119" i="4"/>
  <c r="N119" i="4"/>
  <c r="Q119" i="4"/>
  <c r="E118" i="4"/>
  <c r="F118" i="4"/>
  <c r="G118" i="4"/>
  <c r="N118" i="4"/>
  <c r="Q118" i="4"/>
  <c r="F117" i="4"/>
  <c r="G117" i="4"/>
  <c r="N117" i="4"/>
  <c r="Q117" i="4"/>
  <c r="F116" i="4"/>
  <c r="G116" i="4"/>
  <c r="N116" i="4"/>
  <c r="Q116" i="4"/>
  <c r="F114" i="4"/>
  <c r="G114" i="4"/>
  <c r="N114" i="4"/>
  <c r="Q114" i="4"/>
  <c r="F113" i="4"/>
  <c r="G113" i="4"/>
  <c r="K113" i="4"/>
  <c r="Q113" i="4"/>
  <c r="S17" i="11"/>
  <c r="F79" i="4"/>
  <c r="G79" i="4"/>
  <c r="S17" i="4"/>
  <c r="A9" i="3"/>
  <c r="C9" i="3" s="1"/>
  <c r="F13" i="3" s="1"/>
  <c r="F16" i="3"/>
  <c r="F15" i="3"/>
  <c r="D21" i="3"/>
  <c r="F21" i="3" s="1"/>
  <c r="D22" i="3"/>
  <c r="D23" i="3"/>
  <c r="F23" i="3" s="1"/>
  <c r="D24" i="3"/>
  <c r="F24" i="3" s="1"/>
  <c r="D25" i="3"/>
  <c r="F25" i="3" s="1"/>
  <c r="D26" i="3"/>
  <c r="I26" i="3" s="1"/>
  <c r="D27" i="3"/>
  <c r="L27" i="3" s="1"/>
  <c r="D28" i="3"/>
  <c r="F28" i="3" s="1"/>
  <c r="D29" i="3"/>
  <c r="F29" i="3" s="1"/>
  <c r="D30" i="3"/>
  <c r="F30" i="3" s="1"/>
  <c r="D31" i="3"/>
  <c r="J31" i="3" s="1"/>
  <c r="D32" i="3"/>
  <c r="F32" i="3" s="1"/>
  <c r="D33" i="3"/>
  <c r="J33" i="3" s="1"/>
  <c r="D34" i="3"/>
  <c r="F34" i="3" s="1"/>
  <c r="D35" i="3"/>
  <c r="D36" i="3"/>
  <c r="F36" i="3" s="1"/>
  <c r="D37" i="3"/>
  <c r="F37" i="3" s="1"/>
  <c r="D38" i="3"/>
  <c r="F38" i="3" s="1"/>
  <c r="D39" i="3"/>
  <c r="I39" i="3" s="1"/>
  <c r="D40" i="3"/>
  <c r="F40" i="3" s="1"/>
  <c r="D41" i="3"/>
  <c r="H41" i="3" s="1"/>
  <c r="D42" i="3"/>
  <c r="F42" i="3" s="1"/>
  <c r="D43" i="3"/>
  <c r="F43" i="3" s="1"/>
  <c r="D44" i="3"/>
  <c r="K44" i="3" s="1"/>
  <c r="D45" i="3"/>
  <c r="F45" i="3" s="1"/>
  <c r="D46" i="3"/>
  <c r="F46" i="3" s="1"/>
  <c r="D47" i="3"/>
  <c r="F47" i="3" s="1"/>
  <c r="D48" i="3"/>
  <c r="F48" i="3" s="1"/>
  <c r="D49" i="3"/>
  <c r="K49" i="3" s="1"/>
  <c r="D50" i="3"/>
  <c r="F50" i="3" s="1"/>
  <c r="D51" i="3"/>
  <c r="F51" i="3" s="1"/>
  <c r="D52" i="3"/>
  <c r="K52" i="3" s="1"/>
  <c r="D53" i="3"/>
  <c r="F53" i="3"/>
  <c r="D54" i="3"/>
  <c r="F54" i="3"/>
  <c r="D55" i="3"/>
  <c r="F55" i="3"/>
  <c r="D56" i="3"/>
  <c r="F56" i="3"/>
  <c r="D57" i="3"/>
  <c r="F57" i="3"/>
  <c r="D58" i="3"/>
  <c r="F58" i="3"/>
  <c r="D59" i="3"/>
  <c r="D60" i="3"/>
  <c r="F60" i="3"/>
  <c r="D61" i="3"/>
  <c r="F61" i="3"/>
  <c r="D62" i="3"/>
  <c r="F62" i="3"/>
  <c r="D63" i="3"/>
  <c r="F63" i="3"/>
  <c r="D64" i="3"/>
  <c r="F64" i="3"/>
  <c r="D65" i="3"/>
  <c r="D66" i="3"/>
  <c r="F66" i="3"/>
  <c r="D67" i="3"/>
  <c r="F67" i="3"/>
  <c r="D68" i="3"/>
  <c r="F68" i="3"/>
  <c r="D69" i="3"/>
  <c r="F69" i="3"/>
  <c r="D70" i="3"/>
  <c r="F70" i="3"/>
  <c r="D71" i="3"/>
  <c r="F71" i="3"/>
  <c r="D72" i="3"/>
  <c r="F72" i="3"/>
  <c r="D73" i="3"/>
  <c r="H73" i="3"/>
  <c r="D74" i="3"/>
  <c r="F74" i="3"/>
  <c r="D75" i="3"/>
  <c r="D76" i="3"/>
  <c r="F76" i="3"/>
  <c r="D77" i="3"/>
  <c r="F77" i="3"/>
  <c r="D78" i="3"/>
  <c r="H78" i="3"/>
  <c r="F78" i="3"/>
  <c r="D79" i="3"/>
  <c r="F79" i="3"/>
  <c r="D80" i="3"/>
  <c r="F80" i="3"/>
  <c r="D81" i="3"/>
  <c r="F81" i="3"/>
  <c r="D82" i="3"/>
  <c r="F82" i="3"/>
  <c r="D83" i="3"/>
  <c r="F83" i="3"/>
  <c r="D84" i="3"/>
  <c r="F84" i="3"/>
  <c r="D85" i="3"/>
  <c r="F85" i="3"/>
  <c r="D86" i="3"/>
  <c r="H86" i="3"/>
  <c r="F86" i="3"/>
  <c r="D87" i="3"/>
  <c r="F87" i="3"/>
  <c r="D88" i="3"/>
  <c r="F88" i="3"/>
  <c r="D89" i="3"/>
  <c r="D90" i="3"/>
  <c r="F90" i="3"/>
  <c r="H90" i="3"/>
  <c r="D91" i="3"/>
  <c r="F91" i="3"/>
  <c r="D92" i="3"/>
  <c r="F92" i="3"/>
  <c r="D93" i="3"/>
  <c r="D94" i="3"/>
  <c r="H94" i="3"/>
  <c r="D95" i="3"/>
  <c r="F95" i="3"/>
  <c r="D96" i="3"/>
  <c r="J96" i="3"/>
  <c r="D97" i="3"/>
  <c r="F97" i="3"/>
  <c r="D98" i="3"/>
  <c r="H98" i="3"/>
  <c r="F98" i="3"/>
  <c r="D99" i="3"/>
  <c r="F99" i="3"/>
  <c r="D100" i="3"/>
  <c r="F100" i="3"/>
  <c r="D101" i="3"/>
  <c r="F101" i="3"/>
  <c r="D102" i="3"/>
  <c r="F102" i="3"/>
  <c r="H102" i="3"/>
  <c r="D103" i="3"/>
  <c r="F103" i="3"/>
  <c r="D104" i="3"/>
  <c r="F104" i="3"/>
  <c r="D105" i="3"/>
  <c r="F105" i="3"/>
  <c r="D106" i="3"/>
  <c r="H106" i="3"/>
  <c r="F106" i="3"/>
  <c r="D107" i="3"/>
  <c r="F107" i="3"/>
  <c r="D108" i="3"/>
  <c r="F108" i="3"/>
  <c r="D109" i="3"/>
  <c r="F109" i="3"/>
  <c r="D110" i="3"/>
  <c r="H110" i="3"/>
  <c r="F110" i="3"/>
  <c r="D111" i="3"/>
  <c r="D112" i="3"/>
  <c r="F112" i="3"/>
  <c r="D113" i="3"/>
  <c r="H113" i="3"/>
  <c r="D114" i="3"/>
  <c r="I114" i="3"/>
  <c r="F114" i="3"/>
  <c r="D115" i="3"/>
  <c r="F115" i="3"/>
  <c r="D116" i="3"/>
  <c r="F116" i="3"/>
  <c r="D117" i="3"/>
  <c r="F117" i="3"/>
  <c r="D118" i="3"/>
  <c r="I118" i="3"/>
  <c r="H118" i="3"/>
  <c r="F118" i="3"/>
  <c r="D119" i="3"/>
  <c r="F119" i="3"/>
  <c r="D120" i="3"/>
  <c r="J120" i="3"/>
  <c r="D121" i="3"/>
  <c r="F121" i="3"/>
  <c r="D122" i="3"/>
  <c r="D123" i="3"/>
  <c r="F123" i="3"/>
  <c r="D124" i="3"/>
  <c r="F124" i="3"/>
  <c r="D125" i="3"/>
  <c r="H125" i="3"/>
  <c r="F125" i="3"/>
  <c r="D126" i="3"/>
  <c r="H126" i="3"/>
  <c r="D127" i="3"/>
  <c r="F127" i="3"/>
  <c r="D128" i="3"/>
  <c r="J128" i="3"/>
  <c r="D129" i="3"/>
  <c r="D130" i="3"/>
  <c r="H130" i="3"/>
  <c r="F130" i="3"/>
  <c r="D131" i="3"/>
  <c r="F131" i="3"/>
  <c r="D132" i="3"/>
  <c r="F132" i="3"/>
  <c r="D133" i="3"/>
  <c r="F133" i="3"/>
  <c r="D134" i="3"/>
  <c r="H134" i="3"/>
  <c r="F134" i="3"/>
  <c r="I16" i="3"/>
  <c r="I15" i="3"/>
  <c r="I12" i="3"/>
  <c r="I54" i="3"/>
  <c r="I56" i="3"/>
  <c r="I58" i="3"/>
  <c r="I60" i="3"/>
  <c r="I62" i="3"/>
  <c r="I64" i="3"/>
  <c r="I66" i="3"/>
  <c r="I68" i="3"/>
  <c r="I70" i="3"/>
  <c r="I72" i="3"/>
  <c r="I74" i="3"/>
  <c r="I78" i="3"/>
  <c r="I79" i="3"/>
  <c r="I80" i="3"/>
  <c r="I84" i="3"/>
  <c r="I86" i="3"/>
  <c r="I87" i="3"/>
  <c r="I88" i="3"/>
  <c r="I90" i="3"/>
  <c r="I91" i="3"/>
  <c r="I92" i="3"/>
  <c r="I95" i="3"/>
  <c r="I98" i="3"/>
  <c r="I99" i="3"/>
  <c r="I100" i="3"/>
  <c r="I102" i="3"/>
  <c r="I104" i="3"/>
  <c r="I106" i="3"/>
  <c r="I108" i="3"/>
  <c r="I110" i="3"/>
  <c r="I112" i="3"/>
  <c r="I116" i="3"/>
  <c r="I119" i="3"/>
  <c r="I123" i="3"/>
  <c r="I124" i="3"/>
  <c r="I127" i="3"/>
  <c r="I130" i="3"/>
  <c r="I131" i="3"/>
  <c r="I132" i="3"/>
  <c r="I134" i="3"/>
  <c r="H16" i="3"/>
  <c r="H15" i="3"/>
  <c r="H53" i="3"/>
  <c r="H54" i="3"/>
  <c r="H56" i="3"/>
  <c r="H58" i="3"/>
  <c r="H60" i="3"/>
  <c r="H61" i="3"/>
  <c r="H62" i="3"/>
  <c r="H64" i="3"/>
  <c r="H66" i="3"/>
  <c r="H68" i="3"/>
  <c r="H69" i="3"/>
  <c r="H70" i="3"/>
  <c r="H72" i="3"/>
  <c r="H74" i="3"/>
  <c r="H77" i="3"/>
  <c r="H79" i="3"/>
  <c r="H80" i="3"/>
  <c r="H81" i="3"/>
  <c r="H84" i="3"/>
  <c r="H85" i="3"/>
  <c r="H87" i="3"/>
  <c r="H88" i="3"/>
  <c r="H91" i="3"/>
  <c r="H92" i="3"/>
  <c r="H95" i="3"/>
  <c r="H97" i="3"/>
  <c r="H99" i="3"/>
  <c r="H100" i="3"/>
  <c r="H101" i="3"/>
  <c r="H104" i="3"/>
  <c r="H105" i="3"/>
  <c r="H108" i="3"/>
  <c r="H109" i="3"/>
  <c r="H112" i="3"/>
  <c r="H116" i="3"/>
  <c r="H117" i="3"/>
  <c r="H119" i="3"/>
  <c r="H121" i="3"/>
  <c r="H123" i="3"/>
  <c r="H124" i="3"/>
  <c r="H127" i="3"/>
  <c r="H131" i="3"/>
  <c r="H132" i="3"/>
  <c r="H133" i="3"/>
  <c r="C16" i="3"/>
  <c r="C15" i="3"/>
  <c r="Q16" i="3"/>
  <c r="Q15" i="3"/>
  <c r="G16" i="3"/>
  <c r="G15" i="3"/>
  <c r="E21" i="3"/>
  <c r="G21" i="3"/>
  <c r="E22" i="3"/>
  <c r="G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G58" i="3"/>
  <c r="E59" i="3"/>
  <c r="G59" i="3"/>
  <c r="E60" i="3"/>
  <c r="G60" i="3"/>
  <c r="E61" i="3"/>
  <c r="G61" i="3"/>
  <c r="E62" i="3"/>
  <c r="G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E80" i="3"/>
  <c r="G80" i="3"/>
  <c r="E81" i="3"/>
  <c r="G81" i="3"/>
  <c r="E82" i="3"/>
  <c r="G82" i="3"/>
  <c r="E83" i="3"/>
  <c r="K83" i="3"/>
  <c r="E84" i="3"/>
  <c r="K84" i="3"/>
  <c r="E85" i="3"/>
  <c r="G85" i="3"/>
  <c r="E86" i="3"/>
  <c r="E87" i="3"/>
  <c r="K87" i="3"/>
  <c r="G87" i="3"/>
  <c r="E88" i="3"/>
  <c r="G88" i="3"/>
  <c r="E89" i="3"/>
  <c r="G89" i="3"/>
  <c r="E90" i="3"/>
  <c r="G90" i="3"/>
  <c r="E91" i="3"/>
  <c r="K91" i="3"/>
  <c r="G91" i="3"/>
  <c r="E92" i="3"/>
  <c r="G92" i="3"/>
  <c r="E93" i="3"/>
  <c r="E94" i="3"/>
  <c r="G94" i="3"/>
  <c r="E95" i="3"/>
  <c r="E96" i="3"/>
  <c r="G96" i="3"/>
  <c r="E97" i="3"/>
  <c r="G97" i="3"/>
  <c r="E98" i="3"/>
  <c r="G98" i="3"/>
  <c r="E99" i="3"/>
  <c r="K99" i="3"/>
  <c r="G99" i="3"/>
  <c r="E100" i="3"/>
  <c r="E101" i="3"/>
  <c r="G101" i="3"/>
  <c r="E102" i="3"/>
  <c r="G102" i="3"/>
  <c r="E103" i="3"/>
  <c r="K103" i="3"/>
  <c r="G103" i="3"/>
  <c r="E104" i="3"/>
  <c r="G104" i="3"/>
  <c r="E105" i="3"/>
  <c r="G105" i="3"/>
  <c r="E106" i="3"/>
  <c r="G106" i="3"/>
  <c r="E107" i="3"/>
  <c r="K107" i="3"/>
  <c r="G107" i="3"/>
  <c r="E108" i="3"/>
  <c r="G108" i="3"/>
  <c r="E109" i="3"/>
  <c r="E110" i="3"/>
  <c r="G110" i="3"/>
  <c r="E111" i="3"/>
  <c r="E112" i="3"/>
  <c r="G112" i="3"/>
  <c r="E113" i="3"/>
  <c r="G113" i="3"/>
  <c r="E114" i="3"/>
  <c r="G114" i="3"/>
  <c r="E115" i="3"/>
  <c r="K115" i="3"/>
  <c r="E116" i="3"/>
  <c r="E117" i="3"/>
  <c r="G117" i="3"/>
  <c r="E118" i="3"/>
  <c r="G118" i="3"/>
  <c r="E119" i="3"/>
  <c r="K119" i="3"/>
  <c r="G119" i="3"/>
  <c r="E120" i="3"/>
  <c r="G120" i="3"/>
  <c r="E121" i="3"/>
  <c r="G121" i="3"/>
  <c r="E122" i="3"/>
  <c r="G122" i="3"/>
  <c r="E123" i="3"/>
  <c r="K123" i="3"/>
  <c r="G123" i="3"/>
  <c r="E124" i="3"/>
  <c r="G124" i="3"/>
  <c r="E125" i="3"/>
  <c r="G125" i="3"/>
  <c r="E126" i="3"/>
  <c r="G126" i="3"/>
  <c r="E127" i="3"/>
  <c r="E128" i="3"/>
  <c r="G128" i="3"/>
  <c r="E129" i="3"/>
  <c r="E130" i="3"/>
  <c r="G130" i="3"/>
  <c r="E131" i="3"/>
  <c r="K131" i="3"/>
  <c r="G131" i="3"/>
  <c r="E132" i="3"/>
  <c r="K132" i="3"/>
  <c r="G132" i="3"/>
  <c r="E133" i="3"/>
  <c r="G133" i="3"/>
  <c r="E134" i="3"/>
  <c r="G134" i="3"/>
  <c r="J16" i="3"/>
  <c r="J15" i="3"/>
  <c r="J53" i="3"/>
  <c r="J54" i="3"/>
  <c r="J55" i="3"/>
  <c r="J56" i="3"/>
  <c r="J57" i="3"/>
  <c r="J58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6" i="3"/>
  <c r="J77" i="3"/>
  <c r="J78" i="3"/>
  <c r="J79" i="3"/>
  <c r="J80" i="3"/>
  <c r="J81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1" i="3"/>
  <c r="J123" i="3"/>
  <c r="J124" i="3"/>
  <c r="J125" i="3"/>
  <c r="J126" i="3"/>
  <c r="J127" i="3"/>
  <c r="J129" i="3"/>
  <c r="J130" i="3"/>
  <c r="J131" i="3"/>
  <c r="J132" i="3"/>
  <c r="J133" i="3"/>
  <c r="J134" i="3"/>
  <c r="K16" i="3"/>
  <c r="K15" i="3"/>
  <c r="K53" i="3"/>
  <c r="K54" i="3"/>
  <c r="K55" i="3"/>
  <c r="K57" i="3"/>
  <c r="K58" i="3"/>
  <c r="K59" i="3"/>
  <c r="K61" i="3"/>
  <c r="K62" i="3"/>
  <c r="K63" i="3"/>
  <c r="K66" i="3"/>
  <c r="K67" i="3"/>
  <c r="K69" i="3"/>
  <c r="K70" i="3"/>
  <c r="K71" i="3"/>
  <c r="K74" i="3"/>
  <c r="K76" i="3"/>
  <c r="K78" i="3"/>
  <c r="K80" i="3"/>
  <c r="K81" i="3"/>
  <c r="K82" i="3"/>
  <c r="K85" i="3"/>
  <c r="K88" i="3"/>
  <c r="K90" i="3"/>
  <c r="K92" i="3"/>
  <c r="K96" i="3"/>
  <c r="K98" i="3"/>
  <c r="K101" i="3"/>
  <c r="K102" i="3"/>
  <c r="K105" i="3"/>
  <c r="K106" i="3"/>
  <c r="K108" i="3"/>
  <c r="K110" i="3"/>
  <c r="K112" i="3"/>
  <c r="K113" i="3"/>
  <c r="K114" i="3"/>
  <c r="K117" i="3"/>
  <c r="K120" i="3"/>
  <c r="K121" i="3"/>
  <c r="K124" i="3"/>
  <c r="K128" i="3"/>
  <c r="K130" i="3"/>
  <c r="K133" i="3"/>
  <c r="K134" i="3"/>
  <c r="L16" i="3"/>
  <c r="L15" i="3"/>
  <c r="L53" i="3"/>
  <c r="L54" i="3"/>
  <c r="L55" i="3"/>
  <c r="L57" i="3"/>
  <c r="L58" i="3"/>
  <c r="L59" i="3"/>
  <c r="L61" i="3"/>
  <c r="L62" i="3"/>
  <c r="L63" i="3"/>
  <c r="L66" i="3"/>
  <c r="L67" i="3"/>
  <c r="L69" i="3"/>
  <c r="L70" i="3"/>
  <c r="L71" i="3"/>
  <c r="L74" i="3"/>
  <c r="L76" i="3"/>
  <c r="L77" i="3"/>
  <c r="L78" i="3"/>
  <c r="L80" i="3"/>
  <c r="L81" i="3"/>
  <c r="L82" i="3"/>
  <c r="L85" i="3"/>
  <c r="L88" i="3"/>
  <c r="L90" i="3"/>
  <c r="L92" i="3"/>
  <c r="L96" i="3"/>
  <c r="L98" i="3"/>
  <c r="L101" i="3"/>
  <c r="L102" i="3"/>
  <c r="L105" i="3"/>
  <c r="L106" i="3"/>
  <c r="L108" i="3"/>
  <c r="L109" i="3"/>
  <c r="L110" i="3"/>
  <c r="L112" i="3"/>
  <c r="L113" i="3"/>
  <c r="L114" i="3"/>
  <c r="L117" i="3"/>
  <c r="L120" i="3"/>
  <c r="L121" i="3"/>
  <c r="L124" i="3"/>
  <c r="L128" i="3"/>
  <c r="L130" i="3"/>
  <c r="L133" i="3"/>
  <c r="L134" i="3"/>
  <c r="N16" i="3"/>
  <c r="N15" i="3"/>
  <c r="G6" i="3"/>
  <c r="B10" i="3"/>
  <c r="D49" i="6"/>
  <c r="I49" i="6"/>
  <c r="D76" i="6"/>
  <c r="F76" i="6"/>
  <c r="A9" i="6"/>
  <c r="C9" i="6" s="1"/>
  <c r="B15" i="6" s="1"/>
  <c r="F16" i="6"/>
  <c r="F15" i="6"/>
  <c r="D21" i="6"/>
  <c r="F21" i="6" s="1"/>
  <c r="D22" i="6"/>
  <c r="F22" i="6"/>
  <c r="D23" i="6"/>
  <c r="D24" i="6"/>
  <c r="D25" i="6"/>
  <c r="H25" i="6"/>
  <c r="D26" i="6"/>
  <c r="F26" i="6"/>
  <c r="D27" i="6"/>
  <c r="D28" i="6"/>
  <c r="F28" i="6"/>
  <c r="D29" i="6"/>
  <c r="D30" i="6"/>
  <c r="F30" i="6"/>
  <c r="D31" i="6"/>
  <c r="D32" i="6"/>
  <c r="F32" i="6"/>
  <c r="D33" i="6"/>
  <c r="H33" i="6"/>
  <c r="D34" i="6"/>
  <c r="I34" i="6"/>
  <c r="D35" i="6"/>
  <c r="D36" i="6"/>
  <c r="F36" i="6"/>
  <c r="D37" i="6"/>
  <c r="D38" i="6"/>
  <c r="I38" i="6"/>
  <c r="D39" i="6"/>
  <c r="D40" i="6"/>
  <c r="F40" i="6"/>
  <c r="D41" i="6"/>
  <c r="H41" i="6"/>
  <c r="D42" i="6"/>
  <c r="F42" i="6"/>
  <c r="D43" i="6"/>
  <c r="I43" i="6"/>
  <c r="D44" i="6"/>
  <c r="D45" i="6"/>
  <c r="D46" i="6"/>
  <c r="F46" i="6"/>
  <c r="D47" i="6"/>
  <c r="D48" i="6"/>
  <c r="F48" i="6"/>
  <c r="D50" i="6"/>
  <c r="D51" i="6"/>
  <c r="F51" i="6"/>
  <c r="D52" i="6"/>
  <c r="F52" i="6"/>
  <c r="D53" i="6"/>
  <c r="F53" i="6"/>
  <c r="D54" i="6"/>
  <c r="H54" i="6"/>
  <c r="D55" i="6"/>
  <c r="F55" i="6"/>
  <c r="D56" i="6"/>
  <c r="H56" i="6"/>
  <c r="D57" i="6"/>
  <c r="F57" i="6"/>
  <c r="D58" i="6"/>
  <c r="D59" i="6"/>
  <c r="H59" i="6"/>
  <c r="D60" i="6"/>
  <c r="F60" i="6"/>
  <c r="D61" i="6"/>
  <c r="F61" i="6"/>
  <c r="D62" i="6"/>
  <c r="H62" i="6"/>
  <c r="D63" i="6"/>
  <c r="F63" i="6"/>
  <c r="D64" i="6"/>
  <c r="F64" i="6"/>
  <c r="D65" i="6"/>
  <c r="F65" i="6"/>
  <c r="D66" i="6"/>
  <c r="D67" i="6"/>
  <c r="I67" i="6"/>
  <c r="F67" i="6"/>
  <c r="D68" i="6"/>
  <c r="F68" i="6"/>
  <c r="D69" i="6"/>
  <c r="F69" i="6"/>
  <c r="D70" i="6"/>
  <c r="D71" i="6"/>
  <c r="F71" i="6"/>
  <c r="D72" i="6"/>
  <c r="I72" i="6"/>
  <c r="F72" i="6"/>
  <c r="D73" i="6"/>
  <c r="F73" i="6"/>
  <c r="D74" i="6"/>
  <c r="D75" i="6"/>
  <c r="F75" i="6"/>
  <c r="D77" i="6"/>
  <c r="F77" i="6"/>
  <c r="D78" i="6"/>
  <c r="D79" i="6"/>
  <c r="D80" i="6"/>
  <c r="F80" i="6"/>
  <c r="D81" i="6"/>
  <c r="I81" i="6"/>
  <c r="F81" i="6"/>
  <c r="D82" i="6"/>
  <c r="F82" i="6"/>
  <c r="D83" i="6"/>
  <c r="D84" i="6"/>
  <c r="F84" i="6"/>
  <c r="D85" i="6"/>
  <c r="F85" i="6"/>
  <c r="D86" i="6"/>
  <c r="D87" i="6"/>
  <c r="H87" i="6"/>
  <c r="D88" i="6"/>
  <c r="F88" i="6"/>
  <c r="D89" i="6"/>
  <c r="D90" i="6"/>
  <c r="F90" i="6"/>
  <c r="D91" i="6"/>
  <c r="D92" i="6"/>
  <c r="D93" i="6"/>
  <c r="F93" i="6"/>
  <c r="D94" i="6"/>
  <c r="F94" i="6"/>
  <c r="D95" i="6"/>
  <c r="H95" i="6"/>
  <c r="D96" i="6"/>
  <c r="F96" i="6"/>
  <c r="D97" i="6"/>
  <c r="F97" i="6"/>
  <c r="D98" i="6"/>
  <c r="F98" i="6"/>
  <c r="D99" i="6"/>
  <c r="D100" i="6"/>
  <c r="I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D108" i="6"/>
  <c r="F108" i="6"/>
  <c r="D109" i="6"/>
  <c r="F109" i="6"/>
  <c r="D110" i="6"/>
  <c r="I110" i="6"/>
  <c r="D111" i="6"/>
  <c r="D112" i="6"/>
  <c r="F112" i="6"/>
  <c r="D113" i="6"/>
  <c r="I113" i="6"/>
  <c r="F113" i="6"/>
  <c r="D114" i="6"/>
  <c r="F114" i="6"/>
  <c r="D115" i="6"/>
  <c r="H115" i="6"/>
  <c r="D116" i="6"/>
  <c r="F116" i="6"/>
  <c r="D117" i="6"/>
  <c r="F117" i="6"/>
  <c r="D118" i="6"/>
  <c r="D119" i="6"/>
  <c r="D120" i="6"/>
  <c r="F120" i="6"/>
  <c r="D121" i="6"/>
  <c r="D122" i="6"/>
  <c r="I122" i="6"/>
  <c r="D123" i="6"/>
  <c r="H123" i="6"/>
  <c r="D124" i="6"/>
  <c r="D125" i="6"/>
  <c r="F125" i="6"/>
  <c r="I76" i="6"/>
  <c r="I16" i="6"/>
  <c r="I15" i="6"/>
  <c r="I22" i="6"/>
  <c r="I26" i="6"/>
  <c r="I27" i="6"/>
  <c r="I28" i="6"/>
  <c r="I30" i="6"/>
  <c r="I31" i="6"/>
  <c r="I35" i="6"/>
  <c r="I36" i="6"/>
  <c r="I39" i="6"/>
  <c r="I40" i="6"/>
  <c r="I42" i="6"/>
  <c r="I46" i="6"/>
  <c r="I48" i="6"/>
  <c r="I51" i="6"/>
  <c r="I52" i="6"/>
  <c r="I53" i="6"/>
  <c r="I55" i="6"/>
  <c r="I57" i="6"/>
  <c r="I60" i="6"/>
  <c r="I61" i="6"/>
  <c r="I63" i="6"/>
  <c r="I64" i="6"/>
  <c r="I65" i="6"/>
  <c r="I68" i="6"/>
  <c r="I69" i="6"/>
  <c r="I71" i="6"/>
  <c r="I73" i="6"/>
  <c r="I75" i="6"/>
  <c r="I77" i="6"/>
  <c r="I80" i="6"/>
  <c r="I82" i="6"/>
  <c r="I84" i="6"/>
  <c r="I85" i="6"/>
  <c r="I88" i="6"/>
  <c r="I90" i="6"/>
  <c r="I93" i="6"/>
  <c r="I94" i="6"/>
  <c r="I96" i="6"/>
  <c r="I97" i="6"/>
  <c r="I98" i="6"/>
  <c r="I102" i="6"/>
  <c r="I104" i="6"/>
  <c r="I105" i="6"/>
  <c r="I106" i="6"/>
  <c r="I108" i="6"/>
  <c r="I109" i="6"/>
  <c r="I112" i="6"/>
  <c r="I116" i="6"/>
  <c r="I117" i="6"/>
  <c r="I125" i="6"/>
  <c r="H76" i="6"/>
  <c r="H16" i="6"/>
  <c r="H15" i="6"/>
  <c r="H22" i="6"/>
  <c r="H26" i="6"/>
  <c r="H28" i="6"/>
  <c r="H30" i="6"/>
  <c r="H36" i="6"/>
  <c r="H37" i="6"/>
  <c r="H40" i="6"/>
  <c r="H42" i="6"/>
  <c r="H44" i="6"/>
  <c r="H45" i="6"/>
  <c r="H46" i="6"/>
  <c r="H47" i="6"/>
  <c r="H48" i="6"/>
  <c r="H50" i="6"/>
  <c r="H51" i="6"/>
  <c r="H52" i="6"/>
  <c r="H53" i="6"/>
  <c r="H55" i="6"/>
  <c r="H57" i="6"/>
  <c r="H60" i="6"/>
  <c r="H61" i="6"/>
  <c r="H63" i="6"/>
  <c r="H64" i="6"/>
  <c r="H65" i="6"/>
  <c r="H66" i="6"/>
  <c r="H67" i="6"/>
  <c r="H68" i="6"/>
  <c r="H69" i="6"/>
  <c r="H70" i="6"/>
  <c r="H71" i="6"/>
  <c r="H73" i="6"/>
  <c r="H74" i="6"/>
  <c r="H75" i="6"/>
  <c r="H77" i="6"/>
  <c r="H78" i="6"/>
  <c r="H79" i="6"/>
  <c r="H80" i="6"/>
  <c r="H82" i="6"/>
  <c r="H83" i="6"/>
  <c r="H84" i="6"/>
  <c r="H85" i="6"/>
  <c r="H88" i="6"/>
  <c r="H89" i="6"/>
  <c r="H91" i="6"/>
  <c r="H92" i="6"/>
  <c r="H93" i="6"/>
  <c r="H94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6" i="6"/>
  <c r="H117" i="6"/>
  <c r="H119" i="6"/>
  <c r="H120" i="6"/>
  <c r="H121" i="6"/>
  <c r="H122" i="6"/>
  <c r="H125" i="6"/>
  <c r="C16" i="6"/>
  <c r="C15" i="6"/>
  <c r="Q16" i="6"/>
  <c r="Q15" i="6"/>
  <c r="E49" i="6"/>
  <c r="G49" i="6"/>
  <c r="E76" i="6"/>
  <c r="G76" i="6"/>
  <c r="G16" i="6"/>
  <c r="G15" i="6"/>
  <c r="E21" i="6"/>
  <c r="G21" i="6"/>
  <c r="E22" i="6"/>
  <c r="G22" i="6"/>
  <c r="E23" i="6"/>
  <c r="L23" i="6"/>
  <c r="E24" i="6"/>
  <c r="G24" i="6"/>
  <c r="E25" i="6"/>
  <c r="K25" i="6"/>
  <c r="G25" i="6"/>
  <c r="E26" i="6"/>
  <c r="G26" i="6"/>
  <c r="E27" i="6"/>
  <c r="K27" i="6"/>
  <c r="E28" i="6"/>
  <c r="L28" i="6"/>
  <c r="E29" i="6"/>
  <c r="E30" i="6"/>
  <c r="G30" i="6"/>
  <c r="E31" i="6"/>
  <c r="G31" i="6"/>
  <c r="E32" i="6"/>
  <c r="G32" i="6"/>
  <c r="E33" i="6"/>
  <c r="E34" i="6"/>
  <c r="G34" i="6"/>
  <c r="E35" i="6"/>
  <c r="K35" i="6"/>
  <c r="G35" i="6"/>
  <c r="E36" i="6"/>
  <c r="L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K43" i="6"/>
  <c r="E44" i="6"/>
  <c r="L44" i="6"/>
  <c r="G44" i="6"/>
  <c r="E45" i="6"/>
  <c r="G45" i="6"/>
  <c r="E46" i="6"/>
  <c r="K46" i="6"/>
  <c r="G46" i="6"/>
  <c r="E47" i="6"/>
  <c r="G47" i="6"/>
  <c r="E48" i="6"/>
  <c r="E50" i="6"/>
  <c r="G50" i="6"/>
  <c r="E51" i="6"/>
  <c r="L51" i="6"/>
  <c r="G51" i="6"/>
  <c r="E52" i="6"/>
  <c r="G52" i="6"/>
  <c r="E53" i="6"/>
  <c r="E54" i="6"/>
  <c r="G54" i="6"/>
  <c r="E55" i="6"/>
  <c r="G55" i="6"/>
  <c r="E56" i="6"/>
  <c r="G56" i="6"/>
  <c r="E57" i="6"/>
  <c r="G57" i="6"/>
  <c r="E58" i="6"/>
  <c r="K58" i="6"/>
  <c r="E59" i="6"/>
  <c r="G59" i="6"/>
  <c r="E60" i="6"/>
  <c r="G60" i="6"/>
  <c r="E61" i="6"/>
  <c r="L61" i="6"/>
  <c r="G61" i="6"/>
  <c r="E62" i="6"/>
  <c r="L62" i="6"/>
  <c r="G62" i="6"/>
  <c r="E63" i="6"/>
  <c r="G63" i="6"/>
  <c r="E64" i="6"/>
  <c r="G64" i="6"/>
  <c r="E65" i="6"/>
  <c r="G65" i="6"/>
  <c r="E66" i="6"/>
  <c r="G66" i="6"/>
  <c r="E67" i="6"/>
  <c r="G67" i="6"/>
  <c r="E68" i="6"/>
  <c r="E69" i="6"/>
  <c r="L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7" i="6"/>
  <c r="G77" i="6"/>
  <c r="E78" i="6"/>
  <c r="L78" i="6"/>
  <c r="G78" i="6"/>
  <c r="E79" i="6"/>
  <c r="G79" i="6"/>
  <c r="E80" i="6"/>
  <c r="E81" i="6"/>
  <c r="G81" i="6"/>
  <c r="E82" i="6"/>
  <c r="G82" i="6"/>
  <c r="E83" i="6"/>
  <c r="G83" i="6"/>
  <c r="E84" i="6"/>
  <c r="E85" i="6"/>
  <c r="G85" i="6"/>
  <c r="E86" i="6"/>
  <c r="G86" i="6"/>
  <c r="E87" i="6"/>
  <c r="G87" i="6"/>
  <c r="E88" i="6"/>
  <c r="G88" i="6"/>
  <c r="E89" i="6"/>
  <c r="L89" i="6"/>
  <c r="E90" i="6"/>
  <c r="K90" i="6"/>
  <c r="E91" i="6"/>
  <c r="K91" i="6"/>
  <c r="G91" i="6"/>
  <c r="E92" i="6"/>
  <c r="G92" i="6"/>
  <c r="E93" i="6"/>
  <c r="G93" i="6"/>
  <c r="E94" i="6"/>
  <c r="L94" i="6"/>
  <c r="E95" i="6"/>
  <c r="E96" i="6"/>
  <c r="G96" i="6"/>
  <c r="E97" i="6"/>
  <c r="G97" i="6"/>
  <c r="E98" i="6"/>
  <c r="G98" i="6"/>
  <c r="E99" i="6"/>
  <c r="E100" i="6"/>
  <c r="G100" i="6"/>
  <c r="E101" i="6"/>
  <c r="G101" i="6"/>
  <c r="E102" i="6"/>
  <c r="G102" i="6"/>
  <c r="E103" i="6"/>
  <c r="E104" i="6"/>
  <c r="G104" i="6"/>
  <c r="E105" i="6"/>
  <c r="G105" i="6"/>
  <c r="E106" i="6"/>
  <c r="G106" i="6"/>
  <c r="E107" i="6"/>
  <c r="E108" i="6"/>
  <c r="G108" i="6"/>
  <c r="E109" i="6"/>
  <c r="G109" i="6"/>
  <c r="E110" i="6"/>
  <c r="G110" i="6"/>
  <c r="E111" i="6"/>
  <c r="E112" i="6"/>
  <c r="G112" i="6"/>
  <c r="E113" i="6"/>
  <c r="G113" i="6"/>
  <c r="E114" i="6"/>
  <c r="G114" i="6"/>
  <c r="E115" i="6"/>
  <c r="E116" i="6"/>
  <c r="G116" i="6"/>
  <c r="E117" i="6"/>
  <c r="G117" i="6"/>
  <c r="E118" i="6"/>
  <c r="G118" i="6"/>
  <c r="E119" i="6"/>
  <c r="E120" i="6"/>
  <c r="G120" i="6"/>
  <c r="E121" i="6"/>
  <c r="G121" i="6"/>
  <c r="E122" i="6"/>
  <c r="G122" i="6"/>
  <c r="E123" i="6"/>
  <c r="E124" i="6"/>
  <c r="G124" i="6"/>
  <c r="E125" i="6"/>
  <c r="G125" i="6"/>
  <c r="J76" i="6"/>
  <c r="J16" i="6"/>
  <c r="J15" i="6"/>
  <c r="J22" i="6"/>
  <c r="J23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5" i="6"/>
  <c r="J46" i="6"/>
  <c r="J48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7" i="6"/>
  <c r="J78" i="6"/>
  <c r="J79" i="6"/>
  <c r="J80" i="6"/>
  <c r="J81" i="6"/>
  <c r="J82" i="6"/>
  <c r="J83" i="6"/>
  <c r="J84" i="6"/>
  <c r="J85" i="6"/>
  <c r="J87" i="6"/>
  <c r="J88" i="6"/>
  <c r="J89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9" i="6"/>
  <c r="J120" i="6"/>
  <c r="J121" i="6"/>
  <c r="J123" i="6"/>
  <c r="J124" i="6"/>
  <c r="J125" i="6"/>
  <c r="K49" i="6"/>
  <c r="K76" i="6"/>
  <c r="K16" i="6"/>
  <c r="K15" i="6"/>
  <c r="K22" i="6"/>
  <c r="K26" i="6"/>
  <c r="K28" i="6"/>
  <c r="K30" i="6"/>
  <c r="K32" i="6"/>
  <c r="K33" i="6"/>
  <c r="K34" i="6"/>
  <c r="K36" i="6"/>
  <c r="K37" i="6"/>
  <c r="K38" i="6"/>
  <c r="K40" i="6"/>
  <c r="K42" i="6"/>
  <c r="K44" i="6"/>
  <c r="K45" i="6"/>
  <c r="K50" i="6"/>
  <c r="K51" i="6"/>
  <c r="K54" i="6"/>
  <c r="K55" i="6"/>
  <c r="K57" i="6"/>
  <c r="K59" i="6"/>
  <c r="K61" i="6"/>
  <c r="K62" i="6"/>
  <c r="K63" i="6"/>
  <c r="K65" i="6"/>
  <c r="K66" i="6"/>
  <c r="K67" i="6"/>
  <c r="K69" i="6"/>
  <c r="K70" i="6"/>
  <c r="K71" i="6"/>
  <c r="K73" i="6"/>
  <c r="K75" i="6"/>
  <c r="K78" i="6"/>
  <c r="K79" i="6"/>
  <c r="K82" i="6"/>
  <c r="K83" i="6"/>
  <c r="K87" i="6"/>
  <c r="K88" i="6"/>
  <c r="K94" i="6"/>
  <c r="K96" i="6"/>
  <c r="K98" i="6"/>
  <c r="K99" i="6"/>
  <c r="K100" i="6"/>
  <c r="K102" i="6"/>
  <c r="K104" i="6"/>
  <c r="K106" i="6"/>
  <c r="K108" i="6"/>
  <c r="K110" i="6"/>
  <c r="K112" i="6"/>
  <c r="K114" i="6"/>
  <c r="K116" i="6"/>
  <c r="K120" i="6"/>
  <c r="K122" i="6"/>
  <c r="L49" i="6"/>
  <c r="L76" i="6"/>
  <c r="L16" i="6"/>
  <c r="L15" i="6"/>
  <c r="L22" i="6"/>
  <c r="L25" i="6"/>
  <c r="L26" i="6"/>
  <c r="L27" i="6"/>
  <c r="L30" i="6"/>
  <c r="L31" i="6"/>
  <c r="L34" i="6"/>
  <c r="L35" i="6"/>
  <c r="L37" i="6"/>
  <c r="L38" i="6"/>
  <c r="L41" i="6"/>
  <c r="L42" i="6"/>
  <c r="L43" i="6"/>
  <c r="L45" i="6"/>
  <c r="L46" i="6"/>
  <c r="L50" i="6"/>
  <c r="L52" i="6"/>
  <c r="L54" i="6"/>
  <c r="L55" i="6"/>
  <c r="L56" i="6"/>
  <c r="L59" i="6"/>
  <c r="L60" i="6"/>
  <c r="L63" i="6"/>
  <c r="L64" i="6"/>
  <c r="L66" i="6"/>
  <c r="L67" i="6"/>
  <c r="L70" i="6"/>
  <c r="L71" i="6"/>
  <c r="L74" i="6"/>
  <c r="L75" i="6"/>
  <c r="L77" i="6"/>
  <c r="L79" i="6"/>
  <c r="L81" i="6"/>
  <c r="L83" i="6"/>
  <c r="L85" i="6"/>
  <c r="L87" i="6"/>
  <c r="L88" i="6"/>
  <c r="L91" i="6"/>
  <c r="L93" i="6"/>
  <c r="L96" i="6"/>
  <c r="L97" i="6"/>
  <c r="L98" i="6"/>
  <c r="L100" i="6"/>
  <c r="L101" i="6"/>
  <c r="L102" i="6"/>
  <c r="L104" i="6"/>
  <c r="L105" i="6"/>
  <c r="L106" i="6"/>
  <c r="L108" i="6"/>
  <c r="L109" i="6"/>
  <c r="L110" i="6"/>
  <c r="L112" i="6"/>
  <c r="L113" i="6"/>
  <c r="L114" i="6"/>
  <c r="L116" i="6"/>
  <c r="L117" i="6"/>
  <c r="L118" i="6"/>
  <c r="L120" i="6"/>
  <c r="L121" i="6"/>
  <c r="L122" i="6"/>
  <c r="L125" i="6"/>
  <c r="N16" i="6"/>
  <c r="N15" i="6"/>
  <c r="G6" i="6"/>
  <c r="B10" i="6"/>
  <c r="D21" i="8"/>
  <c r="F21" i="8" s="1"/>
  <c r="H21" i="8" s="1"/>
  <c r="D22" i="8"/>
  <c r="F22" i="8" s="1"/>
  <c r="D23" i="8"/>
  <c r="F23" i="8" s="1"/>
  <c r="D24" i="8"/>
  <c r="I24" i="8" s="1"/>
  <c r="J24" i="8" s="1"/>
  <c r="D25" i="8"/>
  <c r="I25" i="8" s="1"/>
  <c r="J25" i="8" s="1"/>
  <c r="D26" i="8"/>
  <c r="F26" i="8" s="1"/>
  <c r="D27" i="8"/>
  <c r="F27" i="8" s="1"/>
  <c r="H27" i="8" s="1"/>
  <c r="D28" i="8"/>
  <c r="I28" i="8" s="1"/>
  <c r="J28" i="8" s="1"/>
  <c r="D29" i="8"/>
  <c r="I29" i="8" s="1"/>
  <c r="J29" i="8" s="1"/>
  <c r="D30" i="8"/>
  <c r="F30" i="8" s="1"/>
  <c r="D31" i="8"/>
  <c r="I31" i="8" s="1"/>
  <c r="J31" i="8" s="1"/>
  <c r="D32" i="8"/>
  <c r="I32" i="8" s="1"/>
  <c r="J32" i="8" s="1"/>
  <c r="D33" i="8"/>
  <c r="F33" i="8" s="1"/>
  <c r="D34" i="8"/>
  <c r="F34" i="8" s="1"/>
  <c r="D35" i="8"/>
  <c r="D36" i="8"/>
  <c r="F36" i="8" s="1"/>
  <c r="H36" i="8" s="1"/>
  <c r="D37" i="8"/>
  <c r="I37" i="8" s="1"/>
  <c r="J37" i="8" s="1"/>
  <c r="D38" i="8"/>
  <c r="F38" i="8" s="1"/>
  <c r="H38" i="8" s="1"/>
  <c r="D39" i="8"/>
  <c r="I39" i="8" s="1"/>
  <c r="J39" i="8" s="1"/>
  <c r="D40" i="8"/>
  <c r="D41" i="8"/>
  <c r="F41" i="8" s="1"/>
  <c r="H41" i="8" s="1"/>
  <c r="D42" i="8"/>
  <c r="F42" i="8" s="1"/>
  <c r="D43" i="8"/>
  <c r="I43" i="8" s="1"/>
  <c r="J43" i="8" s="1"/>
  <c r="D44" i="8"/>
  <c r="I44" i="8" s="1"/>
  <c r="J44" i="8" s="1"/>
  <c r="D45" i="8"/>
  <c r="F45" i="8" s="1"/>
  <c r="D46" i="8"/>
  <c r="F46" i="8" s="1"/>
  <c r="D47" i="8"/>
  <c r="I47" i="8" s="1"/>
  <c r="J47" i="8" s="1"/>
  <c r="D48" i="8"/>
  <c r="F48" i="8" s="1"/>
  <c r="H48" i="8" s="1"/>
  <c r="D16" i="8"/>
  <c r="D15" i="8"/>
  <c r="D12" i="8"/>
  <c r="G16" i="8"/>
  <c r="G15" i="8"/>
  <c r="F16" i="8"/>
  <c r="F15" i="8"/>
  <c r="D17" i="8"/>
  <c r="D49" i="8"/>
  <c r="F49" i="8" s="1"/>
  <c r="H49" i="8" s="1"/>
  <c r="O16" i="8"/>
  <c r="O15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16" i="8"/>
  <c r="E15" i="8"/>
  <c r="H16" i="8"/>
  <c r="H15" i="8"/>
  <c r="H12" i="8"/>
  <c r="I16" i="8"/>
  <c r="I15" i="8"/>
  <c r="J16" i="8"/>
  <c r="J15" i="8"/>
  <c r="J12" i="8"/>
  <c r="E49" i="8"/>
  <c r="L16" i="8"/>
  <c r="L15" i="8"/>
  <c r="G6" i="8"/>
  <c r="B10" i="8"/>
  <c r="S6" i="7"/>
  <c r="T6" i="7"/>
  <c r="R6" i="7"/>
  <c r="Q180" i="11"/>
  <c r="Q184" i="11"/>
  <c r="Q185" i="11"/>
  <c r="Q186" i="11"/>
  <c r="Q188" i="11"/>
  <c r="D13" i="10"/>
  <c r="D14" i="10"/>
  <c r="E16" i="9"/>
  <c r="E15" i="9"/>
  <c r="E13" i="9"/>
  <c r="E21" i="9"/>
  <c r="E22" i="9"/>
  <c r="I22" i="9"/>
  <c r="J22" i="9" s="1"/>
  <c r="E23" i="9"/>
  <c r="E24" i="9"/>
  <c r="E25" i="9"/>
  <c r="E26" i="9"/>
  <c r="E27" i="9"/>
  <c r="E28" i="9"/>
  <c r="E29" i="9"/>
  <c r="I29" i="9"/>
  <c r="J29" i="9" s="1"/>
  <c r="E30" i="9"/>
  <c r="E31" i="9"/>
  <c r="E32" i="9"/>
  <c r="D16" i="9"/>
  <c r="D15" i="9"/>
  <c r="D13" i="9"/>
  <c r="G16" i="9"/>
  <c r="G15" i="9"/>
  <c r="G13" i="9"/>
  <c r="F16" i="9"/>
  <c r="F15" i="9"/>
  <c r="F13" i="9"/>
  <c r="I16" i="9"/>
  <c r="I15" i="9"/>
  <c r="I13" i="9"/>
  <c r="D17" i="9"/>
  <c r="J16" i="9"/>
  <c r="J15" i="9"/>
  <c r="H16" i="9"/>
  <c r="H15" i="9"/>
  <c r="G6" i="9"/>
  <c r="Q172" i="11"/>
  <c r="Q174" i="11"/>
  <c r="E138" i="4"/>
  <c r="F138" i="4"/>
  <c r="Q138" i="4"/>
  <c r="E137" i="4"/>
  <c r="F137" i="4"/>
  <c r="Q137" i="4"/>
  <c r="Q183" i="11"/>
  <c r="Q181" i="11"/>
  <c r="D11" i="10"/>
  <c r="V26" i="10"/>
  <c r="D12" i="10"/>
  <c r="E34" i="10"/>
  <c r="F34" i="10"/>
  <c r="G34" i="10"/>
  <c r="N34" i="10"/>
  <c r="Q34" i="10"/>
  <c r="E86" i="4"/>
  <c r="F86" i="4"/>
  <c r="Q86" i="4"/>
  <c r="Q101" i="11"/>
  <c r="Q175" i="11"/>
  <c r="Q173" i="11"/>
  <c r="Q167" i="11"/>
  <c r="Q166" i="11"/>
  <c r="Q164" i="11"/>
  <c r="Q161" i="11"/>
  <c r="Q159" i="11"/>
  <c r="Q158" i="11"/>
  <c r="Q157" i="11"/>
  <c r="Q156" i="11"/>
  <c r="Q155" i="11"/>
  <c r="Q153" i="11"/>
  <c r="Q152" i="11"/>
  <c r="Q162" i="11"/>
  <c r="Q171" i="11"/>
  <c r="Q177" i="11"/>
  <c r="Q165" i="11"/>
  <c r="Q168" i="11"/>
  <c r="E342" i="6"/>
  <c r="L342" i="6"/>
  <c r="D342" i="6"/>
  <c r="F342" i="6"/>
  <c r="J342" i="6"/>
  <c r="E341" i="6"/>
  <c r="D341" i="6"/>
  <c r="I341" i="6"/>
  <c r="H341" i="6"/>
  <c r="G341" i="6"/>
  <c r="E340" i="6"/>
  <c r="L340" i="6"/>
  <c r="D340" i="6"/>
  <c r="H340" i="6"/>
  <c r="G340" i="6"/>
  <c r="E339" i="6"/>
  <c r="D339" i="6"/>
  <c r="H339" i="6"/>
  <c r="F339" i="6"/>
  <c r="E338" i="6"/>
  <c r="D338" i="6"/>
  <c r="J338" i="6"/>
  <c r="E337" i="6"/>
  <c r="D337" i="6"/>
  <c r="H337" i="6"/>
  <c r="G337" i="6"/>
  <c r="E336" i="6"/>
  <c r="D336" i="6"/>
  <c r="L336" i="6"/>
  <c r="F336" i="6"/>
  <c r="G336" i="6"/>
  <c r="E335" i="6"/>
  <c r="L335" i="6"/>
  <c r="D335" i="6"/>
  <c r="H335" i="6"/>
  <c r="E334" i="6"/>
  <c r="L334" i="6"/>
  <c r="D334" i="6"/>
  <c r="F334" i="6"/>
  <c r="J334" i="6"/>
  <c r="E333" i="6"/>
  <c r="D333" i="6"/>
  <c r="I333" i="6"/>
  <c r="H333" i="6"/>
  <c r="G333" i="6"/>
  <c r="E332" i="6"/>
  <c r="L332" i="6"/>
  <c r="D332" i="6"/>
  <c r="H332" i="6"/>
  <c r="G332" i="6"/>
  <c r="E331" i="6"/>
  <c r="D331" i="6"/>
  <c r="H331" i="6"/>
  <c r="F331" i="6"/>
  <c r="E330" i="6"/>
  <c r="D330" i="6"/>
  <c r="J330" i="6"/>
  <c r="E329" i="6"/>
  <c r="D329" i="6"/>
  <c r="H329" i="6"/>
  <c r="G329" i="6"/>
  <c r="E328" i="6"/>
  <c r="D328" i="6"/>
  <c r="L328" i="6"/>
  <c r="F328" i="6"/>
  <c r="G328" i="6"/>
  <c r="E327" i="6"/>
  <c r="K327" i="6"/>
  <c r="D327" i="6"/>
  <c r="H327" i="6"/>
  <c r="E326" i="6"/>
  <c r="L326" i="6"/>
  <c r="D326" i="6"/>
  <c r="F326" i="6"/>
  <c r="J326" i="6"/>
  <c r="E325" i="6"/>
  <c r="D325" i="6"/>
  <c r="I325" i="6"/>
  <c r="H325" i="6"/>
  <c r="G325" i="6"/>
  <c r="E324" i="6"/>
  <c r="L324" i="6"/>
  <c r="D324" i="6"/>
  <c r="H324" i="6"/>
  <c r="G324" i="6"/>
  <c r="E323" i="6"/>
  <c r="D323" i="6"/>
  <c r="H323" i="6"/>
  <c r="F323" i="6"/>
  <c r="E322" i="6"/>
  <c r="D322" i="6"/>
  <c r="J322" i="6"/>
  <c r="E321" i="6"/>
  <c r="D321" i="6"/>
  <c r="H321" i="6"/>
  <c r="G321" i="6"/>
  <c r="E320" i="6"/>
  <c r="D320" i="6"/>
  <c r="L320" i="6"/>
  <c r="F320" i="6"/>
  <c r="G320" i="6"/>
  <c r="E319" i="6"/>
  <c r="K319" i="6"/>
  <c r="D319" i="6"/>
  <c r="H319" i="6"/>
  <c r="E318" i="6"/>
  <c r="L318" i="6"/>
  <c r="D318" i="6"/>
  <c r="F318" i="6"/>
  <c r="H318" i="6"/>
  <c r="J318" i="6"/>
  <c r="E317" i="6"/>
  <c r="D317" i="6"/>
  <c r="I317" i="6"/>
  <c r="H317" i="6"/>
  <c r="G317" i="6"/>
  <c r="E316" i="6"/>
  <c r="L316" i="6"/>
  <c r="D316" i="6"/>
  <c r="H316" i="6"/>
  <c r="G316" i="6"/>
  <c r="E315" i="6"/>
  <c r="D315" i="6"/>
  <c r="H315" i="6"/>
  <c r="F315" i="6"/>
  <c r="E314" i="6"/>
  <c r="D314" i="6"/>
  <c r="J314" i="6"/>
  <c r="E313" i="6"/>
  <c r="D313" i="6"/>
  <c r="H313" i="6"/>
  <c r="K313" i="6"/>
  <c r="I313" i="6"/>
  <c r="G313" i="6"/>
  <c r="E312" i="6"/>
  <c r="L312" i="6"/>
  <c r="D312" i="6"/>
  <c r="F312" i="6"/>
  <c r="J312" i="6"/>
  <c r="G312" i="6"/>
  <c r="E311" i="6"/>
  <c r="L311" i="6"/>
  <c r="D311" i="6"/>
  <c r="H311" i="6"/>
  <c r="F311" i="6"/>
  <c r="K311" i="6"/>
  <c r="J311" i="6"/>
  <c r="I311" i="6"/>
  <c r="E310" i="6"/>
  <c r="L310" i="6"/>
  <c r="D310" i="6"/>
  <c r="H310" i="6"/>
  <c r="F310" i="6"/>
  <c r="J310" i="6"/>
  <c r="I310" i="6"/>
  <c r="E309" i="6"/>
  <c r="K309" i="6"/>
  <c r="D309" i="6"/>
  <c r="H309" i="6"/>
  <c r="E308" i="6"/>
  <c r="L308" i="6"/>
  <c r="D308" i="6"/>
  <c r="F308" i="6"/>
  <c r="H308" i="6"/>
  <c r="G308" i="6"/>
  <c r="E307" i="6"/>
  <c r="L307" i="6"/>
  <c r="D307" i="6"/>
  <c r="F307" i="6"/>
  <c r="I307" i="6"/>
  <c r="E306" i="6"/>
  <c r="L306" i="6"/>
  <c r="D306" i="6"/>
  <c r="F306" i="6"/>
  <c r="E305" i="6"/>
  <c r="K305" i="6"/>
  <c r="D305" i="6"/>
  <c r="I305" i="6"/>
  <c r="H305" i="6"/>
  <c r="E304" i="6"/>
  <c r="D304" i="6"/>
  <c r="J304" i="6"/>
  <c r="F304" i="6"/>
  <c r="H304" i="6"/>
  <c r="L304" i="6"/>
  <c r="K304" i="6"/>
  <c r="I304" i="6"/>
  <c r="G304" i="6"/>
  <c r="E303" i="6"/>
  <c r="K303" i="6"/>
  <c r="L303" i="6"/>
  <c r="D303" i="6"/>
  <c r="F303" i="6"/>
  <c r="H303" i="6"/>
  <c r="E302" i="6"/>
  <c r="L302" i="6"/>
  <c r="D302" i="6"/>
  <c r="F302" i="6"/>
  <c r="H302" i="6"/>
  <c r="E301" i="6"/>
  <c r="D301" i="6"/>
  <c r="K301" i="6"/>
  <c r="H301" i="6"/>
  <c r="I301" i="6"/>
  <c r="G301" i="6"/>
  <c r="E300" i="6"/>
  <c r="D300" i="6"/>
  <c r="H300" i="6"/>
  <c r="F300" i="6"/>
  <c r="L300" i="6"/>
  <c r="K300" i="6"/>
  <c r="J300" i="6"/>
  <c r="I300" i="6"/>
  <c r="G300" i="6"/>
  <c r="E299" i="6"/>
  <c r="L299" i="6"/>
  <c r="D299" i="6"/>
  <c r="I299" i="6"/>
  <c r="F299" i="6"/>
  <c r="H299" i="6"/>
  <c r="K299" i="6"/>
  <c r="J299" i="6"/>
  <c r="E298" i="6"/>
  <c r="L298" i="6"/>
  <c r="D298" i="6"/>
  <c r="F298" i="6"/>
  <c r="H298" i="6"/>
  <c r="J298" i="6"/>
  <c r="I298" i="6"/>
  <c r="E297" i="6"/>
  <c r="D297" i="6"/>
  <c r="H297" i="6"/>
  <c r="K297" i="6"/>
  <c r="I297" i="6"/>
  <c r="G297" i="6"/>
  <c r="E296" i="6"/>
  <c r="L296" i="6"/>
  <c r="D296" i="6"/>
  <c r="F296" i="6"/>
  <c r="J296" i="6"/>
  <c r="G296" i="6"/>
  <c r="E295" i="6"/>
  <c r="L295" i="6"/>
  <c r="D295" i="6"/>
  <c r="H295" i="6"/>
  <c r="F295" i="6"/>
  <c r="K295" i="6"/>
  <c r="J295" i="6"/>
  <c r="I295" i="6"/>
  <c r="E294" i="6"/>
  <c r="L294" i="6"/>
  <c r="D294" i="6"/>
  <c r="H294" i="6"/>
  <c r="F294" i="6"/>
  <c r="J294" i="6"/>
  <c r="I294" i="6"/>
  <c r="E293" i="6"/>
  <c r="K293" i="6"/>
  <c r="D293" i="6"/>
  <c r="H293" i="6"/>
  <c r="E292" i="6"/>
  <c r="L292" i="6"/>
  <c r="D292" i="6"/>
  <c r="F292" i="6"/>
  <c r="H292" i="6"/>
  <c r="G292" i="6"/>
  <c r="E291" i="6"/>
  <c r="L291" i="6"/>
  <c r="D291" i="6"/>
  <c r="F291" i="6"/>
  <c r="I291" i="6"/>
  <c r="E290" i="6"/>
  <c r="L290" i="6"/>
  <c r="D290" i="6"/>
  <c r="F290" i="6"/>
  <c r="E289" i="6"/>
  <c r="K289" i="6"/>
  <c r="D289" i="6"/>
  <c r="I289" i="6"/>
  <c r="H289" i="6"/>
  <c r="E288" i="6"/>
  <c r="D288" i="6"/>
  <c r="J288" i="6"/>
  <c r="F288" i="6"/>
  <c r="H288" i="6"/>
  <c r="L288" i="6"/>
  <c r="K288" i="6"/>
  <c r="I288" i="6"/>
  <c r="G288" i="6"/>
  <c r="E287" i="6"/>
  <c r="K287" i="6"/>
  <c r="L287" i="6"/>
  <c r="D287" i="6"/>
  <c r="F287" i="6"/>
  <c r="H287" i="6"/>
  <c r="E286" i="6"/>
  <c r="L286" i="6"/>
  <c r="D286" i="6"/>
  <c r="F286" i="6"/>
  <c r="H286" i="6"/>
  <c r="E285" i="6"/>
  <c r="D285" i="6"/>
  <c r="K285" i="6"/>
  <c r="H285" i="6"/>
  <c r="I285" i="6"/>
  <c r="G285" i="6"/>
  <c r="E284" i="6"/>
  <c r="D284" i="6"/>
  <c r="H284" i="6"/>
  <c r="F284" i="6"/>
  <c r="L284" i="6"/>
  <c r="K284" i="6"/>
  <c r="J284" i="6"/>
  <c r="I284" i="6"/>
  <c r="G284" i="6"/>
  <c r="E283" i="6"/>
  <c r="L283" i="6"/>
  <c r="D283" i="6"/>
  <c r="I283" i="6"/>
  <c r="F283" i="6"/>
  <c r="H283" i="6"/>
  <c r="K283" i="6"/>
  <c r="J283" i="6"/>
  <c r="E282" i="6"/>
  <c r="L282" i="6"/>
  <c r="D282" i="6"/>
  <c r="F282" i="6"/>
  <c r="H282" i="6"/>
  <c r="J282" i="6"/>
  <c r="I282" i="6"/>
  <c r="E281" i="6"/>
  <c r="D281" i="6"/>
  <c r="H281" i="6"/>
  <c r="K281" i="6"/>
  <c r="I281" i="6"/>
  <c r="G281" i="6"/>
  <c r="E280" i="6"/>
  <c r="L280" i="6"/>
  <c r="D280" i="6"/>
  <c r="F280" i="6"/>
  <c r="J280" i="6"/>
  <c r="G280" i="6"/>
  <c r="E279" i="6"/>
  <c r="L279" i="6"/>
  <c r="D279" i="6"/>
  <c r="H279" i="6"/>
  <c r="F279" i="6"/>
  <c r="K279" i="6"/>
  <c r="J279" i="6"/>
  <c r="I279" i="6"/>
  <c r="E278" i="6"/>
  <c r="L278" i="6"/>
  <c r="D278" i="6"/>
  <c r="H278" i="6"/>
  <c r="F278" i="6"/>
  <c r="J278" i="6"/>
  <c r="I278" i="6"/>
  <c r="E277" i="6"/>
  <c r="K277" i="6"/>
  <c r="D277" i="6"/>
  <c r="H277" i="6"/>
  <c r="E276" i="6"/>
  <c r="L276" i="6"/>
  <c r="D276" i="6"/>
  <c r="F276" i="6"/>
  <c r="H276" i="6"/>
  <c r="G276" i="6"/>
  <c r="E275" i="6"/>
  <c r="L275" i="6"/>
  <c r="D275" i="6"/>
  <c r="F275" i="6"/>
  <c r="I275" i="6"/>
  <c r="E274" i="6"/>
  <c r="L274" i="6"/>
  <c r="D274" i="6"/>
  <c r="F274" i="6"/>
  <c r="E273" i="6"/>
  <c r="K273" i="6"/>
  <c r="D273" i="6"/>
  <c r="I273" i="6"/>
  <c r="H273" i="6"/>
  <c r="E272" i="6"/>
  <c r="D272" i="6"/>
  <c r="J272" i="6"/>
  <c r="F272" i="6"/>
  <c r="H272" i="6"/>
  <c r="L272" i="6"/>
  <c r="K272" i="6"/>
  <c r="I272" i="6"/>
  <c r="G272" i="6"/>
  <c r="E271" i="6"/>
  <c r="K271" i="6"/>
  <c r="L271" i="6"/>
  <c r="D271" i="6"/>
  <c r="F271" i="6"/>
  <c r="H271" i="6"/>
  <c r="E270" i="6"/>
  <c r="L270" i="6"/>
  <c r="D270" i="6"/>
  <c r="F270" i="6"/>
  <c r="H270" i="6"/>
  <c r="E269" i="6"/>
  <c r="D269" i="6"/>
  <c r="K269" i="6"/>
  <c r="H269" i="6"/>
  <c r="I269" i="6"/>
  <c r="G269" i="6"/>
  <c r="E268" i="6"/>
  <c r="D268" i="6"/>
  <c r="H268" i="6"/>
  <c r="F268" i="6"/>
  <c r="L268" i="6"/>
  <c r="K268" i="6"/>
  <c r="J268" i="6"/>
  <c r="I268" i="6"/>
  <c r="G268" i="6"/>
  <c r="E267" i="6"/>
  <c r="L267" i="6"/>
  <c r="D267" i="6"/>
  <c r="I267" i="6"/>
  <c r="F267" i="6"/>
  <c r="H267" i="6"/>
  <c r="K267" i="6"/>
  <c r="J267" i="6"/>
  <c r="E266" i="6"/>
  <c r="L266" i="6"/>
  <c r="D266" i="6"/>
  <c r="F266" i="6"/>
  <c r="H266" i="6"/>
  <c r="J266" i="6"/>
  <c r="I266" i="6"/>
  <c r="E265" i="6"/>
  <c r="D265" i="6"/>
  <c r="H265" i="6"/>
  <c r="K265" i="6"/>
  <c r="I265" i="6"/>
  <c r="G265" i="6"/>
  <c r="E264" i="6"/>
  <c r="L264" i="6"/>
  <c r="D264" i="6"/>
  <c r="F264" i="6"/>
  <c r="J264" i="6"/>
  <c r="G264" i="6"/>
  <c r="E263" i="6"/>
  <c r="L263" i="6"/>
  <c r="D263" i="6"/>
  <c r="H263" i="6"/>
  <c r="F263" i="6"/>
  <c r="K263" i="6"/>
  <c r="J263" i="6"/>
  <c r="I263" i="6"/>
  <c r="E262" i="6"/>
  <c r="L262" i="6"/>
  <c r="D262" i="6"/>
  <c r="H262" i="6"/>
  <c r="F262" i="6"/>
  <c r="J262" i="6"/>
  <c r="I262" i="6"/>
  <c r="E261" i="6"/>
  <c r="K261" i="6"/>
  <c r="D261" i="6"/>
  <c r="H261" i="6"/>
  <c r="E260" i="6"/>
  <c r="D260" i="6"/>
  <c r="F260" i="6"/>
  <c r="H260" i="6"/>
  <c r="E259" i="6"/>
  <c r="L259" i="6"/>
  <c r="D259" i="6"/>
  <c r="F259" i="6"/>
  <c r="I259" i="6"/>
  <c r="E258" i="6"/>
  <c r="L258" i="6"/>
  <c r="D258" i="6"/>
  <c r="F258" i="6"/>
  <c r="E257" i="6"/>
  <c r="D257" i="6"/>
  <c r="I257" i="6"/>
  <c r="H257" i="6"/>
  <c r="E256" i="6"/>
  <c r="D256" i="6"/>
  <c r="J256" i="6"/>
  <c r="F256" i="6"/>
  <c r="H256" i="6"/>
  <c r="L256" i="6"/>
  <c r="K256" i="6"/>
  <c r="I256" i="6"/>
  <c r="G256" i="6"/>
  <c r="E255" i="6"/>
  <c r="K255" i="6"/>
  <c r="L255" i="6"/>
  <c r="D255" i="6"/>
  <c r="F255" i="6"/>
  <c r="H255" i="6"/>
  <c r="E254" i="6"/>
  <c r="L254" i="6"/>
  <c r="D254" i="6"/>
  <c r="F254" i="6"/>
  <c r="H254" i="6"/>
  <c r="E253" i="6"/>
  <c r="D253" i="6"/>
  <c r="K253" i="6"/>
  <c r="H253" i="6"/>
  <c r="I253" i="6"/>
  <c r="G253" i="6"/>
  <c r="E252" i="6"/>
  <c r="D252" i="6"/>
  <c r="H252" i="6"/>
  <c r="F252" i="6"/>
  <c r="L252" i="6"/>
  <c r="K252" i="6"/>
  <c r="J252" i="6"/>
  <c r="I252" i="6"/>
  <c r="G252" i="6"/>
  <c r="E251" i="6"/>
  <c r="L251" i="6"/>
  <c r="D251" i="6"/>
  <c r="I251" i="6"/>
  <c r="F251" i="6"/>
  <c r="H251" i="6"/>
  <c r="K251" i="6"/>
  <c r="J251" i="6"/>
  <c r="E250" i="6"/>
  <c r="D250" i="6"/>
  <c r="F250" i="6"/>
  <c r="H250" i="6"/>
  <c r="J250" i="6"/>
  <c r="I250" i="6"/>
  <c r="E249" i="6"/>
  <c r="G249" i="6"/>
  <c r="D249" i="6"/>
  <c r="I249" i="6"/>
  <c r="H249" i="6"/>
  <c r="E248" i="6"/>
  <c r="D248" i="6"/>
  <c r="F248" i="6"/>
  <c r="H248" i="6"/>
  <c r="E247" i="6"/>
  <c r="L247" i="6"/>
  <c r="D247" i="6"/>
  <c r="F247" i="6"/>
  <c r="I247" i="6"/>
  <c r="E246" i="6"/>
  <c r="D246" i="6"/>
  <c r="H246" i="6"/>
  <c r="F246" i="6"/>
  <c r="E245" i="6"/>
  <c r="D245" i="6"/>
  <c r="I245" i="6"/>
  <c r="G245" i="6"/>
  <c r="E244" i="6"/>
  <c r="L244" i="6"/>
  <c r="D244" i="6"/>
  <c r="F244" i="6"/>
  <c r="H244" i="6"/>
  <c r="K244" i="6"/>
  <c r="J244" i="6"/>
  <c r="I244" i="6"/>
  <c r="G244" i="6"/>
  <c r="E243" i="6"/>
  <c r="D243" i="6"/>
  <c r="L243" i="6"/>
  <c r="H243" i="6"/>
  <c r="K243" i="6"/>
  <c r="J243" i="6"/>
  <c r="I243" i="6"/>
  <c r="E242" i="6"/>
  <c r="D242" i="6"/>
  <c r="H242" i="6"/>
  <c r="F242" i="6"/>
  <c r="J242" i="6"/>
  <c r="I242" i="6"/>
  <c r="E241" i="6"/>
  <c r="G241" i="6"/>
  <c r="D241" i="6"/>
  <c r="H241" i="6"/>
  <c r="E240" i="6"/>
  <c r="D240" i="6"/>
  <c r="G240" i="6"/>
  <c r="E239" i="6"/>
  <c r="D239" i="6"/>
  <c r="H239" i="6"/>
  <c r="F239" i="6"/>
  <c r="E238" i="6"/>
  <c r="D238" i="6"/>
  <c r="F238" i="6"/>
  <c r="H238" i="6"/>
  <c r="E237" i="6"/>
  <c r="D237" i="6"/>
  <c r="H237" i="6"/>
  <c r="I237" i="6"/>
  <c r="G237" i="6"/>
  <c r="E236" i="6"/>
  <c r="L236" i="6"/>
  <c r="D236" i="6"/>
  <c r="F236" i="6"/>
  <c r="H236" i="6"/>
  <c r="K236" i="6"/>
  <c r="J236" i="6"/>
  <c r="I236" i="6"/>
  <c r="G236" i="6"/>
  <c r="E235" i="6"/>
  <c r="D235" i="6"/>
  <c r="J235" i="6"/>
  <c r="H235" i="6"/>
  <c r="K235" i="6"/>
  <c r="I235" i="6"/>
  <c r="E234" i="6"/>
  <c r="D234" i="6"/>
  <c r="H234" i="6"/>
  <c r="F234" i="6"/>
  <c r="J234" i="6"/>
  <c r="I234" i="6"/>
  <c r="E233" i="6"/>
  <c r="D233" i="6"/>
  <c r="I233" i="6"/>
  <c r="G233" i="6"/>
  <c r="E232" i="6"/>
  <c r="D232" i="6"/>
  <c r="G232" i="6"/>
  <c r="E231" i="6"/>
  <c r="D231" i="6"/>
  <c r="H231" i="6"/>
  <c r="F231" i="6"/>
  <c r="J231" i="6"/>
  <c r="E230" i="6"/>
  <c r="D230" i="6"/>
  <c r="F230" i="6"/>
  <c r="H230" i="6"/>
  <c r="E229" i="6"/>
  <c r="G229" i="6"/>
  <c r="D229" i="6"/>
  <c r="I229" i="6"/>
  <c r="E228" i="6"/>
  <c r="K228" i="6"/>
  <c r="D228" i="6"/>
  <c r="F228" i="6"/>
  <c r="J228" i="6"/>
  <c r="G228" i="6"/>
  <c r="E227" i="6"/>
  <c r="L227" i="6"/>
  <c r="D227" i="6"/>
  <c r="H227" i="6"/>
  <c r="F227" i="6"/>
  <c r="K227" i="6"/>
  <c r="J227" i="6"/>
  <c r="I227" i="6"/>
  <c r="E226" i="6"/>
  <c r="D226" i="6"/>
  <c r="J226" i="6"/>
  <c r="F226" i="6"/>
  <c r="H226" i="6"/>
  <c r="I226" i="6"/>
  <c r="E225" i="6"/>
  <c r="G225" i="6"/>
  <c r="D225" i="6"/>
  <c r="I225" i="6"/>
  <c r="H225" i="6"/>
  <c r="E224" i="6"/>
  <c r="L224" i="6"/>
  <c r="D224" i="6"/>
  <c r="J224" i="6"/>
  <c r="F224" i="6"/>
  <c r="H224" i="6"/>
  <c r="K224" i="6"/>
  <c r="I224" i="6"/>
  <c r="G224" i="6"/>
  <c r="E223" i="6"/>
  <c r="K223" i="6"/>
  <c r="L223" i="6"/>
  <c r="D223" i="6"/>
  <c r="F223" i="6"/>
  <c r="H223" i="6"/>
  <c r="I223" i="6"/>
  <c r="E222" i="6"/>
  <c r="D222" i="6"/>
  <c r="E221" i="6"/>
  <c r="D221" i="6"/>
  <c r="H221" i="6"/>
  <c r="I221" i="6"/>
  <c r="G221" i="6"/>
  <c r="E220" i="6"/>
  <c r="K220" i="6"/>
  <c r="D220" i="6"/>
  <c r="F220" i="6"/>
  <c r="J220" i="6"/>
  <c r="G220" i="6"/>
  <c r="E219" i="6"/>
  <c r="L219" i="6"/>
  <c r="D219" i="6"/>
  <c r="H219" i="6"/>
  <c r="F219" i="6"/>
  <c r="K219" i="6"/>
  <c r="J219" i="6"/>
  <c r="I219" i="6"/>
  <c r="E218" i="6"/>
  <c r="D218" i="6"/>
  <c r="F218" i="6"/>
  <c r="H218" i="6"/>
  <c r="J218" i="6"/>
  <c r="I218" i="6"/>
  <c r="E217" i="6"/>
  <c r="G217" i="6"/>
  <c r="D217" i="6"/>
  <c r="H217" i="6"/>
  <c r="I217" i="6"/>
  <c r="E216" i="6"/>
  <c r="L216" i="6"/>
  <c r="D216" i="6"/>
  <c r="F216" i="6"/>
  <c r="H216" i="6"/>
  <c r="K216" i="6"/>
  <c r="J216" i="6"/>
  <c r="I216" i="6"/>
  <c r="G216" i="6"/>
  <c r="E215" i="6"/>
  <c r="L215" i="6"/>
  <c r="D215" i="6"/>
  <c r="F215" i="6"/>
  <c r="H215" i="6"/>
  <c r="I215" i="6"/>
  <c r="E214" i="6"/>
  <c r="D214" i="6"/>
  <c r="J214" i="6"/>
  <c r="E213" i="6"/>
  <c r="D213" i="6"/>
  <c r="I213" i="6"/>
  <c r="G213" i="6"/>
  <c r="E212" i="6"/>
  <c r="L212" i="6"/>
  <c r="D212" i="6"/>
  <c r="H212" i="6"/>
  <c r="F212" i="6"/>
  <c r="K212" i="6"/>
  <c r="I212" i="6"/>
  <c r="G212" i="6"/>
  <c r="E211" i="6"/>
  <c r="K211" i="6"/>
  <c r="L211" i="6"/>
  <c r="D211" i="6"/>
  <c r="F211" i="6"/>
  <c r="H211" i="6"/>
  <c r="J211" i="6"/>
  <c r="I211" i="6"/>
  <c r="E210" i="6"/>
  <c r="D210" i="6"/>
  <c r="E209" i="6"/>
  <c r="G209" i="6"/>
  <c r="D209" i="6"/>
  <c r="H209" i="6"/>
  <c r="I209" i="6"/>
  <c r="E208" i="6"/>
  <c r="K208" i="6"/>
  <c r="D208" i="6"/>
  <c r="I208" i="6"/>
  <c r="H208" i="6"/>
  <c r="J208" i="6"/>
  <c r="G208" i="6"/>
  <c r="E207" i="6"/>
  <c r="D207" i="6"/>
  <c r="K207" i="6"/>
  <c r="E206" i="6"/>
  <c r="D206" i="6"/>
  <c r="F206" i="6"/>
  <c r="H206" i="6"/>
  <c r="J206" i="6"/>
  <c r="I206" i="6"/>
  <c r="E205" i="6"/>
  <c r="D205" i="6"/>
  <c r="I205" i="6"/>
  <c r="H205" i="6"/>
  <c r="G205" i="6"/>
  <c r="E204" i="6"/>
  <c r="D204" i="6"/>
  <c r="H204" i="6"/>
  <c r="F204" i="6"/>
  <c r="L204" i="6"/>
  <c r="K204" i="6"/>
  <c r="I204" i="6"/>
  <c r="G204" i="6"/>
  <c r="E203" i="6"/>
  <c r="K203" i="6"/>
  <c r="D203" i="6"/>
  <c r="F203" i="6"/>
  <c r="H203" i="6"/>
  <c r="J203" i="6"/>
  <c r="I203" i="6"/>
  <c r="E202" i="6"/>
  <c r="D202" i="6"/>
  <c r="H202" i="6"/>
  <c r="F202" i="6"/>
  <c r="J202" i="6"/>
  <c r="I202" i="6"/>
  <c r="E201" i="6"/>
  <c r="G201" i="6"/>
  <c r="D201" i="6"/>
  <c r="I201" i="6"/>
  <c r="E200" i="6"/>
  <c r="K200" i="6"/>
  <c r="D200" i="6"/>
  <c r="I200" i="6"/>
  <c r="H200" i="6"/>
  <c r="J200" i="6"/>
  <c r="G200" i="6"/>
  <c r="E199" i="6"/>
  <c r="D199" i="6"/>
  <c r="J199" i="6"/>
  <c r="E198" i="6"/>
  <c r="D198" i="6"/>
  <c r="I198" i="6"/>
  <c r="H198" i="6"/>
  <c r="E197" i="6"/>
  <c r="L197" i="6"/>
  <c r="D197" i="6"/>
  <c r="H197" i="6"/>
  <c r="I197" i="6"/>
  <c r="E196" i="6"/>
  <c r="D196" i="6"/>
  <c r="H196" i="6"/>
  <c r="F196" i="6"/>
  <c r="L196" i="6"/>
  <c r="K196" i="6"/>
  <c r="I196" i="6"/>
  <c r="G196" i="6"/>
  <c r="E195" i="6"/>
  <c r="K195" i="6"/>
  <c r="D195" i="6"/>
  <c r="F195" i="6"/>
  <c r="H195" i="6"/>
  <c r="J195" i="6"/>
  <c r="I195" i="6"/>
  <c r="E194" i="6"/>
  <c r="D194" i="6"/>
  <c r="H194" i="6"/>
  <c r="F194" i="6"/>
  <c r="J194" i="6"/>
  <c r="I194" i="6"/>
  <c r="E193" i="6"/>
  <c r="G193" i="6"/>
  <c r="D193" i="6"/>
  <c r="I193" i="6"/>
  <c r="E192" i="6"/>
  <c r="K192" i="6"/>
  <c r="D192" i="6"/>
  <c r="I192" i="6"/>
  <c r="H192" i="6"/>
  <c r="J192" i="6"/>
  <c r="G192" i="6"/>
  <c r="E191" i="6"/>
  <c r="K191" i="6"/>
  <c r="D191" i="6"/>
  <c r="J191" i="6"/>
  <c r="E190" i="6"/>
  <c r="D190" i="6"/>
  <c r="I190" i="6"/>
  <c r="H190" i="6"/>
  <c r="E189" i="6"/>
  <c r="L189" i="6"/>
  <c r="D189" i="6"/>
  <c r="H189" i="6"/>
  <c r="I189" i="6"/>
  <c r="G189" i="6"/>
  <c r="E188" i="6"/>
  <c r="D188" i="6"/>
  <c r="H188" i="6"/>
  <c r="F188" i="6"/>
  <c r="L188" i="6"/>
  <c r="K188" i="6"/>
  <c r="I188" i="6"/>
  <c r="G188" i="6"/>
  <c r="E187" i="6"/>
  <c r="K187" i="6"/>
  <c r="D187" i="6"/>
  <c r="F187" i="6"/>
  <c r="H187" i="6"/>
  <c r="J187" i="6"/>
  <c r="I187" i="6"/>
  <c r="E186" i="6"/>
  <c r="D186" i="6"/>
  <c r="H186" i="6"/>
  <c r="F186" i="6"/>
  <c r="J186" i="6"/>
  <c r="I186" i="6"/>
  <c r="E185" i="6"/>
  <c r="D185" i="6"/>
  <c r="K185" i="6"/>
  <c r="G185" i="6"/>
  <c r="E184" i="6"/>
  <c r="L184" i="6"/>
  <c r="D184" i="6"/>
  <c r="I184" i="6"/>
  <c r="K184" i="6"/>
  <c r="E183" i="6"/>
  <c r="D183" i="6"/>
  <c r="I183" i="6"/>
  <c r="J183" i="6"/>
  <c r="E182" i="6"/>
  <c r="G182" i="6"/>
  <c r="D182" i="6"/>
  <c r="F182" i="6"/>
  <c r="J182" i="6"/>
  <c r="E181" i="6"/>
  <c r="D181" i="6"/>
  <c r="H181" i="6"/>
  <c r="E180" i="6"/>
  <c r="L180" i="6"/>
  <c r="D180" i="6"/>
  <c r="J180" i="6"/>
  <c r="F180" i="6"/>
  <c r="H180" i="6"/>
  <c r="K180" i="6"/>
  <c r="I180" i="6"/>
  <c r="E179" i="6"/>
  <c r="D179" i="6"/>
  <c r="H179" i="6"/>
  <c r="J179" i="6"/>
  <c r="E178" i="6"/>
  <c r="G178" i="6"/>
  <c r="D178" i="6"/>
  <c r="E177" i="6"/>
  <c r="G177" i="6"/>
  <c r="D177" i="6"/>
  <c r="H177" i="6"/>
  <c r="K177" i="6"/>
  <c r="E176" i="6"/>
  <c r="K176" i="6"/>
  <c r="D176" i="6"/>
  <c r="H176" i="6"/>
  <c r="F176" i="6"/>
  <c r="L176" i="6"/>
  <c r="J176" i="6"/>
  <c r="E175" i="6"/>
  <c r="D175" i="6"/>
  <c r="H175" i="6"/>
  <c r="F175" i="6"/>
  <c r="K175" i="6"/>
  <c r="J175" i="6"/>
  <c r="E174" i="6"/>
  <c r="D174" i="6"/>
  <c r="F174" i="6"/>
  <c r="I174" i="6"/>
  <c r="H174" i="6"/>
  <c r="E173" i="6"/>
  <c r="L173" i="6"/>
  <c r="D173" i="6"/>
  <c r="I173" i="6"/>
  <c r="H173" i="6"/>
  <c r="K173" i="6"/>
  <c r="G173" i="6"/>
  <c r="E172" i="6"/>
  <c r="L172" i="6"/>
  <c r="D172" i="6"/>
  <c r="F172" i="6"/>
  <c r="H172" i="6"/>
  <c r="I172" i="6"/>
  <c r="E171" i="6"/>
  <c r="D171" i="6"/>
  <c r="F171" i="6"/>
  <c r="J171" i="6"/>
  <c r="I171" i="6"/>
  <c r="E170" i="6"/>
  <c r="D170" i="6"/>
  <c r="F170" i="6"/>
  <c r="H170" i="6"/>
  <c r="J170" i="6"/>
  <c r="I170" i="6"/>
  <c r="E169" i="6"/>
  <c r="D169" i="6"/>
  <c r="H169" i="6"/>
  <c r="L169" i="6"/>
  <c r="I169" i="6"/>
  <c r="E168" i="6"/>
  <c r="K168" i="6"/>
  <c r="L168" i="6"/>
  <c r="D168" i="6"/>
  <c r="F168" i="6"/>
  <c r="H168" i="6"/>
  <c r="J168" i="6"/>
  <c r="I168" i="6"/>
  <c r="E167" i="6"/>
  <c r="D167" i="6"/>
  <c r="I167" i="6"/>
  <c r="J167" i="6"/>
  <c r="E166" i="6"/>
  <c r="D166" i="6"/>
  <c r="F166" i="6"/>
  <c r="J166" i="6"/>
  <c r="I166" i="6"/>
  <c r="G166" i="6"/>
  <c r="E165" i="6"/>
  <c r="D165" i="6"/>
  <c r="G165" i="6"/>
  <c r="E164" i="6"/>
  <c r="K164" i="6"/>
  <c r="D164" i="6"/>
  <c r="F164" i="6"/>
  <c r="H164" i="6"/>
  <c r="J164" i="6"/>
  <c r="I164" i="6"/>
  <c r="E163" i="6"/>
  <c r="K163" i="6"/>
  <c r="D163" i="6"/>
  <c r="H163" i="6"/>
  <c r="I163" i="6"/>
  <c r="F163" i="6"/>
  <c r="J163" i="6"/>
  <c r="E162" i="6"/>
  <c r="G162" i="6"/>
  <c r="D162" i="6"/>
  <c r="I162" i="6"/>
  <c r="J162" i="6"/>
  <c r="E161" i="6"/>
  <c r="D161" i="6"/>
  <c r="H161" i="6"/>
  <c r="K161" i="6"/>
  <c r="G161" i="6"/>
  <c r="E160" i="6"/>
  <c r="K160" i="6"/>
  <c r="D160" i="6"/>
  <c r="F160" i="6"/>
  <c r="H160" i="6"/>
  <c r="J160" i="6"/>
  <c r="I160" i="6"/>
  <c r="G160" i="6"/>
  <c r="E159" i="6"/>
  <c r="D159" i="6"/>
  <c r="F159" i="6"/>
  <c r="K159" i="6"/>
  <c r="I159" i="6"/>
  <c r="E158" i="6"/>
  <c r="G158" i="6"/>
  <c r="D158" i="6"/>
  <c r="I158" i="6"/>
  <c r="F158" i="6"/>
  <c r="H158" i="6"/>
  <c r="L158" i="6"/>
  <c r="E157" i="6"/>
  <c r="D157" i="6"/>
  <c r="H157" i="6"/>
  <c r="K157" i="6"/>
  <c r="G157" i="6"/>
  <c r="E156" i="6"/>
  <c r="L156" i="6"/>
  <c r="D156" i="6"/>
  <c r="H156" i="6"/>
  <c r="F156" i="6"/>
  <c r="J156" i="6"/>
  <c r="E155" i="6"/>
  <c r="D155" i="6"/>
  <c r="F155" i="6"/>
  <c r="I155" i="6"/>
  <c r="E154" i="6"/>
  <c r="D154" i="6"/>
  <c r="G154" i="6"/>
  <c r="E153" i="6"/>
  <c r="D153" i="6"/>
  <c r="I153" i="6"/>
  <c r="H153" i="6"/>
  <c r="L153" i="6"/>
  <c r="G153" i="6"/>
  <c r="E152" i="6"/>
  <c r="L152" i="6"/>
  <c r="D152" i="6"/>
  <c r="J152" i="6"/>
  <c r="F152" i="6"/>
  <c r="K152" i="6"/>
  <c r="I152" i="6"/>
  <c r="E151" i="6"/>
  <c r="D151" i="6"/>
  <c r="I151" i="6"/>
  <c r="J151" i="6"/>
  <c r="E150" i="6"/>
  <c r="G150" i="6"/>
  <c r="D150" i="6"/>
  <c r="F150" i="6"/>
  <c r="J150" i="6"/>
  <c r="I150" i="6"/>
  <c r="E149" i="6"/>
  <c r="D149" i="6"/>
  <c r="I149" i="6"/>
  <c r="H149" i="6"/>
  <c r="K149" i="6"/>
  <c r="G149" i="6"/>
  <c r="E148" i="6"/>
  <c r="D148" i="6"/>
  <c r="J148" i="6"/>
  <c r="F148" i="6"/>
  <c r="H148" i="6"/>
  <c r="L148" i="6"/>
  <c r="K148" i="6"/>
  <c r="I148" i="6"/>
  <c r="G148" i="6"/>
  <c r="E147" i="6"/>
  <c r="D147" i="6"/>
  <c r="E146" i="6"/>
  <c r="G146" i="6"/>
  <c r="D146" i="6"/>
  <c r="I146" i="6"/>
  <c r="J146" i="6"/>
  <c r="E145" i="6"/>
  <c r="G145" i="6"/>
  <c r="D145" i="6"/>
  <c r="H145" i="6"/>
  <c r="K145" i="6"/>
  <c r="E144" i="6"/>
  <c r="G144" i="6"/>
  <c r="K144" i="6"/>
  <c r="D144" i="6"/>
  <c r="F144" i="6"/>
  <c r="L144" i="6"/>
  <c r="E143" i="6"/>
  <c r="K143" i="6"/>
  <c r="D143" i="6"/>
  <c r="F143" i="6"/>
  <c r="J143" i="6"/>
  <c r="E142" i="6"/>
  <c r="G142" i="6"/>
  <c r="D142" i="6"/>
  <c r="I142" i="6"/>
  <c r="H142" i="6"/>
  <c r="L142" i="6"/>
  <c r="E141" i="6"/>
  <c r="D141" i="6"/>
  <c r="G141" i="6"/>
  <c r="E140" i="6"/>
  <c r="L140" i="6"/>
  <c r="D140" i="6"/>
  <c r="J140" i="6"/>
  <c r="F140" i="6"/>
  <c r="H140" i="6"/>
  <c r="E139" i="6"/>
  <c r="D139" i="6"/>
  <c r="F139" i="6"/>
  <c r="J139" i="6"/>
  <c r="I139" i="6"/>
  <c r="E138" i="6"/>
  <c r="D138" i="6"/>
  <c r="F138" i="6"/>
  <c r="H138" i="6"/>
  <c r="J138" i="6"/>
  <c r="I138" i="6"/>
  <c r="E137" i="6"/>
  <c r="K137" i="6"/>
  <c r="D137" i="6"/>
  <c r="H137" i="6"/>
  <c r="I137" i="6"/>
  <c r="G137" i="6"/>
  <c r="E136" i="6"/>
  <c r="K136" i="6"/>
  <c r="L136" i="6"/>
  <c r="D136" i="6"/>
  <c r="F136" i="6"/>
  <c r="H136" i="6"/>
  <c r="J136" i="6"/>
  <c r="I136" i="6"/>
  <c r="E135" i="6"/>
  <c r="D135" i="6"/>
  <c r="I135" i="6"/>
  <c r="J135" i="6"/>
  <c r="E134" i="6"/>
  <c r="D134" i="6"/>
  <c r="F134" i="6"/>
  <c r="J134" i="6"/>
  <c r="I134" i="6"/>
  <c r="G134" i="6"/>
  <c r="E133" i="6"/>
  <c r="D133" i="6"/>
  <c r="K133" i="6"/>
  <c r="I133" i="6"/>
  <c r="G133" i="6"/>
  <c r="E132" i="6"/>
  <c r="D132" i="6"/>
  <c r="F132" i="6"/>
  <c r="H132" i="6"/>
  <c r="L132" i="6"/>
  <c r="J132" i="6"/>
  <c r="G132" i="6"/>
  <c r="E131" i="6"/>
  <c r="D131" i="6"/>
  <c r="I131" i="6"/>
  <c r="F131" i="6"/>
  <c r="H131" i="6"/>
  <c r="K131" i="6"/>
  <c r="J131" i="6"/>
  <c r="E130" i="6"/>
  <c r="G130" i="6"/>
  <c r="D130" i="6"/>
  <c r="I130" i="6"/>
  <c r="J130" i="6"/>
  <c r="E129" i="6"/>
  <c r="D129" i="6"/>
  <c r="H129" i="6"/>
  <c r="K129" i="6"/>
  <c r="G129" i="6"/>
  <c r="E128" i="6"/>
  <c r="D128" i="6"/>
  <c r="F128" i="6"/>
  <c r="L128" i="6"/>
  <c r="I128" i="6"/>
  <c r="G128" i="6"/>
  <c r="E127" i="6"/>
  <c r="D127" i="6"/>
  <c r="F127" i="6"/>
  <c r="H127" i="6"/>
  <c r="K127" i="6"/>
  <c r="J127" i="6"/>
  <c r="E126" i="6"/>
  <c r="G126" i="6"/>
  <c r="D126" i="6"/>
  <c r="I126" i="6"/>
  <c r="F126" i="6"/>
  <c r="H126" i="6"/>
  <c r="L126" i="6"/>
  <c r="J126" i="6"/>
  <c r="P16" i="6"/>
  <c r="P15" i="6"/>
  <c r="O16" i="6"/>
  <c r="O15" i="6"/>
  <c r="O12" i="6"/>
  <c r="E16" i="6"/>
  <c r="E15" i="6"/>
  <c r="D16" i="6"/>
  <c r="D15" i="6"/>
  <c r="M16" i="6"/>
  <c r="M15" i="6"/>
  <c r="G7" i="6"/>
  <c r="G5" i="6"/>
  <c r="G4" i="6"/>
  <c r="P16" i="3"/>
  <c r="P15" i="3"/>
  <c r="O16" i="3"/>
  <c r="O15" i="3"/>
  <c r="O12" i="3"/>
  <c r="E16" i="3"/>
  <c r="E15" i="3"/>
  <c r="E12" i="3"/>
  <c r="D16" i="3"/>
  <c r="D15" i="3"/>
  <c r="M16" i="3"/>
  <c r="M15" i="3"/>
  <c r="M12" i="3"/>
  <c r="G5" i="3"/>
  <c r="G4" i="3"/>
  <c r="L16" i="9"/>
  <c r="L15" i="9"/>
  <c r="M16" i="9"/>
  <c r="M15" i="9"/>
  <c r="G4" i="9"/>
  <c r="N16" i="9"/>
  <c r="N15" i="9"/>
  <c r="N13" i="9"/>
  <c r="G5" i="9"/>
  <c r="O16" i="9"/>
  <c r="O15" i="9"/>
  <c r="G7" i="9"/>
  <c r="K16" i="9"/>
  <c r="K15" i="9"/>
  <c r="K13" i="9"/>
  <c r="A13" i="9"/>
  <c r="D33" i="9"/>
  <c r="F33" i="9" s="1"/>
  <c r="H33" i="9" s="1"/>
  <c r="E33" i="9"/>
  <c r="D34" i="9"/>
  <c r="I34" i="9" s="1"/>
  <c r="J34" i="9" s="1"/>
  <c r="E34" i="9"/>
  <c r="D35" i="9"/>
  <c r="I35" i="9" s="1"/>
  <c r="J35" i="9" s="1"/>
  <c r="E35" i="9"/>
  <c r="D36" i="9"/>
  <c r="F36" i="9" s="1"/>
  <c r="E36" i="9"/>
  <c r="D37" i="9"/>
  <c r="F37" i="9" s="1"/>
  <c r="E37" i="9"/>
  <c r="D38" i="9"/>
  <c r="F38" i="9" s="1"/>
  <c r="H38" i="9" s="1"/>
  <c r="E38" i="9"/>
  <c r="D39" i="9"/>
  <c r="F39" i="9" s="1"/>
  <c r="H39" i="9" s="1"/>
  <c r="E39" i="9"/>
  <c r="D40" i="9"/>
  <c r="I40" i="9" s="1"/>
  <c r="J40" i="9" s="1"/>
  <c r="E40" i="9"/>
  <c r="D41" i="9"/>
  <c r="F41" i="9" s="1"/>
  <c r="H41" i="9" s="1"/>
  <c r="E41" i="9"/>
  <c r="D42" i="9"/>
  <c r="I42" i="9" s="1"/>
  <c r="J42" i="9" s="1"/>
  <c r="E42" i="9"/>
  <c r="D43" i="9"/>
  <c r="F43" i="9" s="1"/>
  <c r="H43" i="9" s="1"/>
  <c r="E43" i="9"/>
  <c r="D44" i="9"/>
  <c r="F44" i="9" s="1"/>
  <c r="E44" i="9"/>
  <c r="D45" i="9"/>
  <c r="F45" i="9" s="1"/>
  <c r="E45" i="9"/>
  <c r="D46" i="9"/>
  <c r="I46" i="9" s="1"/>
  <c r="J46" i="9" s="1"/>
  <c r="E46" i="9"/>
  <c r="D47" i="9"/>
  <c r="I47" i="9" s="1"/>
  <c r="J47" i="9" s="1"/>
  <c r="E47" i="9"/>
  <c r="D48" i="9"/>
  <c r="F48" i="9" s="1"/>
  <c r="E48" i="9"/>
  <c r="D49" i="9"/>
  <c r="F49" i="9" s="1"/>
  <c r="H49" i="9" s="1"/>
  <c r="E49" i="9"/>
  <c r="D50" i="9"/>
  <c r="I50" i="9" s="1"/>
  <c r="J50" i="9" s="1"/>
  <c r="E50" i="9"/>
  <c r="D51" i="9"/>
  <c r="F51" i="9" s="1"/>
  <c r="H51" i="9" s="1"/>
  <c r="E51" i="9"/>
  <c r="D52" i="9"/>
  <c r="I52" i="9" s="1"/>
  <c r="J52" i="9" s="1"/>
  <c r="E52" i="9"/>
  <c r="D53" i="9"/>
  <c r="F53" i="9" s="1"/>
  <c r="E53" i="9"/>
  <c r="D54" i="9"/>
  <c r="F54" i="9" s="1"/>
  <c r="H54" i="9" s="1"/>
  <c r="E54" i="9"/>
  <c r="D55" i="9"/>
  <c r="I55" i="9" s="1"/>
  <c r="J55" i="9" s="1"/>
  <c r="E55" i="9"/>
  <c r="D56" i="9"/>
  <c r="I56" i="9" s="1"/>
  <c r="J56" i="9" s="1"/>
  <c r="E56" i="9"/>
  <c r="D57" i="9"/>
  <c r="I57" i="9" s="1"/>
  <c r="J57" i="9" s="1"/>
  <c r="E57" i="9"/>
  <c r="D58" i="9"/>
  <c r="I58" i="9" s="1"/>
  <c r="J58" i="9" s="1"/>
  <c r="E58" i="9"/>
  <c r="D59" i="9"/>
  <c r="F59" i="9" s="1"/>
  <c r="E59" i="9"/>
  <c r="D60" i="9"/>
  <c r="E60" i="9"/>
  <c r="D61" i="9"/>
  <c r="F61" i="9" s="1"/>
  <c r="H61" i="9" s="1"/>
  <c r="E61" i="9"/>
  <c r="D62" i="9"/>
  <c r="I62" i="9" s="1"/>
  <c r="J62" i="9" s="1"/>
  <c r="E62" i="9"/>
  <c r="D63" i="9"/>
  <c r="I63" i="9" s="1"/>
  <c r="J63" i="9" s="1"/>
  <c r="E63" i="9"/>
  <c r="D64" i="9"/>
  <c r="F64" i="9" s="1"/>
  <c r="H64" i="9" s="1"/>
  <c r="E64" i="9"/>
  <c r="D65" i="9"/>
  <c r="I65" i="9" s="1"/>
  <c r="J65" i="9" s="1"/>
  <c r="E65" i="9"/>
  <c r="D66" i="9"/>
  <c r="E66" i="9"/>
  <c r="D67" i="9"/>
  <c r="I67" i="9" s="1"/>
  <c r="J67" i="9" s="1"/>
  <c r="E67" i="9"/>
  <c r="D68" i="9"/>
  <c r="E68" i="9"/>
  <c r="D69" i="9"/>
  <c r="F69" i="9" s="1"/>
  <c r="E69" i="9"/>
  <c r="D70" i="9"/>
  <c r="I70" i="9" s="1"/>
  <c r="J70" i="9" s="1"/>
  <c r="E70" i="9"/>
  <c r="D71" i="9"/>
  <c r="E71" i="9"/>
  <c r="D72" i="9"/>
  <c r="F72" i="9" s="1"/>
  <c r="G72" i="9" s="1"/>
  <c r="E72" i="9"/>
  <c r="D73" i="9"/>
  <c r="I73" i="9" s="1"/>
  <c r="J73" i="9" s="1"/>
  <c r="E73" i="9"/>
  <c r="D74" i="9"/>
  <c r="I74" i="9" s="1"/>
  <c r="J74" i="9" s="1"/>
  <c r="E74" i="9"/>
  <c r="D75" i="9"/>
  <c r="F75" i="9" s="1"/>
  <c r="H75" i="9" s="1"/>
  <c r="E75" i="9"/>
  <c r="D76" i="9"/>
  <c r="F76" i="9" s="1"/>
  <c r="H76" i="9" s="1"/>
  <c r="E76" i="9"/>
  <c r="D77" i="9"/>
  <c r="F77" i="9" s="1"/>
  <c r="E77" i="9"/>
  <c r="D78" i="9"/>
  <c r="I78" i="9" s="1"/>
  <c r="J78" i="9" s="1"/>
  <c r="E78" i="9"/>
  <c r="D79" i="9"/>
  <c r="F79" i="9" s="1"/>
  <c r="E79" i="9"/>
  <c r="D80" i="9"/>
  <c r="E80" i="9"/>
  <c r="D81" i="9"/>
  <c r="I81" i="9" s="1"/>
  <c r="J81" i="9" s="1"/>
  <c r="E81" i="9"/>
  <c r="D82" i="9"/>
  <c r="I82" i="9" s="1"/>
  <c r="J82" i="9" s="1"/>
  <c r="E82" i="9"/>
  <c r="D83" i="9"/>
  <c r="F83" i="9" s="1"/>
  <c r="H83" i="9" s="1"/>
  <c r="E83" i="9"/>
  <c r="D84" i="9"/>
  <c r="F84" i="9" s="1"/>
  <c r="H84" i="9" s="1"/>
  <c r="E84" i="9"/>
  <c r="D85" i="9"/>
  <c r="F85" i="9"/>
  <c r="H85" i="9"/>
  <c r="E85" i="9"/>
  <c r="D86" i="9"/>
  <c r="I86" i="9"/>
  <c r="J86" i="9"/>
  <c r="E86" i="9"/>
  <c r="D87" i="9"/>
  <c r="F87" i="9"/>
  <c r="H87" i="9"/>
  <c r="E87" i="9"/>
  <c r="I87" i="9"/>
  <c r="J87" i="9"/>
  <c r="D88" i="9"/>
  <c r="G88" i="9"/>
  <c r="E88" i="9"/>
  <c r="F88" i="9"/>
  <c r="I88" i="9"/>
  <c r="J88" i="9"/>
  <c r="D89" i="9"/>
  <c r="F89" i="9"/>
  <c r="H89" i="9"/>
  <c r="E89" i="9"/>
  <c r="D90" i="9"/>
  <c r="E90" i="9"/>
  <c r="D91" i="9"/>
  <c r="I91" i="9"/>
  <c r="J91" i="9"/>
  <c r="E91" i="9"/>
  <c r="F91" i="9"/>
  <c r="H91" i="9"/>
  <c r="D92" i="9"/>
  <c r="E92" i="9"/>
  <c r="D93" i="9"/>
  <c r="F93" i="9"/>
  <c r="H93" i="9"/>
  <c r="E93" i="9"/>
  <c r="D94" i="9"/>
  <c r="I94" i="9"/>
  <c r="J94" i="9"/>
  <c r="E94" i="9"/>
  <c r="D95" i="9"/>
  <c r="F95" i="9"/>
  <c r="H95" i="9"/>
  <c r="E95" i="9"/>
  <c r="D96" i="9"/>
  <c r="G96" i="9"/>
  <c r="E96" i="9"/>
  <c r="F96" i="9"/>
  <c r="I96" i="9"/>
  <c r="J96" i="9"/>
  <c r="D97" i="9"/>
  <c r="F97" i="9"/>
  <c r="H97" i="9"/>
  <c r="E97" i="9"/>
  <c r="D98" i="9"/>
  <c r="E98" i="9"/>
  <c r="D99" i="9"/>
  <c r="I99" i="9"/>
  <c r="J99" i="9"/>
  <c r="E99" i="9"/>
  <c r="F99" i="9"/>
  <c r="H99" i="9"/>
  <c r="D100" i="9"/>
  <c r="E100" i="9"/>
  <c r="D101" i="9"/>
  <c r="F101" i="9"/>
  <c r="H101" i="9"/>
  <c r="E101" i="9"/>
  <c r="D102" i="9"/>
  <c r="I102" i="9"/>
  <c r="J102" i="9"/>
  <c r="E102" i="9"/>
  <c r="D103" i="9"/>
  <c r="F103" i="9"/>
  <c r="H103" i="9"/>
  <c r="E103" i="9"/>
  <c r="I103" i="9"/>
  <c r="J103" i="9"/>
  <c r="D104" i="9"/>
  <c r="G104" i="9"/>
  <c r="E104" i="9"/>
  <c r="F104" i="9"/>
  <c r="I104" i="9"/>
  <c r="J104" i="9"/>
  <c r="D105" i="9"/>
  <c r="F105" i="9"/>
  <c r="H105" i="9"/>
  <c r="E105" i="9"/>
  <c r="D106" i="9"/>
  <c r="E106" i="9"/>
  <c r="D107" i="9"/>
  <c r="I107" i="9"/>
  <c r="J107" i="9"/>
  <c r="E107" i="9"/>
  <c r="F107" i="9"/>
  <c r="H107" i="9"/>
  <c r="D108" i="9"/>
  <c r="E108" i="9"/>
  <c r="D109" i="9"/>
  <c r="F109" i="9"/>
  <c r="H109" i="9"/>
  <c r="E109" i="9"/>
  <c r="D110" i="9"/>
  <c r="I110" i="9"/>
  <c r="J110" i="9"/>
  <c r="E110" i="9"/>
  <c r="D111" i="9"/>
  <c r="F111" i="9"/>
  <c r="H111" i="9"/>
  <c r="E111" i="9"/>
  <c r="D112" i="9"/>
  <c r="G112" i="9"/>
  <c r="E112" i="9"/>
  <c r="F112" i="9"/>
  <c r="I112" i="9"/>
  <c r="J112" i="9"/>
  <c r="D113" i="9"/>
  <c r="F113" i="9"/>
  <c r="H113" i="9"/>
  <c r="E113" i="9"/>
  <c r="D114" i="9"/>
  <c r="E114" i="9"/>
  <c r="D115" i="9"/>
  <c r="E115" i="9"/>
  <c r="I115" i="9"/>
  <c r="J115" i="9"/>
  <c r="F115" i="9"/>
  <c r="H115" i="9"/>
  <c r="D116" i="9"/>
  <c r="E116" i="9"/>
  <c r="D117" i="9"/>
  <c r="F117" i="9"/>
  <c r="H117" i="9"/>
  <c r="E117" i="9"/>
  <c r="D118" i="9"/>
  <c r="E118" i="9"/>
  <c r="I118" i="9"/>
  <c r="J118" i="9"/>
  <c r="D119" i="9"/>
  <c r="F119" i="9"/>
  <c r="H119" i="9"/>
  <c r="E119" i="9"/>
  <c r="D120" i="9"/>
  <c r="G120" i="9"/>
  <c r="E120" i="9"/>
  <c r="F120" i="9"/>
  <c r="I120" i="9"/>
  <c r="J120" i="9"/>
  <c r="D121" i="9"/>
  <c r="F121" i="9"/>
  <c r="H121" i="9"/>
  <c r="E121" i="9"/>
  <c r="D122" i="9"/>
  <c r="E122" i="9"/>
  <c r="D123" i="9"/>
  <c r="E123" i="9"/>
  <c r="I123" i="9"/>
  <c r="J123" i="9"/>
  <c r="F123" i="9"/>
  <c r="D124" i="9"/>
  <c r="G124" i="9"/>
  <c r="E124" i="9"/>
  <c r="I124" i="9"/>
  <c r="J124" i="9"/>
  <c r="F124" i="9"/>
  <c r="D125" i="9"/>
  <c r="E125" i="9"/>
  <c r="D126" i="9"/>
  <c r="I126" i="9"/>
  <c r="J126" i="9"/>
  <c r="E126" i="9"/>
  <c r="D127" i="9"/>
  <c r="F127" i="9"/>
  <c r="E127" i="9"/>
  <c r="I127" i="9"/>
  <c r="J127" i="9"/>
  <c r="D128" i="9"/>
  <c r="E128" i="9"/>
  <c r="D129" i="9"/>
  <c r="E129" i="9"/>
  <c r="D130" i="9"/>
  <c r="I130" i="9"/>
  <c r="J130" i="9"/>
  <c r="E130" i="9"/>
  <c r="D131" i="9"/>
  <c r="I131" i="9"/>
  <c r="J131" i="9"/>
  <c r="E131" i="9"/>
  <c r="F131" i="9"/>
  <c r="D132" i="9"/>
  <c r="F132" i="9"/>
  <c r="E132" i="9"/>
  <c r="D133" i="9"/>
  <c r="E133" i="9"/>
  <c r="D134" i="9"/>
  <c r="E134" i="9"/>
  <c r="D135" i="9"/>
  <c r="I135" i="9"/>
  <c r="E135" i="9"/>
  <c r="F135" i="9"/>
  <c r="H135" i="9"/>
  <c r="J135" i="9"/>
  <c r="D136" i="9"/>
  <c r="F136" i="9"/>
  <c r="E136" i="9"/>
  <c r="D137" i="9"/>
  <c r="E137" i="9"/>
  <c r="I137" i="9"/>
  <c r="J137" i="9"/>
  <c r="D138" i="9"/>
  <c r="E138" i="9"/>
  <c r="D139" i="9"/>
  <c r="G139" i="9"/>
  <c r="E139" i="9"/>
  <c r="I139" i="9"/>
  <c r="J139" i="9"/>
  <c r="F139" i="9"/>
  <c r="H139" i="9"/>
  <c r="D140" i="9"/>
  <c r="F140" i="9"/>
  <c r="E140" i="9"/>
  <c r="D141" i="9"/>
  <c r="E141" i="9"/>
  <c r="D142" i="9"/>
  <c r="E142" i="9"/>
  <c r="D143" i="9"/>
  <c r="E143" i="9"/>
  <c r="I143" i="9"/>
  <c r="J143" i="9"/>
  <c r="F143" i="9"/>
  <c r="H143" i="9"/>
  <c r="D144" i="9"/>
  <c r="F144" i="9"/>
  <c r="H144" i="9"/>
  <c r="E144" i="9"/>
  <c r="D145" i="9"/>
  <c r="E145" i="9"/>
  <c r="F145" i="9"/>
  <c r="H145" i="9"/>
  <c r="D146" i="9"/>
  <c r="F146" i="9"/>
  <c r="H146" i="9"/>
  <c r="E146" i="9"/>
  <c r="I146" i="9"/>
  <c r="J146" i="9"/>
  <c r="D147" i="9"/>
  <c r="E147" i="9"/>
  <c r="I147" i="9"/>
  <c r="J147" i="9"/>
  <c r="F147" i="9"/>
  <c r="H147" i="9"/>
  <c r="D148" i="9"/>
  <c r="E148" i="9"/>
  <c r="D149" i="9"/>
  <c r="E149" i="9"/>
  <c r="I149" i="9"/>
  <c r="J149" i="9"/>
  <c r="F149" i="9"/>
  <c r="H149" i="9"/>
  <c r="D150" i="9"/>
  <c r="F150" i="9"/>
  <c r="H150" i="9"/>
  <c r="E150" i="9"/>
  <c r="I150" i="9"/>
  <c r="J150" i="9"/>
  <c r="D151" i="9"/>
  <c r="G151" i="9"/>
  <c r="I151" i="9"/>
  <c r="E151" i="9"/>
  <c r="F151" i="9"/>
  <c r="J151" i="9"/>
  <c r="D152" i="9"/>
  <c r="F152" i="9"/>
  <c r="H152" i="9"/>
  <c r="E152" i="9"/>
  <c r="D153" i="9"/>
  <c r="E153" i="9"/>
  <c r="I153" i="9"/>
  <c r="J153" i="9"/>
  <c r="D154" i="9"/>
  <c r="F154" i="9"/>
  <c r="H154" i="9"/>
  <c r="E154" i="9"/>
  <c r="G154" i="9"/>
  <c r="I154" i="9"/>
  <c r="J154" i="9"/>
  <c r="D155" i="9"/>
  <c r="E155" i="9"/>
  <c r="I155" i="9"/>
  <c r="J155" i="9"/>
  <c r="D156" i="9"/>
  <c r="F156" i="9"/>
  <c r="H156" i="9"/>
  <c r="E156" i="9"/>
  <c r="D157" i="9"/>
  <c r="F157" i="9"/>
  <c r="H157" i="9"/>
  <c r="E157" i="9"/>
  <c r="I157" i="9"/>
  <c r="J157" i="9"/>
  <c r="D158" i="9"/>
  <c r="F158" i="9"/>
  <c r="G158" i="9"/>
  <c r="E158" i="9"/>
  <c r="I158" i="9"/>
  <c r="J158" i="9"/>
  <c r="H158" i="9"/>
  <c r="D159" i="9"/>
  <c r="E159" i="9"/>
  <c r="I159" i="9"/>
  <c r="J159" i="9"/>
  <c r="D160" i="9"/>
  <c r="F160" i="9"/>
  <c r="H160" i="9"/>
  <c r="E160" i="9"/>
  <c r="I160" i="9"/>
  <c r="J160" i="9"/>
  <c r="D161" i="9"/>
  <c r="E161" i="9"/>
  <c r="I161" i="9"/>
  <c r="J161" i="9"/>
  <c r="F161" i="9"/>
  <c r="H161" i="9"/>
  <c r="D162" i="9"/>
  <c r="F162" i="9"/>
  <c r="H162" i="9"/>
  <c r="E162" i="9"/>
  <c r="I162" i="9"/>
  <c r="J162" i="9"/>
  <c r="D163" i="9"/>
  <c r="I163" i="9"/>
  <c r="J163" i="9"/>
  <c r="E163" i="9"/>
  <c r="F163" i="9"/>
  <c r="H163" i="9"/>
  <c r="D164" i="9"/>
  <c r="F164" i="9"/>
  <c r="G164" i="9"/>
  <c r="E164" i="9"/>
  <c r="I164" i="9"/>
  <c r="J164" i="9"/>
  <c r="D165" i="9"/>
  <c r="E165" i="9"/>
  <c r="I165" i="9"/>
  <c r="J165" i="9"/>
  <c r="F165" i="9"/>
  <c r="H165" i="9"/>
  <c r="D166" i="9"/>
  <c r="F166" i="9"/>
  <c r="E166" i="9"/>
  <c r="H166" i="9"/>
  <c r="I166" i="9"/>
  <c r="J166" i="9"/>
  <c r="D167" i="9"/>
  <c r="E167" i="9"/>
  <c r="D168" i="9"/>
  <c r="I168" i="9"/>
  <c r="J168" i="9"/>
  <c r="E168" i="9"/>
  <c r="F168" i="9"/>
  <c r="H168" i="9"/>
  <c r="D169" i="9"/>
  <c r="E169" i="9"/>
  <c r="I169" i="9"/>
  <c r="J169" i="9"/>
  <c r="D170" i="9"/>
  <c r="E170" i="9"/>
  <c r="D171" i="9"/>
  <c r="I171" i="9"/>
  <c r="J171" i="9"/>
  <c r="E171" i="9"/>
  <c r="D172" i="9"/>
  <c r="F172" i="9"/>
  <c r="E172" i="9"/>
  <c r="I172" i="9"/>
  <c r="J172" i="9"/>
  <c r="H172" i="9"/>
  <c r="D173" i="9"/>
  <c r="F173" i="9"/>
  <c r="H173" i="9"/>
  <c r="E173" i="9"/>
  <c r="I173" i="9"/>
  <c r="J173" i="9"/>
  <c r="D174" i="9"/>
  <c r="F174" i="9"/>
  <c r="E174" i="9"/>
  <c r="I174" i="9"/>
  <c r="J174" i="9"/>
  <c r="D175" i="9"/>
  <c r="J175" i="9"/>
  <c r="E175" i="9"/>
  <c r="I175" i="9"/>
  <c r="D176" i="9"/>
  <c r="E176" i="9"/>
  <c r="F176" i="9"/>
  <c r="H176" i="9"/>
  <c r="I176" i="9"/>
  <c r="J176" i="9"/>
  <c r="D177" i="9"/>
  <c r="E177" i="9"/>
  <c r="D178" i="9"/>
  <c r="F178" i="9"/>
  <c r="H178" i="9"/>
  <c r="E178" i="9"/>
  <c r="D179" i="9"/>
  <c r="I179" i="9"/>
  <c r="J179" i="9"/>
  <c r="E179" i="9"/>
  <c r="F179" i="9"/>
  <c r="H179" i="9"/>
  <c r="D180" i="9"/>
  <c r="E180" i="9"/>
  <c r="I180" i="9"/>
  <c r="J180" i="9"/>
  <c r="F180" i="9"/>
  <c r="H180" i="9"/>
  <c r="G180" i="9"/>
  <c r="D181" i="9"/>
  <c r="I181" i="9"/>
  <c r="J181" i="9"/>
  <c r="E181" i="9"/>
  <c r="D182" i="9"/>
  <c r="F182" i="9"/>
  <c r="H182" i="9"/>
  <c r="E182" i="9"/>
  <c r="I182" i="9"/>
  <c r="J182" i="9"/>
  <c r="D183" i="9"/>
  <c r="I183" i="9"/>
  <c r="J183" i="9"/>
  <c r="E183" i="9"/>
  <c r="F183" i="9"/>
  <c r="G183" i="9"/>
  <c r="D184" i="9"/>
  <c r="E184" i="9"/>
  <c r="I184" i="9"/>
  <c r="J184" i="9"/>
  <c r="F184" i="9"/>
  <c r="H184" i="9"/>
  <c r="D185" i="9"/>
  <c r="I185" i="9"/>
  <c r="J185" i="9"/>
  <c r="E185" i="9"/>
  <c r="D186" i="9"/>
  <c r="F186" i="9"/>
  <c r="H186" i="9"/>
  <c r="E186" i="9"/>
  <c r="I186" i="9"/>
  <c r="J186" i="9"/>
  <c r="G186" i="9"/>
  <c r="D187" i="9"/>
  <c r="I187" i="9"/>
  <c r="J187" i="9"/>
  <c r="E187" i="9"/>
  <c r="D188" i="9"/>
  <c r="F188" i="9"/>
  <c r="H188" i="9"/>
  <c r="E188" i="9"/>
  <c r="D189" i="9"/>
  <c r="F189" i="9"/>
  <c r="H189" i="9"/>
  <c r="E189" i="9"/>
  <c r="D190" i="9"/>
  <c r="E190" i="9"/>
  <c r="I190" i="9"/>
  <c r="J190" i="9"/>
  <c r="D191" i="9"/>
  <c r="E191" i="9"/>
  <c r="I191" i="9"/>
  <c r="J191" i="9"/>
  <c r="D192" i="9"/>
  <c r="E192" i="9"/>
  <c r="I192" i="9"/>
  <c r="J192" i="9"/>
  <c r="F192" i="9"/>
  <c r="H192" i="9"/>
  <c r="D193" i="9"/>
  <c r="F193" i="9"/>
  <c r="E193" i="9"/>
  <c r="I193" i="9"/>
  <c r="J193" i="9"/>
  <c r="H193" i="9"/>
  <c r="D194" i="9"/>
  <c r="F194" i="9"/>
  <c r="H194" i="9"/>
  <c r="E194" i="9"/>
  <c r="I194" i="9"/>
  <c r="J194" i="9"/>
  <c r="D195" i="9"/>
  <c r="F195" i="9"/>
  <c r="H195" i="9"/>
  <c r="E195" i="9"/>
  <c r="I195" i="9"/>
  <c r="J195" i="9"/>
  <c r="D196" i="9"/>
  <c r="E196" i="9"/>
  <c r="I196" i="9"/>
  <c r="J196" i="9"/>
  <c r="F196" i="9"/>
  <c r="H196" i="9"/>
  <c r="D197" i="9"/>
  <c r="F197" i="9"/>
  <c r="H197" i="9"/>
  <c r="E197" i="9"/>
  <c r="I197" i="9"/>
  <c r="J197" i="9"/>
  <c r="D198" i="9"/>
  <c r="F198" i="9"/>
  <c r="H198" i="9"/>
  <c r="E198" i="9"/>
  <c r="I198" i="9"/>
  <c r="J198" i="9"/>
  <c r="D199" i="9"/>
  <c r="E199" i="9"/>
  <c r="I199" i="9"/>
  <c r="J199" i="9"/>
  <c r="F199" i="9"/>
  <c r="G199" i="9"/>
  <c r="D200" i="9"/>
  <c r="E200" i="9"/>
  <c r="D201" i="9"/>
  <c r="E201" i="9"/>
  <c r="I201" i="9"/>
  <c r="J201" i="9"/>
  <c r="D202" i="9"/>
  <c r="F202" i="9"/>
  <c r="E202" i="9"/>
  <c r="I202" i="9"/>
  <c r="J202" i="9"/>
  <c r="G202" i="9"/>
  <c r="H202" i="9"/>
  <c r="D203" i="9"/>
  <c r="E203" i="9"/>
  <c r="I203" i="9"/>
  <c r="J203" i="9"/>
  <c r="D204" i="9"/>
  <c r="E204" i="9"/>
  <c r="I204" i="9"/>
  <c r="J204" i="9"/>
  <c r="F204" i="9"/>
  <c r="H204" i="9"/>
  <c r="D205" i="9"/>
  <c r="F205" i="9"/>
  <c r="H205" i="9"/>
  <c r="E205" i="9"/>
  <c r="I205" i="9"/>
  <c r="J205" i="9"/>
  <c r="D206" i="9"/>
  <c r="F206" i="9"/>
  <c r="H206" i="9"/>
  <c r="E206" i="9"/>
  <c r="I206" i="9"/>
  <c r="J206" i="9"/>
  <c r="G206" i="9"/>
  <c r="D207" i="9"/>
  <c r="I207" i="9"/>
  <c r="J207" i="9"/>
  <c r="E207" i="9"/>
  <c r="D208" i="9"/>
  <c r="E208" i="9"/>
  <c r="F208" i="9"/>
  <c r="H208" i="9"/>
  <c r="I208" i="9"/>
  <c r="J208" i="9"/>
  <c r="D209" i="9"/>
  <c r="E209" i="9"/>
  <c r="F209" i="9"/>
  <c r="H209" i="9"/>
  <c r="I209" i="9"/>
  <c r="J209" i="9"/>
  <c r="D210" i="9"/>
  <c r="E210" i="9"/>
  <c r="D211" i="9"/>
  <c r="F211" i="9"/>
  <c r="H211" i="9"/>
  <c r="E211" i="9"/>
  <c r="D212" i="9"/>
  <c r="I212" i="9"/>
  <c r="J212" i="9"/>
  <c r="E212" i="9"/>
  <c r="F212" i="9"/>
  <c r="H212" i="9"/>
  <c r="G212" i="9"/>
  <c r="D213" i="9"/>
  <c r="F213" i="9"/>
  <c r="H213" i="9"/>
  <c r="E213" i="9"/>
  <c r="I213" i="9"/>
  <c r="J213" i="9"/>
  <c r="D214" i="9"/>
  <c r="F214" i="9"/>
  <c r="H214" i="9"/>
  <c r="E214" i="9"/>
  <c r="D215" i="9"/>
  <c r="F215" i="9"/>
  <c r="G215" i="9"/>
  <c r="I215" i="9"/>
  <c r="J215" i="9"/>
  <c r="E215" i="9"/>
  <c r="D216" i="9"/>
  <c r="F216" i="9"/>
  <c r="E216" i="9"/>
  <c r="I216" i="9"/>
  <c r="J216" i="9"/>
  <c r="H216" i="9"/>
  <c r="D217" i="9"/>
  <c r="E217" i="9"/>
  <c r="I217" i="9"/>
  <c r="J217" i="9"/>
  <c r="D218" i="9"/>
  <c r="G218" i="9"/>
  <c r="F218" i="9"/>
  <c r="H218" i="9"/>
  <c r="E218" i="9"/>
  <c r="I218" i="9"/>
  <c r="J218" i="9"/>
  <c r="D219" i="9"/>
  <c r="E219" i="9"/>
  <c r="D220" i="9"/>
  <c r="E220" i="9"/>
  <c r="I220" i="9"/>
  <c r="J220" i="9"/>
  <c r="F220" i="9"/>
  <c r="H220" i="9"/>
  <c r="D221" i="9"/>
  <c r="E221" i="9"/>
  <c r="D222" i="9"/>
  <c r="E222" i="9"/>
  <c r="D223" i="9"/>
  <c r="I223" i="9"/>
  <c r="J223" i="9"/>
  <c r="E223" i="9"/>
  <c r="D224" i="9"/>
  <c r="F224" i="9"/>
  <c r="H224" i="9"/>
  <c r="E224" i="9"/>
  <c r="D225" i="9"/>
  <c r="E225" i="9"/>
  <c r="I225" i="9"/>
  <c r="J225" i="9"/>
  <c r="F225" i="9"/>
  <c r="H225" i="9"/>
  <c r="D226" i="9"/>
  <c r="F226" i="9"/>
  <c r="H226" i="9"/>
  <c r="E226" i="9"/>
  <c r="I226" i="9"/>
  <c r="J226" i="9"/>
  <c r="D227" i="9"/>
  <c r="F227" i="9"/>
  <c r="E227" i="9"/>
  <c r="I227" i="9"/>
  <c r="J227" i="9"/>
  <c r="H227" i="9"/>
  <c r="D228" i="9"/>
  <c r="F228" i="9"/>
  <c r="H228" i="9"/>
  <c r="E228" i="9"/>
  <c r="I228" i="9"/>
  <c r="J228" i="9"/>
  <c r="D229" i="9"/>
  <c r="F229" i="9"/>
  <c r="H229" i="9"/>
  <c r="E229" i="9"/>
  <c r="I229" i="9"/>
  <c r="J229" i="9"/>
  <c r="D230" i="9"/>
  <c r="F230" i="9"/>
  <c r="H230" i="9"/>
  <c r="E230" i="9"/>
  <c r="I230" i="9"/>
  <c r="J230" i="9"/>
  <c r="D231" i="9"/>
  <c r="F231" i="9"/>
  <c r="E231" i="9"/>
  <c r="I231" i="9"/>
  <c r="J231" i="9"/>
  <c r="G231" i="9"/>
  <c r="D232" i="9"/>
  <c r="E232" i="9"/>
  <c r="F232" i="9"/>
  <c r="H232" i="9"/>
  <c r="I232" i="9"/>
  <c r="J232" i="9"/>
  <c r="D233" i="9"/>
  <c r="E233" i="9"/>
  <c r="D234" i="9"/>
  <c r="F234" i="9"/>
  <c r="E234" i="9"/>
  <c r="I234" i="9"/>
  <c r="J234" i="9"/>
  <c r="H234" i="9"/>
  <c r="D235" i="9"/>
  <c r="E235" i="9"/>
  <c r="I235" i="9"/>
  <c r="J235" i="9"/>
  <c r="D236" i="9"/>
  <c r="E236" i="9"/>
  <c r="I236" i="9"/>
  <c r="J236" i="9"/>
  <c r="F236" i="9"/>
  <c r="H236" i="9"/>
  <c r="D237" i="9"/>
  <c r="F237" i="9"/>
  <c r="H237" i="9"/>
  <c r="E237" i="9"/>
  <c r="I237" i="9"/>
  <c r="J237" i="9"/>
  <c r="D238" i="9"/>
  <c r="F238" i="9"/>
  <c r="H238" i="9"/>
  <c r="E238" i="9"/>
  <c r="I238" i="9"/>
  <c r="J238" i="9"/>
  <c r="G238" i="9"/>
  <c r="D239" i="9"/>
  <c r="E239" i="9"/>
  <c r="I239" i="9"/>
  <c r="J239" i="9"/>
  <c r="D240" i="9"/>
  <c r="F240" i="9"/>
  <c r="H240" i="9"/>
  <c r="E240" i="9"/>
  <c r="I240" i="9"/>
  <c r="J240" i="9"/>
  <c r="D241" i="9"/>
  <c r="E241" i="9"/>
  <c r="F241" i="9"/>
  <c r="H241" i="9"/>
  <c r="I241" i="9"/>
  <c r="J241" i="9"/>
  <c r="D242" i="9"/>
  <c r="F242" i="9"/>
  <c r="H242" i="9"/>
  <c r="E242" i="9"/>
  <c r="I242" i="9"/>
  <c r="J242" i="9"/>
  <c r="D243" i="9"/>
  <c r="E243" i="9"/>
  <c r="D244" i="9"/>
  <c r="F244" i="9"/>
  <c r="H244" i="9"/>
  <c r="E244" i="9"/>
  <c r="D245" i="9"/>
  <c r="E245" i="9"/>
  <c r="I245" i="9"/>
  <c r="J245" i="9"/>
  <c r="F245" i="9"/>
  <c r="H245" i="9"/>
  <c r="D246" i="9"/>
  <c r="F246" i="9"/>
  <c r="E246" i="9"/>
  <c r="I246" i="9"/>
  <c r="H246" i="9"/>
  <c r="J246" i="9"/>
  <c r="D247" i="9"/>
  <c r="G247" i="9"/>
  <c r="E247" i="9"/>
  <c r="I247" i="9"/>
  <c r="J247" i="9"/>
  <c r="F247" i="9"/>
  <c r="D248" i="9"/>
  <c r="E248" i="9"/>
  <c r="I248" i="9"/>
  <c r="J248" i="9"/>
  <c r="F248" i="9"/>
  <c r="H248" i="9"/>
  <c r="D249" i="9"/>
  <c r="E249" i="9"/>
  <c r="I249" i="9"/>
  <c r="J249" i="9"/>
  <c r="D250" i="9"/>
  <c r="F250" i="9"/>
  <c r="E250" i="9"/>
  <c r="I250" i="9"/>
  <c r="J250" i="9"/>
  <c r="D251" i="9"/>
  <c r="I251" i="9"/>
  <c r="J251" i="9"/>
  <c r="E251" i="9"/>
  <c r="D252" i="9"/>
  <c r="E252" i="9"/>
  <c r="I252" i="9"/>
  <c r="J252" i="9"/>
  <c r="F252" i="9"/>
  <c r="H252" i="9"/>
  <c r="D253" i="9"/>
  <c r="F253" i="9"/>
  <c r="H253" i="9"/>
  <c r="E253" i="9"/>
  <c r="I253" i="9"/>
  <c r="J253" i="9"/>
  <c r="D254" i="9"/>
  <c r="E254" i="9"/>
  <c r="D255" i="9"/>
  <c r="I255" i="9"/>
  <c r="J255" i="9"/>
  <c r="E255" i="9"/>
  <c r="D256" i="9"/>
  <c r="E256" i="9"/>
  <c r="I256" i="9"/>
  <c r="J256" i="9"/>
  <c r="F256" i="9"/>
  <c r="H256" i="9"/>
  <c r="D257" i="9"/>
  <c r="E257" i="9"/>
  <c r="D258" i="9"/>
  <c r="F258" i="9"/>
  <c r="H258" i="9"/>
  <c r="E258" i="9"/>
  <c r="I258" i="9"/>
  <c r="J258" i="9"/>
  <c r="D259" i="9"/>
  <c r="I259" i="9"/>
  <c r="J259" i="9"/>
  <c r="E259" i="9"/>
  <c r="F259" i="9"/>
  <c r="H259" i="9"/>
  <c r="D260" i="9"/>
  <c r="G260" i="9"/>
  <c r="E260" i="9"/>
  <c r="F260" i="9"/>
  <c r="H260" i="9"/>
  <c r="I260" i="9"/>
  <c r="J260" i="9"/>
  <c r="D261" i="9"/>
  <c r="E261" i="9"/>
  <c r="I261" i="9"/>
  <c r="J261" i="9"/>
  <c r="F261" i="9"/>
  <c r="H261" i="9"/>
  <c r="D262" i="9"/>
  <c r="F262" i="9"/>
  <c r="H262" i="9"/>
  <c r="E262" i="9"/>
  <c r="I262" i="9"/>
  <c r="J262" i="9"/>
  <c r="D263" i="9"/>
  <c r="E263" i="9"/>
  <c r="I263" i="9"/>
  <c r="J263" i="9"/>
  <c r="F263" i="9"/>
  <c r="D264" i="9"/>
  <c r="E264" i="9"/>
  <c r="F264" i="9"/>
  <c r="H264" i="9"/>
  <c r="I264" i="9"/>
  <c r="J264" i="9"/>
  <c r="D265" i="9"/>
  <c r="E265" i="9"/>
  <c r="I265" i="9"/>
  <c r="J265" i="9"/>
  <c r="D266" i="9"/>
  <c r="F266" i="9"/>
  <c r="H266" i="9"/>
  <c r="E266" i="9"/>
  <c r="I266" i="9"/>
  <c r="J266" i="9"/>
  <c r="G266" i="9"/>
  <c r="D267" i="9"/>
  <c r="E267" i="9"/>
  <c r="I267" i="9"/>
  <c r="J267" i="9"/>
  <c r="D268" i="9"/>
  <c r="E268" i="9"/>
  <c r="D269" i="9"/>
  <c r="F269" i="9"/>
  <c r="H269" i="9"/>
  <c r="E269" i="9"/>
  <c r="I269" i="9"/>
  <c r="J269" i="9"/>
  <c r="D270" i="9"/>
  <c r="F270" i="9"/>
  <c r="H270" i="9"/>
  <c r="E270" i="9"/>
  <c r="I270" i="9"/>
  <c r="J270" i="9"/>
  <c r="D271" i="9"/>
  <c r="I271" i="9"/>
  <c r="J271" i="9"/>
  <c r="E271" i="9"/>
  <c r="D272" i="9"/>
  <c r="F272" i="9"/>
  <c r="H272" i="9"/>
  <c r="E272" i="9"/>
  <c r="I272" i="9"/>
  <c r="J272" i="9"/>
  <c r="D273" i="9"/>
  <c r="E273" i="9"/>
  <c r="F273" i="9"/>
  <c r="H273" i="9"/>
  <c r="D274" i="9"/>
  <c r="F274" i="9"/>
  <c r="H274" i="9"/>
  <c r="E274" i="9"/>
  <c r="I274" i="9"/>
  <c r="J274" i="9"/>
  <c r="D275" i="9"/>
  <c r="J275" i="9"/>
  <c r="E275" i="9"/>
  <c r="I275" i="9"/>
  <c r="F275" i="9"/>
  <c r="H275" i="9"/>
  <c r="D276" i="9"/>
  <c r="F276" i="9"/>
  <c r="H276" i="9"/>
  <c r="E276" i="9"/>
  <c r="I276" i="9"/>
  <c r="J276" i="9"/>
  <c r="D277" i="9"/>
  <c r="I277" i="9"/>
  <c r="J277" i="9"/>
  <c r="E277" i="9"/>
  <c r="D278" i="9"/>
  <c r="F278" i="9"/>
  <c r="I278" i="9"/>
  <c r="J278" i="9"/>
  <c r="E278" i="9"/>
  <c r="H278" i="9"/>
  <c r="D279" i="9"/>
  <c r="E279" i="9"/>
  <c r="D280" i="9"/>
  <c r="F280" i="9"/>
  <c r="H280" i="9"/>
  <c r="E280" i="9"/>
  <c r="D281" i="9"/>
  <c r="I281" i="9"/>
  <c r="J281" i="9"/>
  <c r="E281" i="9"/>
  <c r="D282" i="9"/>
  <c r="I282" i="9"/>
  <c r="J282" i="9"/>
  <c r="E282" i="9"/>
  <c r="F282" i="9"/>
  <c r="H282" i="9"/>
  <c r="D283" i="9"/>
  <c r="F283" i="9"/>
  <c r="G283" i="9"/>
  <c r="E283" i="9"/>
  <c r="I283" i="9"/>
  <c r="J283" i="9"/>
  <c r="D284" i="9"/>
  <c r="F284" i="9"/>
  <c r="H284" i="9"/>
  <c r="E284" i="9"/>
  <c r="D285" i="9"/>
  <c r="I285" i="9"/>
  <c r="J285" i="9"/>
  <c r="E285" i="9"/>
  <c r="D286" i="9"/>
  <c r="F286" i="9"/>
  <c r="H286" i="9"/>
  <c r="I286" i="9"/>
  <c r="J286" i="9"/>
  <c r="E286" i="9"/>
  <c r="D287" i="9"/>
  <c r="E287" i="9"/>
  <c r="D288" i="9"/>
  <c r="F288" i="9"/>
  <c r="H288" i="9"/>
  <c r="E288" i="9"/>
  <c r="D289" i="9"/>
  <c r="I289" i="9"/>
  <c r="J289" i="9"/>
  <c r="E289" i="9"/>
  <c r="D290" i="9"/>
  <c r="I290" i="9"/>
  <c r="J290" i="9"/>
  <c r="E290" i="9"/>
  <c r="F290" i="9"/>
  <c r="H290" i="9"/>
  <c r="D291" i="9"/>
  <c r="F291" i="9"/>
  <c r="G291" i="9"/>
  <c r="E291" i="9"/>
  <c r="I291" i="9"/>
  <c r="J291" i="9"/>
  <c r="D292" i="9"/>
  <c r="F292" i="9"/>
  <c r="H292" i="9"/>
  <c r="E292" i="9"/>
  <c r="D293" i="9"/>
  <c r="I293" i="9"/>
  <c r="J293" i="9"/>
  <c r="E293" i="9"/>
  <c r="D294" i="9"/>
  <c r="F294" i="9"/>
  <c r="I294" i="9"/>
  <c r="J294" i="9"/>
  <c r="E294" i="9"/>
  <c r="H294" i="9"/>
  <c r="D295" i="9"/>
  <c r="E295" i="9"/>
  <c r="D296" i="9"/>
  <c r="F296" i="9"/>
  <c r="H296" i="9"/>
  <c r="E296" i="9"/>
  <c r="D297" i="9"/>
  <c r="I297" i="9"/>
  <c r="J297" i="9"/>
  <c r="E297" i="9"/>
  <c r="D298" i="9"/>
  <c r="I298" i="9"/>
  <c r="J298" i="9"/>
  <c r="E298" i="9"/>
  <c r="F298" i="9"/>
  <c r="H298" i="9"/>
  <c r="D299" i="9"/>
  <c r="F299" i="9"/>
  <c r="G299" i="9"/>
  <c r="E299" i="9"/>
  <c r="I299" i="9"/>
  <c r="J299" i="9"/>
  <c r="D300" i="9"/>
  <c r="F300" i="9"/>
  <c r="H300" i="9"/>
  <c r="E300" i="9"/>
  <c r="D301" i="9"/>
  <c r="I301" i="9"/>
  <c r="J301" i="9"/>
  <c r="E301" i="9"/>
  <c r="D302" i="9"/>
  <c r="F302" i="9"/>
  <c r="I302" i="9"/>
  <c r="J302" i="9"/>
  <c r="E302" i="9"/>
  <c r="H302" i="9"/>
  <c r="D303" i="9"/>
  <c r="E303" i="9"/>
  <c r="D304" i="9"/>
  <c r="F304" i="9"/>
  <c r="E304" i="9"/>
  <c r="D305" i="9"/>
  <c r="I305" i="9"/>
  <c r="J305" i="9"/>
  <c r="E305" i="9"/>
  <c r="D306" i="9"/>
  <c r="I306" i="9"/>
  <c r="J306" i="9"/>
  <c r="E306" i="9"/>
  <c r="F306" i="9"/>
  <c r="H306" i="9"/>
  <c r="D307" i="9"/>
  <c r="F307" i="9"/>
  <c r="G307" i="9"/>
  <c r="E307" i="9"/>
  <c r="I307" i="9"/>
  <c r="J307" i="9"/>
  <c r="D308" i="9"/>
  <c r="F308" i="9"/>
  <c r="H308" i="9"/>
  <c r="E308" i="9"/>
  <c r="D309" i="9"/>
  <c r="I309" i="9"/>
  <c r="J309" i="9"/>
  <c r="E309" i="9"/>
  <c r="D310" i="9"/>
  <c r="F310" i="9"/>
  <c r="H310" i="9"/>
  <c r="I310" i="9"/>
  <c r="J310" i="9"/>
  <c r="E310" i="9"/>
  <c r="D311" i="9"/>
  <c r="E311" i="9"/>
  <c r="D312" i="9"/>
  <c r="F312" i="9"/>
  <c r="H312" i="9"/>
  <c r="E312" i="9"/>
  <c r="D313" i="9"/>
  <c r="I313" i="9"/>
  <c r="J313" i="9"/>
  <c r="E313" i="9"/>
  <c r="D314" i="9"/>
  <c r="I314" i="9"/>
  <c r="J314" i="9"/>
  <c r="E314" i="9"/>
  <c r="F314" i="9"/>
  <c r="H314" i="9"/>
  <c r="D315" i="9"/>
  <c r="F315" i="9"/>
  <c r="G315" i="9"/>
  <c r="E315" i="9"/>
  <c r="I315" i="9"/>
  <c r="J315" i="9"/>
  <c r="D316" i="9"/>
  <c r="F316" i="9"/>
  <c r="H316" i="9"/>
  <c r="E316" i="9"/>
  <c r="D317" i="9"/>
  <c r="I317" i="9"/>
  <c r="J317" i="9"/>
  <c r="E317" i="9"/>
  <c r="D318" i="9"/>
  <c r="F318" i="9"/>
  <c r="H318" i="9"/>
  <c r="I318" i="9"/>
  <c r="J318" i="9"/>
  <c r="E318" i="9"/>
  <c r="D319" i="9"/>
  <c r="E319" i="9"/>
  <c r="D320" i="9"/>
  <c r="F320" i="9"/>
  <c r="H320" i="9"/>
  <c r="E320" i="9"/>
  <c r="D321" i="9"/>
  <c r="I321" i="9"/>
  <c r="J321" i="9"/>
  <c r="E321" i="9"/>
  <c r="D322" i="9"/>
  <c r="I322" i="9"/>
  <c r="J322" i="9"/>
  <c r="E322" i="9"/>
  <c r="F322" i="9"/>
  <c r="H322" i="9"/>
  <c r="D323" i="9"/>
  <c r="F323" i="9"/>
  <c r="G323" i="9"/>
  <c r="E323" i="9"/>
  <c r="I323" i="9"/>
  <c r="J323" i="9"/>
  <c r="D324" i="9"/>
  <c r="F324" i="9"/>
  <c r="H324" i="9"/>
  <c r="E324" i="9"/>
  <c r="D325" i="9"/>
  <c r="I325" i="9"/>
  <c r="J325" i="9"/>
  <c r="E325" i="9"/>
  <c r="D326" i="9"/>
  <c r="F326" i="9"/>
  <c r="I326" i="9"/>
  <c r="J326" i="9"/>
  <c r="E326" i="9"/>
  <c r="H326" i="9"/>
  <c r="D327" i="9"/>
  <c r="E327" i="9"/>
  <c r="D328" i="9"/>
  <c r="F328" i="9"/>
  <c r="H328" i="9"/>
  <c r="E328" i="9"/>
  <c r="D329" i="9"/>
  <c r="I329" i="9"/>
  <c r="J329" i="9"/>
  <c r="E329" i="9"/>
  <c r="D330" i="9"/>
  <c r="I330" i="9"/>
  <c r="J330" i="9"/>
  <c r="E330" i="9"/>
  <c r="F330" i="9"/>
  <c r="H330" i="9"/>
  <c r="D331" i="9"/>
  <c r="F331" i="9"/>
  <c r="G331" i="9"/>
  <c r="E331" i="9"/>
  <c r="I331" i="9"/>
  <c r="J331" i="9"/>
  <c r="D332" i="9"/>
  <c r="F332" i="9"/>
  <c r="H332" i="9"/>
  <c r="E332" i="9"/>
  <c r="D333" i="9"/>
  <c r="I333" i="9"/>
  <c r="J333" i="9"/>
  <c r="E333" i="9"/>
  <c r="D334" i="9"/>
  <c r="F334" i="9"/>
  <c r="I334" i="9"/>
  <c r="J334" i="9"/>
  <c r="E334" i="9"/>
  <c r="H334" i="9"/>
  <c r="D335" i="9"/>
  <c r="E335" i="9"/>
  <c r="D336" i="9"/>
  <c r="F336" i="9"/>
  <c r="H336" i="9"/>
  <c r="E336" i="9"/>
  <c r="D337" i="9"/>
  <c r="I337" i="9"/>
  <c r="J337" i="9"/>
  <c r="E337" i="9"/>
  <c r="D338" i="9"/>
  <c r="I338" i="9"/>
  <c r="J338" i="9"/>
  <c r="E338" i="9"/>
  <c r="F338" i="9"/>
  <c r="H338" i="9"/>
  <c r="D339" i="9"/>
  <c r="F339" i="9"/>
  <c r="G339" i="9"/>
  <c r="E339" i="9"/>
  <c r="I339" i="9"/>
  <c r="J339" i="9"/>
  <c r="D340" i="9"/>
  <c r="F340" i="9"/>
  <c r="H340" i="9"/>
  <c r="E340" i="9"/>
  <c r="D341" i="9"/>
  <c r="I341" i="9"/>
  <c r="J341" i="9"/>
  <c r="E341" i="9"/>
  <c r="D342" i="9"/>
  <c r="F342" i="9"/>
  <c r="H342" i="9"/>
  <c r="I342" i="9"/>
  <c r="J342" i="9"/>
  <c r="E342" i="9"/>
  <c r="D11" i="7"/>
  <c r="D12" i="7"/>
  <c r="D13" i="7"/>
  <c r="E26" i="7"/>
  <c r="F26" i="7"/>
  <c r="E27" i="7"/>
  <c r="F27" i="7"/>
  <c r="E28" i="7"/>
  <c r="F28" i="7"/>
  <c r="E29" i="7"/>
  <c r="F29" i="7"/>
  <c r="E30" i="7"/>
  <c r="F30" i="7"/>
  <c r="G30" i="7"/>
  <c r="K30" i="7"/>
  <c r="E31" i="7"/>
  <c r="F31" i="7"/>
  <c r="E32" i="7"/>
  <c r="F32" i="7"/>
  <c r="V13" i="7"/>
  <c r="E21" i="7"/>
  <c r="F21" i="7"/>
  <c r="G21" i="7"/>
  <c r="K21" i="7"/>
  <c r="E22" i="7"/>
  <c r="F22" i="7"/>
  <c r="E23" i="7"/>
  <c r="F23" i="7"/>
  <c r="G23" i="7"/>
  <c r="J23" i="7"/>
  <c r="E24" i="7"/>
  <c r="F24" i="7"/>
  <c r="E25" i="7"/>
  <c r="F25" i="7"/>
  <c r="G25" i="7"/>
  <c r="I25" i="7"/>
  <c r="V15" i="7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M16" i="8"/>
  <c r="M15" i="8"/>
  <c r="G4" i="8"/>
  <c r="N16" i="8"/>
  <c r="N15" i="8"/>
  <c r="G5" i="8"/>
  <c r="G7" i="8"/>
  <c r="K16" i="8"/>
  <c r="K15" i="8"/>
  <c r="K12" i="8"/>
  <c r="K13" i="8"/>
  <c r="A13" i="8"/>
  <c r="D50" i="8"/>
  <c r="F50" i="8" s="1"/>
  <c r="H50" i="8" s="1"/>
  <c r="E50" i="8"/>
  <c r="D51" i="8"/>
  <c r="E51" i="8"/>
  <c r="D52" i="8"/>
  <c r="F52" i="8" s="1"/>
  <c r="H52" i="8" s="1"/>
  <c r="E52" i="8"/>
  <c r="D53" i="8"/>
  <c r="F53" i="8" s="1"/>
  <c r="E53" i="8"/>
  <c r="D54" i="8"/>
  <c r="I54" i="8" s="1"/>
  <c r="J54" i="8" s="1"/>
  <c r="E54" i="8"/>
  <c r="D55" i="8"/>
  <c r="F55" i="8" s="1"/>
  <c r="H55" i="8" s="1"/>
  <c r="E55" i="8"/>
  <c r="D56" i="8"/>
  <c r="I56" i="8" s="1"/>
  <c r="J56" i="8" s="1"/>
  <c r="E56" i="8"/>
  <c r="D57" i="8"/>
  <c r="F57" i="8" s="1"/>
  <c r="E57" i="8"/>
  <c r="D58" i="8"/>
  <c r="F58" i="8" s="1"/>
  <c r="E58" i="8"/>
  <c r="D59" i="8"/>
  <c r="F59" i="8" s="1"/>
  <c r="H59" i="8" s="1"/>
  <c r="E59" i="8"/>
  <c r="D60" i="8"/>
  <c r="F60" i="8" s="1"/>
  <c r="H60" i="8" s="1"/>
  <c r="E60" i="8"/>
  <c r="D61" i="8"/>
  <c r="I61" i="8" s="1"/>
  <c r="J61" i="8" s="1"/>
  <c r="E61" i="8"/>
  <c r="D62" i="8"/>
  <c r="F62" i="8" s="1"/>
  <c r="H62" i="8" s="1"/>
  <c r="E62" i="8"/>
  <c r="D63" i="8"/>
  <c r="F63" i="8" s="1"/>
  <c r="E63" i="8"/>
  <c r="D64" i="8"/>
  <c r="F64" i="8" s="1"/>
  <c r="H64" i="8" s="1"/>
  <c r="E64" i="8"/>
  <c r="D65" i="8"/>
  <c r="I65" i="8" s="1"/>
  <c r="J65" i="8" s="1"/>
  <c r="E65" i="8"/>
  <c r="D66" i="8"/>
  <c r="F66" i="8" s="1"/>
  <c r="H66" i="8" s="1"/>
  <c r="E66" i="8"/>
  <c r="D67" i="8"/>
  <c r="F67" i="8" s="1"/>
  <c r="H67" i="8" s="1"/>
  <c r="E67" i="8"/>
  <c r="D68" i="8"/>
  <c r="F68" i="8"/>
  <c r="G68" i="8"/>
  <c r="E68" i="8"/>
  <c r="I68" i="8"/>
  <c r="J68" i="8"/>
  <c r="D69" i="8"/>
  <c r="E69" i="8"/>
  <c r="F69" i="8"/>
  <c r="G69" i="8"/>
  <c r="H69" i="8"/>
  <c r="D70" i="8"/>
  <c r="E70" i="8"/>
  <c r="I70" i="8"/>
  <c r="J70" i="8"/>
  <c r="F70" i="8"/>
  <c r="H70" i="8"/>
  <c r="G70" i="8"/>
  <c r="D71" i="8"/>
  <c r="F71" i="8"/>
  <c r="H71" i="8"/>
  <c r="E71" i="8"/>
  <c r="D72" i="8"/>
  <c r="F72" i="8"/>
  <c r="E72" i="8"/>
  <c r="I72" i="8"/>
  <c r="J72" i="8"/>
  <c r="D73" i="8"/>
  <c r="F73" i="8"/>
  <c r="H73" i="8"/>
  <c r="G73" i="8"/>
  <c r="E73" i="8"/>
  <c r="D74" i="8"/>
  <c r="G74" i="8"/>
  <c r="E74" i="8"/>
  <c r="I74" i="8"/>
  <c r="J74" i="8"/>
  <c r="F74" i="8"/>
  <c r="H74" i="8"/>
  <c r="D75" i="8"/>
  <c r="F75" i="8"/>
  <c r="H75" i="8"/>
  <c r="E75" i="8"/>
  <c r="D76" i="8"/>
  <c r="F76" i="8"/>
  <c r="E76" i="8"/>
  <c r="I76" i="8"/>
  <c r="J76" i="8"/>
  <c r="D77" i="8"/>
  <c r="E77" i="8"/>
  <c r="D78" i="8"/>
  <c r="E78" i="8"/>
  <c r="D79" i="8"/>
  <c r="F79" i="8"/>
  <c r="H79" i="8"/>
  <c r="E79" i="8"/>
  <c r="D80" i="8"/>
  <c r="F80" i="8"/>
  <c r="E80" i="8"/>
  <c r="I80" i="8"/>
  <c r="J80" i="8"/>
  <c r="D81" i="8"/>
  <c r="F81" i="8"/>
  <c r="E81" i="8"/>
  <c r="H81" i="8"/>
  <c r="D82" i="8"/>
  <c r="E82" i="8"/>
  <c r="F82" i="8"/>
  <c r="H82" i="8"/>
  <c r="D83" i="8"/>
  <c r="F83" i="8"/>
  <c r="H83" i="8"/>
  <c r="E83" i="8"/>
  <c r="D84" i="8"/>
  <c r="F84" i="8"/>
  <c r="E84" i="8"/>
  <c r="I84" i="8"/>
  <c r="J84" i="8"/>
  <c r="D85" i="8"/>
  <c r="F85" i="8"/>
  <c r="H85" i="8"/>
  <c r="E85" i="8"/>
  <c r="D86" i="8"/>
  <c r="E86" i="8"/>
  <c r="F86" i="8"/>
  <c r="H86" i="8"/>
  <c r="D87" i="8"/>
  <c r="F87" i="8"/>
  <c r="H87" i="8"/>
  <c r="E87" i="8"/>
  <c r="D88" i="8"/>
  <c r="F88" i="8"/>
  <c r="E88" i="8"/>
  <c r="I88" i="8"/>
  <c r="J88" i="8"/>
  <c r="D89" i="8"/>
  <c r="E89" i="8"/>
  <c r="F89" i="8"/>
  <c r="H89" i="8"/>
  <c r="D90" i="8"/>
  <c r="E90" i="8"/>
  <c r="I90" i="8"/>
  <c r="J90" i="8"/>
  <c r="F90" i="8"/>
  <c r="H90" i="8"/>
  <c r="G90" i="8"/>
  <c r="D91" i="8"/>
  <c r="E91" i="8"/>
  <c r="D92" i="8"/>
  <c r="E92" i="8"/>
  <c r="I92" i="8"/>
  <c r="J92" i="8"/>
  <c r="D93" i="8"/>
  <c r="G93" i="8"/>
  <c r="E93" i="8"/>
  <c r="F93" i="8"/>
  <c r="H93" i="8"/>
  <c r="D94" i="8"/>
  <c r="E94" i="8"/>
  <c r="I94" i="8"/>
  <c r="J94" i="8"/>
  <c r="F94" i="8"/>
  <c r="H94" i="8"/>
  <c r="G94" i="8"/>
  <c r="D95" i="8"/>
  <c r="E95" i="8"/>
  <c r="D96" i="8"/>
  <c r="E96" i="8"/>
  <c r="I96" i="8"/>
  <c r="J96" i="8"/>
  <c r="D97" i="8"/>
  <c r="E97" i="8"/>
  <c r="F97" i="8"/>
  <c r="H97" i="8"/>
  <c r="D98" i="8"/>
  <c r="E98" i="8"/>
  <c r="D99" i="8"/>
  <c r="E99" i="8"/>
  <c r="D100" i="8"/>
  <c r="F100" i="8"/>
  <c r="E100" i="8"/>
  <c r="I100" i="8"/>
  <c r="J100" i="8"/>
  <c r="D101" i="8"/>
  <c r="E101" i="8"/>
  <c r="D102" i="8"/>
  <c r="E102" i="8"/>
  <c r="I102" i="8"/>
  <c r="J102" i="8"/>
  <c r="D103" i="8"/>
  <c r="E103" i="8"/>
  <c r="D104" i="8"/>
  <c r="E104" i="8"/>
  <c r="D105" i="8"/>
  <c r="F105" i="8"/>
  <c r="H105" i="8"/>
  <c r="E105" i="8"/>
  <c r="D106" i="8"/>
  <c r="E106" i="8"/>
  <c r="I106" i="8"/>
  <c r="J106" i="8"/>
  <c r="F106" i="8"/>
  <c r="G106" i="8"/>
  <c r="D107" i="8"/>
  <c r="E107" i="8"/>
  <c r="D108" i="8"/>
  <c r="F108" i="8"/>
  <c r="H108" i="8"/>
  <c r="E108" i="8"/>
  <c r="G108" i="8"/>
  <c r="D109" i="8"/>
  <c r="F109" i="8"/>
  <c r="G109" i="8"/>
  <c r="E109" i="8"/>
  <c r="H109" i="8"/>
  <c r="D110" i="8"/>
  <c r="I110" i="8"/>
  <c r="J110" i="8"/>
  <c r="E110" i="8"/>
  <c r="F110" i="8"/>
  <c r="H110" i="8"/>
  <c r="G110" i="8"/>
  <c r="D111" i="8"/>
  <c r="E111" i="8"/>
  <c r="D112" i="8"/>
  <c r="F112" i="8"/>
  <c r="E112" i="8"/>
  <c r="I112" i="8"/>
  <c r="J112" i="8"/>
  <c r="D113" i="8"/>
  <c r="E113" i="8"/>
  <c r="F113" i="8"/>
  <c r="H113" i="8"/>
  <c r="D114" i="8"/>
  <c r="E114" i="8"/>
  <c r="I114" i="8"/>
  <c r="J114" i="8"/>
  <c r="D115" i="8"/>
  <c r="E115" i="8"/>
  <c r="D116" i="8"/>
  <c r="F116" i="8"/>
  <c r="H116" i="8"/>
  <c r="E116" i="8"/>
  <c r="I116" i="8"/>
  <c r="J116" i="8"/>
  <c r="D117" i="8"/>
  <c r="E117" i="8"/>
  <c r="F117" i="8"/>
  <c r="H117" i="8"/>
  <c r="D118" i="8"/>
  <c r="F118" i="8"/>
  <c r="G118" i="8"/>
  <c r="E118" i="8"/>
  <c r="I118" i="8"/>
  <c r="J118" i="8"/>
  <c r="D119" i="8"/>
  <c r="E119" i="8"/>
  <c r="D120" i="8"/>
  <c r="I120" i="8"/>
  <c r="J120" i="8"/>
  <c r="E120" i="8"/>
  <c r="D121" i="8"/>
  <c r="E121" i="8"/>
  <c r="F121" i="8"/>
  <c r="H121" i="8"/>
  <c r="D122" i="8"/>
  <c r="E122" i="8"/>
  <c r="I122" i="8"/>
  <c r="J122" i="8"/>
  <c r="F122" i="8"/>
  <c r="H122" i="8"/>
  <c r="G122" i="8"/>
  <c r="D123" i="8"/>
  <c r="E123" i="8"/>
  <c r="D124" i="8"/>
  <c r="F124" i="8"/>
  <c r="H124" i="8"/>
  <c r="E124" i="8"/>
  <c r="I124" i="8"/>
  <c r="J124" i="8"/>
  <c r="D125" i="8"/>
  <c r="E125" i="8"/>
  <c r="F125" i="8"/>
  <c r="H125" i="8"/>
  <c r="D126" i="8"/>
  <c r="E126" i="8"/>
  <c r="F126" i="8"/>
  <c r="H126" i="8"/>
  <c r="I126" i="8"/>
  <c r="J126" i="8"/>
  <c r="D127" i="8"/>
  <c r="E127" i="8"/>
  <c r="D128" i="8"/>
  <c r="F128" i="8"/>
  <c r="H128" i="8"/>
  <c r="E128" i="8"/>
  <c r="G128" i="8"/>
  <c r="I128" i="8"/>
  <c r="J128" i="8"/>
  <c r="D129" i="8"/>
  <c r="E129" i="8"/>
  <c r="D130" i="8"/>
  <c r="E130" i="8"/>
  <c r="D131" i="8"/>
  <c r="E131" i="8"/>
  <c r="D132" i="8"/>
  <c r="E132" i="8"/>
  <c r="D133" i="8"/>
  <c r="F133" i="8"/>
  <c r="E133" i="8"/>
  <c r="H133" i="8"/>
  <c r="D134" i="8"/>
  <c r="E134" i="8"/>
  <c r="I134" i="8"/>
  <c r="J134" i="8"/>
  <c r="F134" i="8"/>
  <c r="H134" i="8"/>
  <c r="G134" i="8"/>
  <c r="D135" i="8"/>
  <c r="E135" i="8"/>
  <c r="D136" i="8"/>
  <c r="F136" i="8"/>
  <c r="H136" i="8"/>
  <c r="E136" i="8"/>
  <c r="I136" i="8"/>
  <c r="J136" i="8"/>
  <c r="D137" i="8"/>
  <c r="F137" i="8"/>
  <c r="E137" i="8"/>
  <c r="D138" i="8"/>
  <c r="I138" i="8"/>
  <c r="J138" i="8"/>
  <c r="E138" i="8"/>
  <c r="D139" i="8"/>
  <c r="E139" i="8"/>
  <c r="D140" i="8"/>
  <c r="F140" i="8"/>
  <c r="E140" i="8"/>
  <c r="I140" i="8"/>
  <c r="J140" i="8"/>
  <c r="D141" i="8"/>
  <c r="E141" i="8"/>
  <c r="D142" i="8"/>
  <c r="E142" i="8"/>
  <c r="F142" i="8"/>
  <c r="H142" i="8"/>
  <c r="I142" i="8"/>
  <c r="J142" i="8"/>
  <c r="D143" i="8"/>
  <c r="E143" i="8"/>
  <c r="D144" i="8"/>
  <c r="F144" i="8"/>
  <c r="H144" i="8"/>
  <c r="E144" i="8"/>
  <c r="I144" i="8"/>
  <c r="G144" i="8"/>
  <c r="J144" i="8"/>
  <c r="D145" i="8"/>
  <c r="E145" i="8"/>
  <c r="F145" i="8"/>
  <c r="H145" i="8"/>
  <c r="D146" i="8"/>
  <c r="F146" i="8"/>
  <c r="E146" i="8"/>
  <c r="I146" i="8"/>
  <c r="J146" i="8"/>
  <c r="H146" i="8"/>
  <c r="G146" i="8"/>
  <c r="D147" i="8"/>
  <c r="E147" i="8"/>
  <c r="D148" i="8"/>
  <c r="F148" i="8"/>
  <c r="H148" i="8"/>
  <c r="E148" i="8"/>
  <c r="G148" i="8"/>
  <c r="I148" i="8"/>
  <c r="J148" i="8"/>
  <c r="D149" i="8"/>
  <c r="E149" i="8"/>
  <c r="D150" i="8"/>
  <c r="E150" i="8"/>
  <c r="I150" i="8"/>
  <c r="J150" i="8"/>
  <c r="D151" i="8"/>
  <c r="E151" i="8"/>
  <c r="D152" i="8"/>
  <c r="E152" i="8"/>
  <c r="D153" i="8"/>
  <c r="G153" i="8"/>
  <c r="E153" i="8"/>
  <c r="F153" i="8"/>
  <c r="H153" i="8"/>
  <c r="D154" i="8"/>
  <c r="E154" i="8"/>
  <c r="F154" i="8"/>
  <c r="H154" i="8"/>
  <c r="D155" i="8"/>
  <c r="E155" i="8"/>
  <c r="D156" i="8"/>
  <c r="F156" i="8"/>
  <c r="H156" i="8"/>
  <c r="E156" i="8"/>
  <c r="I156" i="8"/>
  <c r="J156" i="8"/>
  <c r="D157" i="8"/>
  <c r="E157" i="8"/>
  <c r="D158" i="8"/>
  <c r="F158" i="8"/>
  <c r="G158" i="8"/>
  <c r="E158" i="8"/>
  <c r="I158" i="8"/>
  <c r="J158" i="8"/>
  <c r="D159" i="8"/>
  <c r="F159" i="8"/>
  <c r="H159" i="8"/>
  <c r="E159" i="8"/>
  <c r="D160" i="8"/>
  <c r="E160" i="8"/>
  <c r="I160" i="8"/>
  <c r="J160" i="8"/>
  <c r="D161" i="8"/>
  <c r="G161" i="8"/>
  <c r="E161" i="8"/>
  <c r="F161" i="8"/>
  <c r="H161" i="8"/>
  <c r="D162" i="8"/>
  <c r="E162" i="8"/>
  <c r="I162" i="8"/>
  <c r="J162" i="8"/>
  <c r="F162" i="8"/>
  <c r="H162" i="8"/>
  <c r="G162" i="8"/>
  <c r="D163" i="8"/>
  <c r="E163" i="8"/>
  <c r="D164" i="8"/>
  <c r="F164" i="8"/>
  <c r="H164" i="8"/>
  <c r="E164" i="8"/>
  <c r="I164" i="8"/>
  <c r="J164" i="8"/>
  <c r="D165" i="8"/>
  <c r="E165" i="8"/>
  <c r="D166" i="8"/>
  <c r="E166" i="8"/>
  <c r="D167" i="8"/>
  <c r="E167" i="8"/>
  <c r="D168" i="8"/>
  <c r="F168" i="8"/>
  <c r="H168" i="8"/>
  <c r="E168" i="8"/>
  <c r="I168" i="8"/>
  <c r="J168" i="8"/>
  <c r="D169" i="8"/>
  <c r="F169" i="8"/>
  <c r="E169" i="8"/>
  <c r="H169" i="8"/>
  <c r="D170" i="8"/>
  <c r="E170" i="8"/>
  <c r="I170" i="8"/>
  <c r="J170" i="8"/>
  <c r="F170" i="8"/>
  <c r="G170" i="8"/>
  <c r="H170" i="8"/>
  <c r="D171" i="8"/>
  <c r="F171" i="8"/>
  <c r="H171" i="8"/>
  <c r="E171" i="8"/>
  <c r="D172" i="8"/>
  <c r="F172" i="8"/>
  <c r="G172" i="8"/>
  <c r="H172" i="8"/>
  <c r="E172" i="8"/>
  <c r="I172" i="8"/>
  <c r="J172" i="8"/>
  <c r="D173" i="8"/>
  <c r="F173" i="8"/>
  <c r="H173" i="8"/>
  <c r="E173" i="8"/>
  <c r="D174" i="8"/>
  <c r="F174" i="8"/>
  <c r="G174" i="8"/>
  <c r="E174" i="8"/>
  <c r="I174" i="8"/>
  <c r="J174" i="8"/>
  <c r="D175" i="8"/>
  <c r="E175" i="8"/>
  <c r="D176" i="8"/>
  <c r="F176" i="8"/>
  <c r="H176" i="8"/>
  <c r="E176" i="8"/>
  <c r="I176" i="8"/>
  <c r="J176" i="8"/>
  <c r="D177" i="8"/>
  <c r="F177" i="8"/>
  <c r="H177" i="8"/>
  <c r="E177" i="8"/>
  <c r="D178" i="8"/>
  <c r="E178" i="8"/>
  <c r="I178" i="8"/>
  <c r="F178" i="8"/>
  <c r="H178" i="8"/>
  <c r="G178" i="8"/>
  <c r="J178" i="8"/>
  <c r="D179" i="8"/>
  <c r="F179" i="8"/>
  <c r="H179" i="8"/>
  <c r="E179" i="8"/>
  <c r="I179" i="8"/>
  <c r="J179" i="8"/>
  <c r="D180" i="8"/>
  <c r="F180" i="8"/>
  <c r="H180" i="8"/>
  <c r="E180" i="8"/>
  <c r="I180" i="8"/>
  <c r="J180" i="8"/>
  <c r="D181" i="8"/>
  <c r="F181" i="8"/>
  <c r="H181" i="8"/>
  <c r="E181" i="8"/>
  <c r="D182" i="8"/>
  <c r="E182" i="8"/>
  <c r="I182" i="8"/>
  <c r="J182" i="8"/>
  <c r="F182" i="8"/>
  <c r="G182" i="8"/>
  <c r="D183" i="8"/>
  <c r="E183" i="8"/>
  <c r="F183" i="8"/>
  <c r="H183" i="8"/>
  <c r="D184" i="8"/>
  <c r="F184" i="8"/>
  <c r="G184" i="8"/>
  <c r="H184" i="8"/>
  <c r="E184" i="8"/>
  <c r="I184" i="8"/>
  <c r="J184" i="8"/>
  <c r="D185" i="8"/>
  <c r="E185" i="8"/>
  <c r="F185" i="8"/>
  <c r="H185" i="8"/>
  <c r="D186" i="8"/>
  <c r="E186" i="8"/>
  <c r="I186" i="8"/>
  <c r="J186" i="8"/>
  <c r="F186" i="8"/>
  <c r="H186" i="8"/>
  <c r="G186" i="8"/>
  <c r="D187" i="8"/>
  <c r="F187" i="8"/>
  <c r="E187" i="8"/>
  <c r="D188" i="8"/>
  <c r="E188" i="8"/>
  <c r="D189" i="8"/>
  <c r="F189" i="8"/>
  <c r="H189" i="8"/>
  <c r="E189" i="8"/>
  <c r="D190" i="8"/>
  <c r="E190" i="8"/>
  <c r="I190" i="8"/>
  <c r="J190" i="8"/>
  <c r="D191" i="8"/>
  <c r="F191" i="8"/>
  <c r="H191" i="8"/>
  <c r="E191" i="8"/>
  <c r="D192" i="8"/>
  <c r="F192" i="8"/>
  <c r="H192" i="8"/>
  <c r="E192" i="8"/>
  <c r="D193" i="8"/>
  <c r="F193" i="8"/>
  <c r="H193" i="8"/>
  <c r="E193" i="8"/>
  <c r="D194" i="8"/>
  <c r="E194" i="8"/>
  <c r="I194" i="8"/>
  <c r="J194" i="8"/>
  <c r="D195" i="8"/>
  <c r="F195" i="8"/>
  <c r="H195" i="8"/>
  <c r="E195" i="8"/>
  <c r="D196" i="8"/>
  <c r="F196" i="8"/>
  <c r="H196" i="8"/>
  <c r="E196" i="8"/>
  <c r="I196" i="8"/>
  <c r="J196" i="8"/>
  <c r="D197" i="8"/>
  <c r="E197" i="8"/>
  <c r="F197" i="8"/>
  <c r="H197" i="8"/>
  <c r="D198" i="8"/>
  <c r="E198" i="8"/>
  <c r="I198" i="8"/>
  <c r="J198" i="8"/>
  <c r="F198" i="8"/>
  <c r="H198" i="8"/>
  <c r="G198" i="8"/>
  <c r="D199" i="8"/>
  <c r="E199" i="8"/>
  <c r="F199" i="8"/>
  <c r="H199" i="8"/>
  <c r="D200" i="8"/>
  <c r="F200" i="8"/>
  <c r="H200" i="8"/>
  <c r="E200" i="8"/>
  <c r="I200" i="8"/>
  <c r="J200" i="8"/>
  <c r="D201" i="8"/>
  <c r="E201" i="8"/>
  <c r="F201" i="8"/>
  <c r="H201" i="8"/>
  <c r="D202" i="8"/>
  <c r="E202" i="8"/>
  <c r="D203" i="8"/>
  <c r="E203" i="8"/>
  <c r="F203" i="8"/>
  <c r="H203" i="8"/>
  <c r="D204" i="8"/>
  <c r="E204" i="8"/>
  <c r="I204" i="8"/>
  <c r="J204" i="8"/>
  <c r="D205" i="8"/>
  <c r="F205" i="8"/>
  <c r="H205" i="8"/>
  <c r="E205" i="8"/>
  <c r="D206" i="8"/>
  <c r="G206" i="8"/>
  <c r="E206" i="8"/>
  <c r="F206" i="8"/>
  <c r="H206" i="8"/>
  <c r="I206" i="8"/>
  <c r="J206" i="8"/>
  <c r="D207" i="8"/>
  <c r="F207" i="8"/>
  <c r="H207" i="8"/>
  <c r="E207" i="8"/>
  <c r="D208" i="8"/>
  <c r="F208" i="8"/>
  <c r="H208" i="8"/>
  <c r="E208" i="8"/>
  <c r="I208" i="8"/>
  <c r="J208" i="8"/>
  <c r="D209" i="8"/>
  <c r="F209" i="8"/>
  <c r="E209" i="8"/>
  <c r="D210" i="8"/>
  <c r="F210" i="8"/>
  <c r="H210" i="8"/>
  <c r="E210" i="8"/>
  <c r="I210" i="8"/>
  <c r="J210" i="8"/>
  <c r="G210" i="8"/>
  <c r="D211" i="8"/>
  <c r="F211" i="8"/>
  <c r="H211" i="8"/>
  <c r="E211" i="8"/>
  <c r="D212" i="8"/>
  <c r="F212" i="8"/>
  <c r="H212" i="8"/>
  <c r="E212" i="8"/>
  <c r="I212" i="8"/>
  <c r="J212" i="8"/>
  <c r="D213" i="8"/>
  <c r="E213" i="8"/>
  <c r="I213" i="8"/>
  <c r="J213" i="8"/>
  <c r="F213" i="8"/>
  <c r="H213" i="8"/>
  <c r="D214" i="8"/>
  <c r="E214" i="8"/>
  <c r="I214" i="8"/>
  <c r="J214" i="8"/>
  <c r="D215" i="8"/>
  <c r="E215" i="8"/>
  <c r="F215" i="8"/>
  <c r="H215" i="8"/>
  <c r="D216" i="8"/>
  <c r="F216" i="8"/>
  <c r="H216" i="8"/>
  <c r="E216" i="8"/>
  <c r="I216" i="8"/>
  <c r="J216" i="8"/>
  <c r="G216" i="8"/>
  <c r="D217" i="8"/>
  <c r="F217" i="8"/>
  <c r="E217" i="8"/>
  <c r="H217" i="8"/>
  <c r="D218" i="8"/>
  <c r="F218" i="8"/>
  <c r="E218" i="8"/>
  <c r="I218" i="8"/>
  <c r="J218" i="8"/>
  <c r="H218" i="8"/>
  <c r="D219" i="8"/>
  <c r="F219" i="8"/>
  <c r="E219" i="8"/>
  <c r="H219" i="8"/>
  <c r="D220" i="8"/>
  <c r="E220" i="8"/>
  <c r="D221" i="8"/>
  <c r="F221" i="8"/>
  <c r="E221" i="8"/>
  <c r="D222" i="8"/>
  <c r="E222" i="8"/>
  <c r="F222" i="8"/>
  <c r="H222" i="8"/>
  <c r="G222" i="8"/>
  <c r="I222" i="8"/>
  <c r="J222" i="8"/>
  <c r="D223" i="8"/>
  <c r="F223" i="8"/>
  <c r="H223" i="8"/>
  <c r="E223" i="8"/>
  <c r="D224" i="8"/>
  <c r="F224" i="8"/>
  <c r="H224" i="8"/>
  <c r="E224" i="8"/>
  <c r="I224" i="8"/>
  <c r="J224" i="8"/>
  <c r="D225" i="8"/>
  <c r="F225" i="8"/>
  <c r="H225" i="8"/>
  <c r="E225" i="8"/>
  <c r="D226" i="8"/>
  <c r="I226" i="8"/>
  <c r="J226" i="8"/>
  <c r="E226" i="8"/>
  <c r="D227" i="8"/>
  <c r="F227" i="8"/>
  <c r="H227" i="8"/>
  <c r="E227" i="8"/>
  <c r="D228" i="8"/>
  <c r="F228" i="8"/>
  <c r="H228" i="8"/>
  <c r="E228" i="8"/>
  <c r="I228" i="8"/>
  <c r="J228" i="8"/>
  <c r="D229" i="8"/>
  <c r="F229" i="8"/>
  <c r="E229" i="8"/>
  <c r="H229" i="8"/>
  <c r="D230" i="8"/>
  <c r="F230" i="8"/>
  <c r="H230" i="8"/>
  <c r="E230" i="8"/>
  <c r="I230" i="8"/>
  <c r="J230" i="8"/>
  <c r="D231" i="8"/>
  <c r="F231" i="8"/>
  <c r="E231" i="8"/>
  <c r="H231" i="8"/>
  <c r="D232" i="8"/>
  <c r="I232" i="8"/>
  <c r="J232" i="8"/>
  <c r="E232" i="8"/>
  <c r="D233" i="8"/>
  <c r="F233" i="8"/>
  <c r="E233" i="8"/>
  <c r="H233" i="8"/>
  <c r="D234" i="8"/>
  <c r="E234" i="8"/>
  <c r="I234" i="8"/>
  <c r="J234" i="8"/>
  <c r="F234" i="8"/>
  <c r="G234" i="8"/>
  <c r="D235" i="8"/>
  <c r="E235" i="8"/>
  <c r="F235" i="8"/>
  <c r="H235" i="8"/>
  <c r="D236" i="8"/>
  <c r="F236" i="8"/>
  <c r="E236" i="8"/>
  <c r="I236" i="8"/>
  <c r="J236" i="8"/>
  <c r="D237" i="8"/>
  <c r="F237" i="8"/>
  <c r="H237" i="8"/>
  <c r="E237" i="8"/>
  <c r="D238" i="8"/>
  <c r="F238" i="8"/>
  <c r="E238" i="8"/>
  <c r="I238" i="8"/>
  <c r="J238" i="8"/>
  <c r="D239" i="8"/>
  <c r="F239" i="8"/>
  <c r="H239" i="8"/>
  <c r="E239" i="8"/>
  <c r="D240" i="8"/>
  <c r="E240" i="8"/>
  <c r="D241" i="8"/>
  <c r="F241" i="8"/>
  <c r="H241" i="8"/>
  <c r="E241" i="8"/>
  <c r="D242" i="8"/>
  <c r="E242" i="8"/>
  <c r="I242" i="8"/>
  <c r="J242" i="8"/>
  <c r="F242" i="8"/>
  <c r="H242" i="8"/>
  <c r="G242" i="8"/>
  <c r="D243" i="8"/>
  <c r="F243" i="8"/>
  <c r="H243" i="8"/>
  <c r="E243" i="8"/>
  <c r="D244" i="8"/>
  <c r="F244" i="8"/>
  <c r="E244" i="8"/>
  <c r="I244" i="8"/>
  <c r="J244" i="8"/>
  <c r="D245" i="8"/>
  <c r="F245" i="8"/>
  <c r="E245" i="8"/>
  <c r="H245" i="8"/>
  <c r="D246" i="8"/>
  <c r="E246" i="8"/>
  <c r="I246" i="8"/>
  <c r="J246" i="8"/>
  <c r="F246" i="8"/>
  <c r="H246" i="8"/>
  <c r="G246" i="8"/>
  <c r="D247" i="8"/>
  <c r="F247" i="8"/>
  <c r="H247" i="8"/>
  <c r="E247" i="8"/>
  <c r="D248" i="8"/>
  <c r="F248" i="8"/>
  <c r="H248" i="8"/>
  <c r="E248" i="8"/>
  <c r="I248" i="8"/>
  <c r="J248" i="8"/>
  <c r="G248" i="8"/>
  <c r="D249" i="8"/>
  <c r="E249" i="8"/>
  <c r="F249" i="8"/>
  <c r="D250" i="8"/>
  <c r="E250" i="8"/>
  <c r="I250" i="8"/>
  <c r="J250" i="8"/>
  <c r="F250" i="8"/>
  <c r="H250" i="8"/>
  <c r="D251" i="8"/>
  <c r="F251" i="8"/>
  <c r="E251" i="8"/>
  <c r="D252" i="8"/>
  <c r="F252" i="8"/>
  <c r="H252" i="8"/>
  <c r="E252" i="8"/>
  <c r="I252" i="8"/>
  <c r="J252" i="8"/>
  <c r="G252" i="8"/>
  <c r="D253" i="8"/>
  <c r="F253" i="8"/>
  <c r="H253" i="8"/>
  <c r="E253" i="8"/>
  <c r="D254" i="8"/>
  <c r="F254" i="8"/>
  <c r="H254" i="8"/>
  <c r="E254" i="8"/>
  <c r="I254" i="8"/>
  <c r="J254" i="8"/>
  <c r="D255" i="8"/>
  <c r="F255" i="8"/>
  <c r="H255" i="8"/>
  <c r="E255" i="8"/>
  <c r="D256" i="8"/>
  <c r="F256" i="8"/>
  <c r="H256" i="8"/>
  <c r="E256" i="8"/>
  <c r="I256" i="8"/>
  <c r="J256" i="8"/>
  <c r="D257" i="8"/>
  <c r="I257" i="8"/>
  <c r="J257" i="8"/>
  <c r="E257" i="8"/>
  <c r="D258" i="8"/>
  <c r="F258" i="8"/>
  <c r="E258" i="8"/>
  <c r="D259" i="8"/>
  <c r="F259" i="8"/>
  <c r="H259" i="8"/>
  <c r="E259" i="8"/>
  <c r="I259" i="8"/>
  <c r="J259" i="8"/>
  <c r="D260" i="8"/>
  <c r="F260" i="8"/>
  <c r="H260" i="8"/>
  <c r="E260" i="8"/>
  <c r="I260" i="8"/>
  <c r="J260" i="8"/>
  <c r="D261" i="8"/>
  <c r="I261" i="8"/>
  <c r="J261" i="8"/>
  <c r="E261" i="8"/>
  <c r="D262" i="8"/>
  <c r="F262" i="8"/>
  <c r="E262" i="8"/>
  <c r="I262" i="8"/>
  <c r="J262" i="8"/>
  <c r="H262" i="8"/>
  <c r="D263" i="8"/>
  <c r="E263" i="8"/>
  <c r="I263" i="8"/>
  <c r="J263" i="8"/>
  <c r="F263" i="8"/>
  <c r="H263" i="8"/>
  <c r="D264" i="8"/>
  <c r="F264" i="8"/>
  <c r="H264" i="8"/>
  <c r="E264" i="8"/>
  <c r="I264" i="8"/>
  <c r="J264" i="8"/>
  <c r="D265" i="8"/>
  <c r="F265" i="8"/>
  <c r="E265" i="8"/>
  <c r="I265" i="8"/>
  <c r="J265" i="8"/>
  <c r="D266" i="8"/>
  <c r="E266" i="8"/>
  <c r="I266" i="8"/>
  <c r="F266" i="8"/>
  <c r="H266" i="8"/>
  <c r="G266" i="8"/>
  <c r="J266" i="8"/>
  <c r="D267" i="8"/>
  <c r="F267" i="8"/>
  <c r="H267" i="8"/>
  <c r="E267" i="8"/>
  <c r="D268" i="8"/>
  <c r="F268" i="8"/>
  <c r="H268" i="8"/>
  <c r="E268" i="8"/>
  <c r="I268" i="8"/>
  <c r="J268" i="8"/>
  <c r="D269" i="8"/>
  <c r="F269" i="8"/>
  <c r="I269" i="8"/>
  <c r="J269" i="8"/>
  <c r="E269" i="8"/>
  <c r="D270" i="8"/>
  <c r="E270" i="8"/>
  <c r="I270" i="8"/>
  <c r="J270" i="8"/>
  <c r="D271" i="8"/>
  <c r="F271" i="8"/>
  <c r="H271" i="8"/>
  <c r="E271" i="8"/>
  <c r="I271" i="8"/>
  <c r="J271" i="8"/>
  <c r="D272" i="8"/>
  <c r="I272" i="8"/>
  <c r="J272" i="8"/>
  <c r="F272" i="8"/>
  <c r="H272" i="8"/>
  <c r="E272" i="8"/>
  <c r="G272" i="8"/>
  <c r="D273" i="8"/>
  <c r="E273" i="8"/>
  <c r="I273" i="8"/>
  <c r="J273" i="8"/>
  <c r="D274" i="8"/>
  <c r="F274" i="8"/>
  <c r="H274" i="8"/>
  <c r="E274" i="8"/>
  <c r="D275" i="8"/>
  <c r="F275" i="8"/>
  <c r="H275" i="8"/>
  <c r="E275" i="8"/>
  <c r="I275" i="8"/>
  <c r="J275" i="8"/>
  <c r="D276" i="8"/>
  <c r="F276" i="8"/>
  <c r="E276" i="8"/>
  <c r="I276" i="8"/>
  <c r="J276" i="8"/>
  <c r="D277" i="8"/>
  <c r="E277" i="8"/>
  <c r="I277" i="8"/>
  <c r="J277" i="8"/>
  <c r="D278" i="8"/>
  <c r="E278" i="8"/>
  <c r="I278" i="8"/>
  <c r="J278" i="8"/>
  <c r="F278" i="8"/>
  <c r="H278" i="8"/>
  <c r="D279" i="8"/>
  <c r="F279" i="8"/>
  <c r="E279" i="8"/>
  <c r="D280" i="8"/>
  <c r="F280" i="8"/>
  <c r="H280" i="8"/>
  <c r="E280" i="8"/>
  <c r="I280" i="8"/>
  <c r="J280" i="8"/>
  <c r="D281" i="8"/>
  <c r="I281" i="8"/>
  <c r="E281" i="8"/>
  <c r="F281" i="8"/>
  <c r="H281" i="8"/>
  <c r="J281" i="8"/>
  <c r="D282" i="8"/>
  <c r="E282" i="8"/>
  <c r="F282" i="8"/>
  <c r="H282" i="8"/>
  <c r="G282" i="8"/>
  <c r="I282" i="8"/>
  <c r="J282" i="8"/>
  <c r="D283" i="8"/>
  <c r="F283" i="8"/>
  <c r="H283" i="8"/>
  <c r="E283" i="8"/>
  <c r="I283" i="8"/>
  <c r="J283" i="8"/>
  <c r="D284" i="8"/>
  <c r="F284" i="8"/>
  <c r="H284" i="8"/>
  <c r="E284" i="8"/>
  <c r="I284" i="8"/>
  <c r="J284" i="8"/>
  <c r="D285" i="8"/>
  <c r="F285" i="8"/>
  <c r="H285" i="8"/>
  <c r="I285" i="8"/>
  <c r="E285" i="8"/>
  <c r="J285" i="8"/>
  <c r="D286" i="8"/>
  <c r="E286" i="8"/>
  <c r="F286" i="8"/>
  <c r="H286" i="8"/>
  <c r="D287" i="8"/>
  <c r="F287" i="8"/>
  <c r="H287" i="8"/>
  <c r="E287" i="8"/>
  <c r="I287" i="8"/>
  <c r="J287" i="8"/>
  <c r="D288" i="8"/>
  <c r="F288" i="8"/>
  <c r="G288" i="8"/>
  <c r="E288" i="8"/>
  <c r="I288" i="8"/>
  <c r="J288" i="8"/>
  <c r="H288" i="8"/>
  <c r="D289" i="8"/>
  <c r="E289" i="8"/>
  <c r="I289" i="8"/>
  <c r="J289" i="8"/>
  <c r="D290" i="8"/>
  <c r="E290" i="8"/>
  <c r="F290" i="8"/>
  <c r="H290" i="8"/>
  <c r="D291" i="8"/>
  <c r="F291" i="8"/>
  <c r="H291" i="8"/>
  <c r="E291" i="8"/>
  <c r="I291" i="8"/>
  <c r="J291" i="8"/>
  <c r="D292" i="8"/>
  <c r="E292" i="8"/>
  <c r="I292" i="8"/>
  <c r="J292" i="8"/>
  <c r="D293" i="8"/>
  <c r="I293" i="8"/>
  <c r="J293" i="8"/>
  <c r="E293" i="8"/>
  <c r="D294" i="8"/>
  <c r="E294" i="8"/>
  <c r="I294" i="8"/>
  <c r="J294" i="8"/>
  <c r="F294" i="8"/>
  <c r="H294" i="8"/>
  <c r="D295" i="8"/>
  <c r="F295" i="8"/>
  <c r="H295" i="8"/>
  <c r="E295" i="8"/>
  <c r="I295" i="8"/>
  <c r="J295" i="8"/>
  <c r="D296" i="8"/>
  <c r="F296" i="8"/>
  <c r="H296" i="8"/>
  <c r="E296" i="8"/>
  <c r="D297" i="8"/>
  <c r="F297" i="8"/>
  <c r="E297" i="8"/>
  <c r="I297" i="8"/>
  <c r="J297" i="8"/>
  <c r="H297" i="8"/>
  <c r="G297" i="8"/>
  <c r="D298" i="8"/>
  <c r="F298" i="8"/>
  <c r="H298" i="8"/>
  <c r="E298" i="8"/>
  <c r="D299" i="8"/>
  <c r="E299" i="8"/>
  <c r="F299" i="8"/>
  <c r="H299" i="8"/>
  <c r="D300" i="8"/>
  <c r="F300" i="8"/>
  <c r="H300" i="8"/>
  <c r="E300" i="8"/>
  <c r="I300" i="8"/>
  <c r="J300" i="8"/>
  <c r="D301" i="8"/>
  <c r="E301" i="8"/>
  <c r="I301" i="8"/>
  <c r="J301" i="8"/>
  <c r="F301" i="8"/>
  <c r="D302" i="8"/>
  <c r="E302" i="8"/>
  <c r="I302" i="8"/>
  <c r="J302" i="8"/>
  <c r="F302" i="8"/>
  <c r="H302" i="8"/>
  <c r="G302" i="8"/>
  <c r="D303" i="8"/>
  <c r="F303" i="8"/>
  <c r="H303" i="8"/>
  <c r="E303" i="8"/>
  <c r="I303" i="8"/>
  <c r="J303" i="8"/>
  <c r="D304" i="8"/>
  <c r="F304" i="8"/>
  <c r="H304" i="8"/>
  <c r="E304" i="8"/>
  <c r="D305" i="8"/>
  <c r="E305" i="8"/>
  <c r="I305" i="8"/>
  <c r="J305" i="8"/>
  <c r="D306" i="8"/>
  <c r="E306" i="8"/>
  <c r="I306" i="8"/>
  <c r="J306" i="8"/>
  <c r="F306" i="8"/>
  <c r="H306" i="8"/>
  <c r="D307" i="8"/>
  <c r="F307" i="8"/>
  <c r="H307" i="8"/>
  <c r="E307" i="8"/>
  <c r="I307" i="8"/>
  <c r="J307" i="8"/>
  <c r="D308" i="8"/>
  <c r="F308" i="8"/>
  <c r="E308" i="8"/>
  <c r="D309" i="8"/>
  <c r="E309" i="8"/>
  <c r="I309" i="8"/>
  <c r="J309" i="8"/>
  <c r="D310" i="8"/>
  <c r="F310" i="8"/>
  <c r="E310" i="8"/>
  <c r="I310" i="8"/>
  <c r="J310" i="8"/>
  <c r="H310" i="8"/>
  <c r="G310" i="8"/>
  <c r="D311" i="8"/>
  <c r="F311" i="8"/>
  <c r="E311" i="8"/>
  <c r="I311" i="8"/>
  <c r="J311" i="8"/>
  <c r="D312" i="8"/>
  <c r="F312" i="8"/>
  <c r="H312" i="8"/>
  <c r="E312" i="8"/>
  <c r="I312" i="8"/>
  <c r="J312" i="8"/>
  <c r="D313" i="8"/>
  <c r="E313" i="8"/>
  <c r="D314" i="8"/>
  <c r="F314" i="8"/>
  <c r="H314" i="8"/>
  <c r="E314" i="8"/>
  <c r="I314" i="8"/>
  <c r="J314" i="8"/>
  <c r="G314" i="8"/>
  <c r="D315" i="8"/>
  <c r="E315" i="8"/>
  <c r="I315" i="8"/>
  <c r="J315" i="8"/>
  <c r="F315" i="8"/>
  <c r="H315" i="8"/>
  <c r="D316" i="8"/>
  <c r="E316" i="8"/>
  <c r="D317" i="8"/>
  <c r="F317" i="8"/>
  <c r="I317" i="8"/>
  <c r="E317" i="8"/>
  <c r="J317" i="8"/>
  <c r="D318" i="8"/>
  <c r="E318" i="8"/>
  <c r="I318" i="8"/>
  <c r="J318" i="8"/>
  <c r="F318" i="8"/>
  <c r="H318" i="8"/>
  <c r="D319" i="8"/>
  <c r="F319" i="8"/>
  <c r="H319" i="8"/>
  <c r="E319" i="8"/>
  <c r="I319" i="8"/>
  <c r="J319" i="8"/>
  <c r="D320" i="8"/>
  <c r="F320" i="8"/>
  <c r="E320" i="8"/>
  <c r="I320" i="8"/>
  <c r="J320" i="8"/>
  <c r="H320" i="8"/>
  <c r="D321" i="8"/>
  <c r="I321" i="8"/>
  <c r="J321" i="8"/>
  <c r="E321" i="8"/>
  <c r="D322" i="8"/>
  <c r="I322" i="8"/>
  <c r="J322" i="8"/>
  <c r="E322" i="8"/>
  <c r="D323" i="8"/>
  <c r="F323" i="8"/>
  <c r="H323" i="8"/>
  <c r="E323" i="8"/>
  <c r="I323" i="8"/>
  <c r="J323" i="8"/>
  <c r="D324" i="8"/>
  <c r="F324" i="8"/>
  <c r="E324" i="8"/>
  <c r="I324" i="8"/>
  <c r="J324" i="8"/>
  <c r="D325" i="8"/>
  <c r="I325" i="8"/>
  <c r="J325" i="8"/>
  <c r="E325" i="8"/>
  <c r="V2" i="10"/>
  <c r="V3" i="10"/>
  <c r="V4" i="10"/>
  <c r="V5" i="10"/>
  <c r="V6" i="10"/>
  <c r="V7" i="10"/>
  <c r="V8" i="10"/>
  <c r="V9" i="10"/>
  <c r="V10" i="10"/>
  <c r="E26" i="10"/>
  <c r="F26" i="10"/>
  <c r="E27" i="10"/>
  <c r="F27" i="10"/>
  <c r="G27" i="10"/>
  <c r="K27" i="10"/>
  <c r="E28" i="10"/>
  <c r="F28" i="10"/>
  <c r="G28" i="10"/>
  <c r="E29" i="10"/>
  <c r="F29" i="10"/>
  <c r="E30" i="10"/>
  <c r="F30" i="10"/>
  <c r="E31" i="10"/>
  <c r="F31" i="10"/>
  <c r="E32" i="10"/>
  <c r="F32" i="10"/>
  <c r="P32" i="10"/>
  <c r="E33" i="10"/>
  <c r="F33" i="10"/>
  <c r="G33" i="10"/>
  <c r="N33" i="10"/>
  <c r="E35" i="10"/>
  <c r="F35" i="10"/>
  <c r="E36" i="10"/>
  <c r="F36" i="10"/>
  <c r="G36" i="10"/>
  <c r="N36" i="10"/>
  <c r="E37" i="10"/>
  <c r="F37" i="10"/>
  <c r="G37" i="10"/>
  <c r="K37" i="10"/>
  <c r="P37" i="10"/>
  <c r="E38" i="10"/>
  <c r="F38" i="10"/>
  <c r="E39" i="10"/>
  <c r="F39" i="10"/>
  <c r="P39" i="10"/>
  <c r="R39" i="10"/>
  <c r="T39" i="10"/>
  <c r="G39" i="10"/>
  <c r="E40" i="10"/>
  <c r="F40" i="10"/>
  <c r="P40" i="10"/>
  <c r="E41" i="10"/>
  <c r="F41" i="10"/>
  <c r="P41" i="10"/>
  <c r="E42" i="10"/>
  <c r="F42" i="10"/>
  <c r="E43" i="10"/>
  <c r="F43" i="10"/>
  <c r="G43" i="10"/>
  <c r="E44" i="10"/>
  <c r="F44" i="10"/>
  <c r="G44" i="10"/>
  <c r="K44" i="10"/>
  <c r="E45" i="10"/>
  <c r="F45" i="10"/>
  <c r="G45" i="10"/>
  <c r="K45" i="10"/>
  <c r="P45" i="10"/>
  <c r="R45" i="10"/>
  <c r="T45" i="10"/>
  <c r="E46" i="10"/>
  <c r="F46" i="10"/>
  <c r="E47" i="10"/>
  <c r="F47" i="10"/>
  <c r="E48" i="10"/>
  <c r="F48" i="10"/>
  <c r="V11" i="10"/>
  <c r="V12" i="10"/>
  <c r="V13" i="10"/>
  <c r="E21" i="10"/>
  <c r="F21" i="10"/>
  <c r="E22" i="10"/>
  <c r="F22" i="10"/>
  <c r="E23" i="10"/>
  <c r="F23" i="10"/>
  <c r="G23" i="10"/>
  <c r="J23" i="10"/>
  <c r="E24" i="10"/>
  <c r="F24" i="10"/>
  <c r="E25" i="10"/>
  <c r="F25" i="10"/>
  <c r="P27" i="10"/>
  <c r="P33" i="10"/>
  <c r="P36" i="10"/>
  <c r="R36" i="10"/>
  <c r="T36" i="10"/>
  <c r="P44" i="10"/>
  <c r="R44" i="10"/>
  <c r="T44" i="10"/>
  <c r="V14" i="10"/>
  <c r="V15" i="10"/>
  <c r="V16" i="10"/>
  <c r="C17" i="10"/>
  <c r="V17" i="10"/>
  <c r="V18" i="10"/>
  <c r="V19" i="10"/>
  <c r="V20" i="10"/>
  <c r="Q21" i="10"/>
  <c r="V21" i="10"/>
  <c r="Q22" i="10"/>
  <c r="V22" i="10"/>
  <c r="Q23" i="10"/>
  <c r="V23" i="10"/>
  <c r="Q24" i="10"/>
  <c r="V24" i="10"/>
  <c r="Q25" i="10"/>
  <c r="Q26" i="10"/>
  <c r="Q27" i="10"/>
  <c r="K28" i="10"/>
  <c r="Q28" i="10"/>
  <c r="Q29" i="10"/>
  <c r="Q30" i="10"/>
  <c r="Q31" i="10"/>
  <c r="Q32" i="10"/>
  <c r="Q33" i="10"/>
  <c r="Q35" i="10"/>
  <c r="Q36" i="10"/>
  <c r="Q37" i="10"/>
  <c r="Q38" i="10"/>
  <c r="N39" i="10"/>
  <c r="Q39" i="10"/>
  <c r="Q40" i="10"/>
  <c r="Q41" i="10"/>
  <c r="Q42" i="10"/>
  <c r="Q43" i="10"/>
  <c r="Q44" i="10"/>
  <c r="Q45" i="10"/>
  <c r="Q46" i="10"/>
  <c r="Q47" i="10"/>
  <c r="Q48" i="10"/>
  <c r="F72" i="4"/>
  <c r="G72" i="4"/>
  <c r="F75" i="4"/>
  <c r="P75" i="4"/>
  <c r="G75" i="4"/>
  <c r="K75" i="4"/>
  <c r="F80" i="4"/>
  <c r="G80" i="4"/>
  <c r="K80" i="4"/>
  <c r="F81" i="4"/>
  <c r="G81" i="4"/>
  <c r="F82" i="4"/>
  <c r="P82" i="4"/>
  <c r="R82" i="4"/>
  <c r="T82" i="4"/>
  <c r="G82" i="4"/>
  <c r="K82" i="4"/>
  <c r="F83" i="4"/>
  <c r="G83" i="4"/>
  <c r="F85" i="4"/>
  <c r="G85" i="4"/>
  <c r="K85" i="4"/>
  <c r="F84" i="4"/>
  <c r="G84" i="4"/>
  <c r="K84" i="4"/>
  <c r="F87" i="4"/>
  <c r="F88" i="4"/>
  <c r="P88" i="4"/>
  <c r="R88" i="4"/>
  <c r="T88" i="4"/>
  <c r="G88" i="4"/>
  <c r="F89" i="4"/>
  <c r="G89" i="4"/>
  <c r="K89" i="4"/>
  <c r="F90" i="4"/>
  <c r="G90" i="4"/>
  <c r="K90" i="4"/>
  <c r="F91" i="4"/>
  <c r="P91" i="4"/>
  <c r="R91" i="4"/>
  <c r="T91" i="4"/>
  <c r="G91" i="4"/>
  <c r="F92" i="4"/>
  <c r="G92" i="4"/>
  <c r="K92" i="4"/>
  <c r="F93" i="4"/>
  <c r="G93" i="4"/>
  <c r="F94" i="4"/>
  <c r="G94" i="4"/>
  <c r="R94" i="4"/>
  <c r="T94" i="4"/>
  <c r="F95" i="4"/>
  <c r="G95" i="4"/>
  <c r="F96" i="4"/>
  <c r="F97" i="4"/>
  <c r="G97" i="4"/>
  <c r="F98" i="4"/>
  <c r="F99" i="4"/>
  <c r="P99" i="4"/>
  <c r="G99" i="4"/>
  <c r="K99" i="4"/>
  <c r="F100" i="4"/>
  <c r="G100" i="4"/>
  <c r="K100" i="4"/>
  <c r="F101" i="4"/>
  <c r="G101" i="4"/>
  <c r="K101" i="4"/>
  <c r="F102" i="4"/>
  <c r="G102" i="4"/>
  <c r="F103" i="4"/>
  <c r="F104" i="4"/>
  <c r="G104" i="4"/>
  <c r="K104" i="4"/>
  <c r="F105" i="4"/>
  <c r="F106" i="4"/>
  <c r="G106" i="4"/>
  <c r="F107" i="4"/>
  <c r="G107" i="4"/>
  <c r="F108" i="4"/>
  <c r="G108" i="4"/>
  <c r="K108" i="4"/>
  <c r="F109" i="4"/>
  <c r="G109" i="4"/>
  <c r="K109" i="4"/>
  <c r="F110" i="4"/>
  <c r="F111" i="4"/>
  <c r="G111" i="4"/>
  <c r="F112" i="4"/>
  <c r="P112" i="4"/>
  <c r="G112" i="4"/>
  <c r="K112" i="4"/>
  <c r="F115" i="4"/>
  <c r="G115" i="4"/>
  <c r="K115" i="4"/>
  <c r="E121" i="4"/>
  <c r="F121" i="4"/>
  <c r="G121" i="4"/>
  <c r="K121" i="4"/>
  <c r="E124" i="4"/>
  <c r="F124" i="4"/>
  <c r="F73" i="4"/>
  <c r="P73" i="4"/>
  <c r="F74" i="4"/>
  <c r="P74" i="4"/>
  <c r="F76" i="4"/>
  <c r="F77" i="4"/>
  <c r="P77" i="4"/>
  <c r="F78" i="4"/>
  <c r="F38" i="4"/>
  <c r="G38" i="4"/>
  <c r="K38" i="4"/>
  <c r="P38" i="4"/>
  <c r="F39" i="4"/>
  <c r="G39" i="4"/>
  <c r="K39" i="4"/>
  <c r="P39" i="4"/>
  <c r="R39" i="4"/>
  <c r="T39" i="4"/>
  <c r="F40" i="4"/>
  <c r="G40" i="4"/>
  <c r="I40" i="4"/>
  <c r="F42" i="4"/>
  <c r="P42" i="4"/>
  <c r="R42" i="4"/>
  <c r="T42" i="4"/>
  <c r="G42" i="4"/>
  <c r="F44" i="4"/>
  <c r="P44" i="4"/>
  <c r="R44" i="4"/>
  <c r="T44" i="4"/>
  <c r="G44" i="4"/>
  <c r="I44" i="4"/>
  <c r="F45" i="4"/>
  <c r="G45" i="4"/>
  <c r="P45" i="4"/>
  <c r="F47" i="4"/>
  <c r="F48" i="4"/>
  <c r="F49" i="4"/>
  <c r="F51" i="4"/>
  <c r="G51" i="4"/>
  <c r="N51" i="4"/>
  <c r="P51" i="4"/>
  <c r="R51" i="4"/>
  <c r="T51" i="4"/>
  <c r="F52" i="4"/>
  <c r="G52" i="4"/>
  <c r="I52" i="4"/>
  <c r="F53" i="4"/>
  <c r="P53" i="4"/>
  <c r="G53" i="4"/>
  <c r="N53" i="4"/>
  <c r="R53" i="4"/>
  <c r="T53" i="4"/>
  <c r="F54" i="4"/>
  <c r="G54" i="4"/>
  <c r="I54" i="4"/>
  <c r="P54" i="4"/>
  <c r="F55" i="4"/>
  <c r="G55" i="4"/>
  <c r="J55" i="4"/>
  <c r="P55" i="4"/>
  <c r="R55" i="4"/>
  <c r="T55" i="4"/>
  <c r="F56" i="4"/>
  <c r="G56" i="4"/>
  <c r="J56" i="4"/>
  <c r="F57" i="4"/>
  <c r="P57" i="4"/>
  <c r="R57" i="4"/>
  <c r="T57" i="4"/>
  <c r="G57" i="4"/>
  <c r="I57" i="4"/>
  <c r="F58" i="4"/>
  <c r="P58" i="4"/>
  <c r="G58" i="4"/>
  <c r="J58" i="4"/>
  <c r="F59" i="4"/>
  <c r="G59" i="4"/>
  <c r="J59" i="4"/>
  <c r="P59" i="4"/>
  <c r="R59" i="4"/>
  <c r="T59" i="4"/>
  <c r="F61" i="4"/>
  <c r="F63" i="4"/>
  <c r="P63" i="4"/>
  <c r="G63" i="4"/>
  <c r="J63" i="4"/>
  <c r="F64" i="4"/>
  <c r="P64" i="4"/>
  <c r="G64" i="4"/>
  <c r="J64" i="4"/>
  <c r="F67" i="4"/>
  <c r="P67" i="4"/>
  <c r="R67" i="4"/>
  <c r="G67" i="4"/>
  <c r="I67" i="4"/>
  <c r="F68" i="4"/>
  <c r="G68" i="4"/>
  <c r="I68" i="4"/>
  <c r="F69" i="4"/>
  <c r="P69" i="4"/>
  <c r="G69" i="4"/>
  <c r="J69" i="4"/>
  <c r="F70" i="4"/>
  <c r="P70" i="4"/>
  <c r="R70" i="4"/>
  <c r="T70" i="4"/>
  <c r="G70" i="4"/>
  <c r="J70" i="4"/>
  <c r="F71" i="4"/>
  <c r="G71" i="4"/>
  <c r="J71" i="4"/>
  <c r="P71" i="4"/>
  <c r="R71" i="4"/>
  <c r="T71" i="4"/>
  <c r="P72" i="4"/>
  <c r="R72" i="4"/>
  <c r="T72" i="4"/>
  <c r="P80" i="4"/>
  <c r="P81" i="4"/>
  <c r="P83" i="4"/>
  <c r="R83" i="4"/>
  <c r="T83" i="4"/>
  <c r="P84" i="4"/>
  <c r="R84" i="4"/>
  <c r="T84" i="4"/>
  <c r="P89" i="4"/>
  <c r="R89" i="4"/>
  <c r="T89" i="4"/>
  <c r="P90" i="4"/>
  <c r="R90" i="4"/>
  <c r="T90" i="4"/>
  <c r="P92" i="4"/>
  <c r="R92" i="4"/>
  <c r="T92" i="4"/>
  <c r="P93" i="4"/>
  <c r="R93" i="4"/>
  <c r="T93" i="4"/>
  <c r="P94" i="4"/>
  <c r="P95" i="4"/>
  <c r="R95" i="4"/>
  <c r="T95" i="4"/>
  <c r="P97" i="4"/>
  <c r="R97" i="4"/>
  <c r="T97" i="4"/>
  <c r="P100" i="4"/>
  <c r="R100" i="4"/>
  <c r="T100" i="4"/>
  <c r="P101" i="4"/>
  <c r="P102" i="4"/>
  <c r="R102" i="4"/>
  <c r="T102" i="4"/>
  <c r="P104" i="4"/>
  <c r="R104" i="4"/>
  <c r="T104" i="4"/>
  <c r="P106" i="4"/>
  <c r="R106" i="4"/>
  <c r="T106" i="4"/>
  <c r="P107" i="4"/>
  <c r="P108" i="4"/>
  <c r="R108" i="4"/>
  <c r="T108" i="4"/>
  <c r="P109" i="4"/>
  <c r="R109" i="4"/>
  <c r="T109" i="4"/>
  <c r="P111" i="4"/>
  <c r="R111" i="4"/>
  <c r="T111" i="4"/>
  <c r="P115" i="4"/>
  <c r="R115" i="4"/>
  <c r="T115" i="4"/>
  <c r="F21" i="4"/>
  <c r="F22" i="4"/>
  <c r="F23" i="4"/>
  <c r="F24" i="4"/>
  <c r="F25" i="4"/>
  <c r="F26" i="4"/>
  <c r="G26" i="4"/>
  <c r="F27" i="4"/>
  <c r="F28" i="4"/>
  <c r="F29" i="4"/>
  <c r="G29" i="4"/>
  <c r="N29" i="4"/>
  <c r="F30" i="4"/>
  <c r="F31" i="4"/>
  <c r="G31" i="4"/>
  <c r="N31" i="4"/>
  <c r="F32" i="4"/>
  <c r="G32" i="4"/>
  <c r="F33" i="4"/>
  <c r="G33" i="4"/>
  <c r="J33" i="4"/>
  <c r="F34" i="4"/>
  <c r="F35" i="4"/>
  <c r="G35" i="4"/>
  <c r="N35" i="4"/>
  <c r="F36" i="4"/>
  <c r="F37" i="4"/>
  <c r="G37" i="4"/>
  <c r="F41" i="4"/>
  <c r="F43" i="4"/>
  <c r="F46" i="4"/>
  <c r="P46" i="4"/>
  <c r="R46" i="4"/>
  <c r="F50" i="4"/>
  <c r="P50" i="4"/>
  <c r="R50" i="4"/>
  <c r="F60" i="4"/>
  <c r="F62" i="4"/>
  <c r="P62" i="4"/>
  <c r="F65" i="4"/>
  <c r="P65" i="4"/>
  <c r="F66" i="4"/>
  <c r="P66" i="4"/>
  <c r="C17" i="4"/>
  <c r="Q21" i="4"/>
  <c r="G22" i="4"/>
  <c r="N22" i="4"/>
  <c r="Q22" i="4"/>
  <c r="G23" i="4"/>
  <c r="N23" i="4"/>
  <c r="Q23" i="4"/>
  <c r="G24" i="4"/>
  <c r="N24" i="4"/>
  <c r="Q24" i="4"/>
  <c r="Q25" i="4"/>
  <c r="N26" i="4"/>
  <c r="Q26" i="4"/>
  <c r="G27" i="4"/>
  <c r="N27" i="4"/>
  <c r="Q27" i="4"/>
  <c r="G28" i="4"/>
  <c r="N28" i="4"/>
  <c r="Q28" i="4"/>
  <c r="Q29" i="4"/>
  <c r="G30" i="4"/>
  <c r="N30" i="4"/>
  <c r="Q30" i="4"/>
  <c r="Q31" i="4"/>
  <c r="J32" i="4"/>
  <c r="Q32" i="4"/>
  <c r="Q33" i="4"/>
  <c r="G34" i="4"/>
  <c r="J34" i="4"/>
  <c r="Q34" i="4"/>
  <c r="Q35" i="4"/>
  <c r="G36" i="4"/>
  <c r="N36" i="4"/>
  <c r="Q36" i="4"/>
  <c r="Q37" i="4"/>
  <c r="Q38" i="4"/>
  <c r="Q39" i="4"/>
  <c r="Q40" i="4"/>
  <c r="P41" i="4"/>
  <c r="R41" i="4"/>
  <c r="Q41" i="4"/>
  <c r="J42" i="4"/>
  <c r="Q42" i="4"/>
  <c r="I43" i="4"/>
  <c r="P43" i="4"/>
  <c r="Q43" i="4"/>
  <c r="R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60" i="4"/>
  <c r="Q60" i="4"/>
  <c r="Q61" i="4"/>
  <c r="Q62" i="4"/>
  <c r="Q63" i="4"/>
  <c r="Q64" i="4"/>
  <c r="Q65" i="4"/>
  <c r="Q66" i="4"/>
  <c r="Q67" i="4"/>
  <c r="Q68" i="4"/>
  <c r="Q69" i="4"/>
  <c r="Q70" i="4"/>
  <c r="Q71" i="4"/>
  <c r="I72" i="4"/>
  <c r="Q72" i="4"/>
  <c r="Q73" i="4"/>
  <c r="Q74" i="4"/>
  <c r="Q75" i="4"/>
  <c r="P76" i="4"/>
  <c r="Q76" i="4"/>
  <c r="Q77" i="4"/>
  <c r="P78" i="4"/>
  <c r="Q78" i="4"/>
  <c r="K79" i="4"/>
  <c r="Q79" i="4"/>
  <c r="Q80" i="4"/>
  <c r="Q81" i="4"/>
  <c r="Q82" i="4"/>
  <c r="K83" i="4"/>
  <c r="Q83" i="4"/>
  <c r="Q85" i="4"/>
  <c r="Q84" i="4"/>
  <c r="Q87" i="4"/>
  <c r="K88" i="4"/>
  <c r="Q88" i="4"/>
  <c r="Q89" i="4"/>
  <c r="Q90" i="4"/>
  <c r="K91" i="4"/>
  <c r="Q91" i="4"/>
  <c r="Q92" i="4"/>
  <c r="K93" i="4"/>
  <c r="Q93" i="4"/>
  <c r="Q94" i="4"/>
  <c r="K95" i="4"/>
  <c r="Q95" i="4"/>
  <c r="Q96" i="4"/>
  <c r="K97" i="4"/>
  <c r="Q97" i="4"/>
  <c r="Q98" i="4"/>
  <c r="Q99" i="4"/>
  <c r="Q100" i="4"/>
  <c r="Q101" i="4"/>
  <c r="K102" i="4"/>
  <c r="Q102" i="4"/>
  <c r="Q103" i="4"/>
  <c r="Q104" i="4"/>
  <c r="Q105" i="4"/>
  <c r="N106" i="4"/>
  <c r="Q106" i="4"/>
  <c r="Q107" i="4"/>
  <c r="Q108" i="4"/>
  <c r="Q109" i="4"/>
  <c r="Q110" i="4"/>
  <c r="K111" i="4"/>
  <c r="Q111" i="4"/>
  <c r="Q112" i="4"/>
  <c r="Q115" i="4"/>
  <c r="Q121" i="4"/>
  <c r="Q124" i="4"/>
  <c r="C17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5" i="11"/>
  <c r="Q37" i="11"/>
  <c r="Q38" i="11"/>
  <c r="Q43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2" i="11"/>
  <c r="Q73" i="11"/>
  <c r="Q74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90" i="11"/>
  <c r="Q95" i="11"/>
  <c r="Q96" i="11"/>
  <c r="Q98" i="11"/>
  <c r="Q102" i="11"/>
  <c r="Q99" i="11"/>
  <c r="Q103" i="11"/>
  <c r="Q104" i="11"/>
  <c r="Q106" i="11"/>
  <c r="Q107" i="11"/>
  <c r="Q109" i="11"/>
  <c r="Q110" i="11"/>
  <c r="Q112" i="11"/>
  <c r="Q113" i="11"/>
  <c r="Q115" i="11"/>
  <c r="Q116" i="11"/>
  <c r="Q118" i="11"/>
  <c r="Q120" i="11"/>
  <c r="Q125" i="11"/>
  <c r="Q126" i="11"/>
  <c r="Q127" i="11"/>
  <c r="Q129" i="11"/>
  <c r="Q130" i="11"/>
  <c r="Q132" i="11"/>
  <c r="Q133" i="11"/>
  <c r="Q136" i="11"/>
  <c r="Q137" i="11"/>
  <c r="Q138" i="11"/>
  <c r="Q142" i="11"/>
  <c r="Q145" i="11"/>
  <c r="Q150" i="11"/>
  <c r="Q151" i="11"/>
  <c r="Q154" i="11"/>
  <c r="Q160" i="11"/>
  <c r="Q163" i="11"/>
  <c r="G181" i="11"/>
  <c r="K181" i="11" s="1"/>
  <c r="J37" i="4"/>
  <c r="R37" i="4"/>
  <c r="K43" i="10"/>
  <c r="P43" i="10"/>
  <c r="R43" i="10"/>
  <c r="T43" i="10"/>
  <c r="P24" i="10"/>
  <c r="R24" i="10"/>
  <c r="T24" i="10"/>
  <c r="G24" i="10"/>
  <c r="J24" i="10"/>
  <c r="G46" i="10"/>
  <c r="L46" i="10"/>
  <c r="P46" i="10"/>
  <c r="P22" i="10"/>
  <c r="G22" i="10"/>
  <c r="K22" i="10"/>
  <c r="G38" i="10"/>
  <c r="K38" i="10"/>
  <c r="P38" i="10"/>
  <c r="G26" i="10"/>
  <c r="R26" i="10"/>
  <c r="T26" i="10"/>
  <c r="P26" i="10"/>
  <c r="T67" i="4"/>
  <c r="G29" i="10"/>
  <c r="K29" i="10"/>
  <c r="P29" i="10"/>
  <c r="I251" i="8"/>
  <c r="J251" i="8"/>
  <c r="I249" i="8"/>
  <c r="J249" i="8"/>
  <c r="I235" i="8"/>
  <c r="J235" i="8"/>
  <c r="G235" i="8"/>
  <c r="G233" i="8"/>
  <c r="I233" i="8"/>
  <c r="J233" i="8"/>
  <c r="I219" i="8"/>
  <c r="J219" i="8"/>
  <c r="G219" i="8"/>
  <c r="G217" i="8"/>
  <c r="I217" i="8"/>
  <c r="J217" i="8"/>
  <c r="I203" i="8"/>
  <c r="J203" i="8"/>
  <c r="G203" i="8"/>
  <c r="G201" i="8"/>
  <c r="I201" i="8"/>
  <c r="J201" i="8"/>
  <c r="I187" i="8"/>
  <c r="J187" i="8"/>
  <c r="G185" i="8"/>
  <c r="I185" i="8"/>
  <c r="J185" i="8"/>
  <c r="I171" i="8"/>
  <c r="J171" i="8"/>
  <c r="G171" i="8"/>
  <c r="G169" i="8"/>
  <c r="I169" i="8"/>
  <c r="J169" i="8"/>
  <c r="I159" i="8"/>
  <c r="J159" i="8"/>
  <c r="F151" i="8"/>
  <c r="H151" i="8"/>
  <c r="I151" i="8"/>
  <c r="J151" i="8"/>
  <c r="F143" i="8"/>
  <c r="H143" i="8"/>
  <c r="I143" i="8"/>
  <c r="J143" i="8"/>
  <c r="G143" i="8"/>
  <c r="F135" i="8"/>
  <c r="I135" i="8"/>
  <c r="J135" i="8"/>
  <c r="F127" i="8"/>
  <c r="H127" i="8"/>
  <c r="I127" i="8"/>
  <c r="J127" i="8"/>
  <c r="F119" i="8"/>
  <c r="H119" i="8"/>
  <c r="I119" i="8"/>
  <c r="J119" i="8"/>
  <c r="F111" i="8"/>
  <c r="I111" i="8"/>
  <c r="J111" i="8"/>
  <c r="F103" i="8"/>
  <c r="H103" i="8"/>
  <c r="I103" i="8"/>
  <c r="J103" i="8"/>
  <c r="G103" i="8"/>
  <c r="F95" i="8"/>
  <c r="H95" i="8"/>
  <c r="I95" i="8"/>
  <c r="J95" i="8"/>
  <c r="H84" i="8"/>
  <c r="G84" i="8"/>
  <c r="H68" i="8"/>
  <c r="M13" i="8"/>
  <c r="M12" i="8"/>
  <c r="P24" i="7"/>
  <c r="G24" i="7"/>
  <c r="J24" i="7"/>
  <c r="P32" i="7"/>
  <c r="G32" i="7"/>
  <c r="K32" i="7"/>
  <c r="G29" i="7"/>
  <c r="K29" i="7"/>
  <c r="P29" i="7"/>
  <c r="R29" i="7"/>
  <c r="P121" i="4"/>
  <c r="R121" i="4"/>
  <c r="T121" i="4"/>
  <c r="P68" i="4"/>
  <c r="R68" i="4"/>
  <c r="T68" i="4"/>
  <c r="P56" i="4"/>
  <c r="R56" i="4"/>
  <c r="T56" i="4"/>
  <c r="P52" i="4"/>
  <c r="R52" i="4"/>
  <c r="T52" i="4"/>
  <c r="P40" i="4"/>
  <c r="R40" i="4"/>
  <c r="T40" i="4"/>
  <c r="P23" i="10"/>
  <c r="R23" i="10"/>
  <c r="T23" i="10"/>
  <c r="G41" i="10"/>
  <c r="G32" i="10"/>
  <c r="K32" i="10"/>
  <c r="F321" i="8"/>
  <c r="H321" i="8"/>
  <c r="G312" i="8"/>
  <c r="G306" i="8"/>
  <c r="F305" i="8"/>
  <c r="G296" i="8"/>
  <c r="G295" i="8"/>
  <c r="G290" i="8"/>
  <c r="F289" i="8"/>
  <c r="H289" i="8"/>
  <c r="G285" i="8"/>
  <c r="G280" i="8"/>
  <c r="G274" i="8"/>
  <c r="F273" i="8"/>
  <c r="H273" i="8"/>
  <c r="G264" i="8"/>
  <c r="G263" i="8"/>
  <c r="F257" i="8"/>
  <c r="H257" i="8"/>
  <c r="G228" i="8"/>
  <c r="G212" i="8"/>
  <c r="G196" i="8"/>
  <c r="G180" i="8"/>
  <c r="I247" i="8"/>
  <c r="J247" i="8"/>
  <c r="G247" i="8"/>
  <c r="G245" i="8"/>
  <c r="I245" i="8"/>
  <c r="J245" i="8"/>
  <c r="I231" i="8"/>
  <c r="J231" i="8"/>
  <c r="G231" i="8"/>
  <c r="G229" i="8"/>
  <c r="I229" i="8"/>
  <c r="J229" i="8"/>
  <c r="I215" i="8"/>
  <c r="J215" i="8"/>
  <c r="G215" i="8"/>
  <c r="G213" i="8"/>
  <c r="I199" i="8"/>
  <c r="J199" i="8"/>
  <c r="G199" i="8"/>
  <c r="G197" i="8"/>
  <c r="I197" i="8"/>
  <c r="J197" i="8"/>
  <c r="I183" i="8"/>
  <c r="J183" i="8"/>
  <c r="G183" i="8"/>
  <c r="G181" i="8"/>
  <c r="I181" i="8"/>
  <c r="J181" i="8"/>
  <c r="I167" i="8"/>
  <c r="J167" i="8"/>
  <c r="I165" i="8"/>
  <c r="J165" i="8"/>
  <c r="H88" i="8"/>
  <c r="G88" i="8"/>
  <c r="H72" i="8"/>
  <c r="G72" i="8"/>
  <c r="G22" i="7"/>
  <c r="K22" i="7"/>
  <c r="P22" i="7"/>
  <c r="R22" i="7"/>
  <c r="G21" i="4"/>
  <c r="H21" i="4"/>
  <c r="F325" i="8"/>
  <c r="H325" i="8"/>
  <c r="G321" i="8"/>
  <c r="G315" i="8"/>
  <c r="F309" i="8"/>
  <c r="H309" i="8"/>
  <c r="G300" i="8"/>
  <c r="G299" i="8"/>
  <c r="F293" i="8"/>
  <c r="H293" i="8"/>
  <c r="G289" i="8"/>
  <c r="G284" i="8"/>
  <c r="G283" i="8"/>
  <c r="F277" i="8"/>
  <c r="G277" i="8"/>
  <c r="H277" i="8"/>
  <c r="G273" i="8"/>
  <c r="G268" i="8"/>
  <c r="G267" i="8"/>
  <c r="F261" i="8"/>
  <c r="H261" i="8"/>
  <c r="G257" i="8"/>
  <c r="G224" i="8"/>
  <c r="G208" i="8"/>
  <c r="G192" i="8"/>
  <c r="G176" i="8"/>
  <c r="G133" i="8"/>
  <c r="G125" i="8"/>
  <c r="I243" i="8"/>
  <c r="J243" i="8"/>
  <c r="G243" i="8"/>
  <c r="G241" i="8"/>
  <c r="I241" i="8"/>
  <c r="J241" i="8"/>
  <c r="I227" i="8"/>
  <c r="J227" i="8"/>
  <c r="G227" i="8"/>
  <c r="G225" i="8"/>
  <c r="I225" i="8"/>
  <c r="J225" i="8"/>
  <c r="I211" i="8"/>
  <c r="J211" i="8"/>
  <c r="G211" i="8"/>
  <c r="I209" i="8"/>
  <c r="J209" i="8"/>
  <c r="I195" i="8"/>
  <c r="J195" i="8"/>
  <c r="G195" i="8"/>
  <c r="G193" i="8"/>
  <c r="I193" i="8"/>
  <c r="J193" i="8"/>
  <c r="G179" i="8"/>
  <c r="G177" i="8"/>
  <c r="I177" i="8"/>
  <c r="J177" i="8"/>
  <c r="F163" i="8"/>
  <c r="H163" i="8"/>
  <c r="I163" i="8"/>
  <c r="J163" i="8"/>
  <c r="F155" i="8"/>
  <c r="H155" i="8"/>
  <c r="I155" i="8"/>
  <c r="J155" i="8"/>
  <c r="F147" i="8"/>
  <c r="H147" i="8"/>
  <c r="I147" i="8"/>
  <c r="J147" i="8"/>
  <c r="F139" i="8"/>
  <c r="H139" i="8"/>
  <c r="I139" i="8"/>
  <c r="J139" i="8"/>
  <c r="F131" i="8"/>
  <c r="H131" i="8"/>
  <c r="I131" i="8"/>
  <c r="J131" i="8"/>
  <c r="F123" i="8"/>
  <c r="H123" i="8"/>
  <c r="I123" i="8"/>
  <c r="J123" i="8"/>
  <c r="F115" i="8"/>
  <c r="H115" i="8"/>
  <c r="I115" i="8"/>
  <c r="J115" i="8"/>
  <c r="G115" i="8"/>
  <c r="F107" i="8"/>
  <c r="G107" i="8"/>
  <c r="H107" i="8"/>
  <c r="I107" i="8"/>
  <c r="J107" i="8"/>
  <c r="F99" i="8"/>
  <c r="H99" i="8"/>
  <c r="I99" i="8"/>
  <c r="J99" i="8"/>
  <c r="F91" i="8"/>
  <c r="H91" i="8"/>
  <c r="I91" i="8"/>
  <c r="J91" i="8"/>
  <c r="H76" i="8"/>
  <c r="G76" i="8"/>
  <c r="N12" i="8"/>
  <c r="N13" i="8"/>
  <c r="G27" i="7"/>
  <c r="K27" i="7"/>
  <c r="P27" i="7"/>
  <c r="G319" i="8"/>
  <c r="G309" i="8"/>
  <c r="G303" i="8"/>
  <c r="G293" i="8"/>
  <c r="G287" i="8"/>
  <c r="G271" i="8"/>
  <c r="I255" i="8"/>
  <c r="J255" i="8"/>
  <c r="G255" i="8"/>
  <c r="G253" i="8"/>
  <c r="I253" i="8"/>
  <c r="J253" i="8"/>
  <c r="I239" i="8"/>
  <c r="J239" i="8"/>
  <c r="G239" i="8"/>
  <c r="G237" i="8"/>
  <c r="I237" i="8"/>
  <c r="J237" i="8"/>
  <c r="I223" i="8"/>
  <c r="J223" i="8"/>
  <c r="G223" i="8"/>
  <c r="I221" i="8"/>
  <c r="J221" i="8"/>
  <c r="I207" i="8"/>
  <c r="J207" i="8"/>
  <c r="G207" i="8"/>
  <c r="G205" i="8"/>
  <c r="I205" i="8"/>
  <c r="J205" i="8"/>
  <c r="I191" i="8"/>
  <c r="J191" i="8"/>
  <c r="G191" i="8"/>
  <c r="G189" i="8"/>
  <c r="I189" i="8"/>
  <c r="J189" i="8"/>
  <c r="G173" i="8"/>
  <c r="I173" i="8"/>
  <c r="J173" i="8"/>
  <c r="H80" i="8"/>
  <c r="G80" i="8"/>
  <c r="G31" i="7"/>
  <c r="K31" i="7"/>
  <c r="P31" i="7"/>
  <c r="R31" i="7"/>
  <c r="P28" i="7"/>
  <c r="G28" i="7"/>
  <c r="K28" i="7"/>
  <c r="G323" i="8"/>
  <c r="G307" i="8"/>
  <c r="G291" i="8"/>
  <c r="G275" i="8"/>
  <c r="G259" i="8"/>
  <c r="G168" i="8"/>
  <c r="F167" i="8"/>
  <c r="G167" i="8"/>
  <c r="F165" i="8"/>
  <c r="H165" i="8"/>
  <c r="G113" i="8"/>
  <c r="G105" i="8"/>
  <c r="G97" i="8"/>
  <c r="I142" i="9"/>
  <c r="J142" i="9"/>
  <c r="F142" i="9"/>
  <c r="G140" i="9"/>
  <c r="H140" i="9"/>
  <c r="I134" i="9"/>
  <c r="J134" i="9"/>
  <c r="F134" i="9"/>
  <c r="L13" i="9"/>
  <c r="L12" i="9"/>
  <c r="I161" i="8"/>
  <c r="J161" i="8"/>
  <c r="I157" i="8"/>
  <c r="J157" i="8"/>
  <c r="I153" i="8"/>
  <c r="J153" i="8"/>
  <c r="I149" i="8"/>
  <c r="J149" i="8"/>
  <c r="I145" i="8"/>
  <c r="J145" i="8"/>
  <c r="I141" i="8"/>
  <c r="J141" i="8"/>
  <c r="I137" i="8"/>
  <c r="J137" i="8"/>
  <c r="I133" i="8"/>
  <c r="J133" i="8"/>
  <c r="I129" i="8"/>
  <c r="J129" i="8"/>
  <c r="I125" i="8"/>
  <c r="J125" i="8"/>
  <c r="I121" i="8"/>
  <c r="J121" i="8"/>
  <c r="I117" i="8"/>
  <c r="J117" i="8"/>
  <c r="I113" i="8"/>
  <c r="J113" i="8"/>
  <c r="I109" i="8"/>
  <c r="J109" i="8"/>
  <c r="I105" i="8"/>
  <c r="J105" i="8"/>
  <c r="I101" i="8"/>
  <c r="J101" i="8"/>
  <c r="I97" i="8"/>
  <c r="J97" i="8"/>
  <c r="I93" i="8"/>
  <c r="J93" i="8"/>
  <c r="I89" i="8"/>
  <c r="J89" i="8"/>
  <c r="G87" i="8"/>
  <c r="I85" i="8"/>
  <c r="J85" i="8"/>
  <c r="G83" i="8"/>
  <c r="I81" i="8"/>
  <c r="J81" i="8"/>
  <c r="G79" i="8"/>
  <c r="I77" i="8"/>
  <c r="J77" i="8"/>
  <c r="G75" i="8"/>
  <c r="I73" i="8"/>
  <c r="J73" i="8"/>
  <c r="G71" i="8"/>
  <c r="I69" i="8"/>
  <c r="J69" i="8"/>
  <c r="V16" i="7"/>
  <c r="D15" i="7"/>
  <c r="C19" i="7"/>
  <c r="P25" i="7"/>
  <c r="R25" i="7"/>
  <c r="P21" i="7"/>
  <c r="R21" i="7"/>
  <c r="V12" i="7"/>
  <c r="V7" i="7"/>
  <c r="V3" i="7"/>
  <c r="F341" i="9"/>
  <c r="H341" i="9"/>
  <c r="G340" i="9"/>
  <c r="H339" i="9"/>
  <c r="F337" i="9"/>
  <c r="G336" i="9"/>
  <c r="F333" i="9"/>
  <c r="G332" i="9"/>
  <c r="H331" i="9"/>
  <c r="F329" i="9"/>
  <c r="G328" i="9"/>
  <c r="F325" i="9"/>
  <c r="G324" i="9"/>
  <c r="H323" i="9"/>
  <c r="F321" i="9"/>
  <c r="G320" i="9"/>
  <c r="F317" i="9"/>
  <c r="G316" i="9"/>
  <c r="H315" i="9"/>
  <c r="F313" i="9"/>
  <c r="G312" i="9"/>
  <c r="F309" i="9"/>
  <c r="G308" i="9"/>
  <c r="H307" i="9"/>
  <c r="F305" i="9"/>
  <c r="F301" i="9"/>
  <c r="G300" i="9"/>
  <c r="H299" i="9"/>
  <c r="F297" i="9"/>
  <c r="G296" i="9"/>
  <c r="F293" i="9"/>
  <c r="G292" i="9"/>
  <c r="H291" i="9"/>
  <c r="F289" i="9"/>
  <c r="G288" i="9"/>
  <c r="F285" i="9"/>
  <c r="G284" i="9"/>
  <c r="H283" i="9"/>
  <c r="F281" i="9"/>
  <c r="G280" i="9"/>
  <c r="F277" i="9"/>
  <c r="G272" i="9"/>
  <c r="F271" i="9"/>
  <c r="H263" i="9"/>
  <c r="G262" i="9"/>
  <c r="G261" i="9"/>
  <c r="G256" i="9"/>
  <c r="F255" i="9"/>
  <c r="H247" i="9"/>
  <c r="G246" i="9"/>
  <c r="G245" i="9"/>
  <c r="G240" i="9"/>
  <c r="F239" i="9"/>
  <c r="H231" i="9"/>
  <c r="G230" i="9"/>
  <c r="G229" i="9"/>
  <c r="G224" i="9"/>
  <c r="F223" i="9"/>
  <c r="H215" i="9"/>
  <c r="G214" i="9"/>
  <c r="G213" i="9"/>
  <c r="G208" i="9"/>
  <c r="F207" i="9"/>
  <c r="H199" i="9"/>
  <c r="G198" i="9"/>
  <c r="G197" i="9"/>
  <c r="G192" i="9"/>
  <c r="F191" i="9"/>
  <c r="H183" i="9"/>
  <c r="G182" i="9"/>
  <c r="G176" i="9"/>
  <c r="F175" i="9"/>
  <c r="G171" i="9"/>
  <c r="G166" i="9"/>
  <c r="G165" i="9"/>
  <c r="G160" i="9"/>
  <c r="F159" i="9"/>
  <c r="H151" i="9"/>
  <c r="G150" i="9"/>
  <c r="G149" i="9"/>
  <c r="G144" i="9"/>
  <c r="I141" i="9"/>
  <c r="J141" i="9"/>
  <c r="F141" i="9"/>
  <c r="H141" i="9"/>
  <c r="M13" i="9"/>
  <c r="M12" i="9"/>
  <c r="D12" i="6"/>
  <c r="G233" i="9"/>
  <c r="G201" i="9"/>
  <c r="I138" i="9"/>
  <c r="J138" i="9"/>
  <c r="F138" i="9"/>
  <c r="H138" i="9"/>
  <c r="G136" i="9"/>
  <c r="H136" i="9"/>
  <c r="O12" i="9"/>
  <c r="O13" i="9"/>
  <c r="P12" i="6"/>
  <c r="I87" i="8"/>
  <c r="J87" i="8"/>
  <c r="I83" i="8"/>
  <c r="J83" i="8"/>
  <c r="I79" i="8"/>
  <c r="J79" i="8"/>
  <c r="I75" i="8"/>
  <c r="J75" i="8"/>
  <c r="I71" i="8"/>
  <c r="J71" i="8"/>
  <c r="V17" i="7"/>
  <c r="V14" i="7"/>
  <c r="P23" i="7"/>
  <c r="R23" i="7"/>
  <c r="V11" i="7"/>
  <c r="V9" i="7"/>
  <c r="V5" i="7"/>
  <c r="G342" i="9"/>
  <c r="I340" i="9"/>
  <c r="J340" i="9"/>
  <c r="G338" i="9"/>
  <c r="I336" i="9"/>
  <c r="J336" i="9"/>
  <c r="G334" i="9"/>
  <c r="I332" i="9"/>
  <c r="J332" i="9"/>
  <c r="G330" i="9"/>
  <c r="I328" i="9"/>
  <c r="J328" i="9"/>
  <c r="G326" i="9"/>
  <c r="I324" i="9"/>
  <c r="J324" i="9"/>
  <c r="G322" i="9"/>
  <c r="I320" i="9"/>
  <c r="J320" i="9"/>
  <c r="G318" i="9"/>
  <c r="I316" i="9"/>
  <c r="J316" i="9"/>
  <c r="G314" i="9"/>
  <c r="I312" i="9"/>
  <c r="J312" i="9"/>
  <c r="G310" i="9"/>
  <c r="I308" i="9"/>
  <c r="J308" i="9"/>
  <c r="G306" i="9"/>
  <c r="I304" i="9"/>
  <c r="J304" i="9"/>
  <c r="G302" i="9"/>
  <c r="I300" i="9"/>
  <c r="J300" i="9"/>
  <c r="G298" i="9"/>
  <c r="I296" i="9"/>
  <c r="J296" i="9"/>
  <c r="G294" i="9"/>
  <c r="I292" i="9"/>
  <c r="J292" i="9"/>
  <c r="G290" i="9"/>
  <c r="I288" i="9"/>
  <c r="J288" i="9"/>
  <c r="G286" i="9"/>
  <c r="I284" i="9"/>
  <c r="J284" i="9"/>
  <c r="G282" i="9"/>
  <c r="I280" i="9"/>
  <c r="J280" i="9"/>
  <c r="G278" i="9"/>
  <c r="G275" i="9"/>
  <c r="G269" i="9"/>
  <c r="G264" i="9"/>
  <c r="G259" i="9"/>
  <c r="G253" i="9"/>
  <c r="G248" i="9"/>
  <c r="G237" i="9"/>
  <c r="G232" i="9"/>
  <c r="G227" i="9"/>
  <c r="G216" i="9"/>
  <c r="G211" i="9"/>
  <c r="G205" i="9"/>
  <c r="G195" i="9"/>
  <c r="G189" i="9"/>
  <c r="G184" i="9"/>
  <c r="G179" i="9"/>
  <c r="G173" i="9"/>
  <c r="G168" i="9"/>
  <c r="G163" i="9"/>
  <c r="G157" i="9"/>
  <c r="G152" i="9"/>
  <c r="G147" i="9"/>
  <c r="F137" i="9"/>
  <c r="H137" i="9"/>
  <c r="F133" i="9"/>
  <c r="H133" i="9"/>
  <c r="I133" i="9"/>
  <c r="J133" i="9"/>
  <c r="G133" i="9"/>
  <c r="H131" i="9"/>
  <c r="G131" i="9"/>
  <c r="F129" i="9"/>
  <c r="I129" i="9"/>
  <c r="J129" i="9"/>
  <c r="H127" i="9"/>
  <c r="G127" i="9"/>
  <c r="F125" i="9"/>
  <c r="H125" i="9"/>
  <c r="I125" i="9"/>
  <c r="J125" i="9"/>
  <c r="H123" i="9"/>
  <c r="G123" i="9"/>
  <c r="V10" i="7"/>
  <c r="V6" i="7"/>
  <c r="G274" i="9"/>
  <c r="G273" i="9"/>
  <c r="F267" i="9"/>
  <c r="F265" i="9"/>
  <c r="G265" i="9"/>
  <c r="H265" i="9"/>
  <c r="G258" i="9"/>
  <c r="G252" i="9"/>
  <c r="F251" i="9"/>
  <c r="H251" i="9"/>
  <c r="F249" i="9"/>
  <c r="H249" i="9"/>
  <c r="G242" i="9"/>
  <c r="G241" i="9"/>
  <c r="G236" i="9"/>
  <c r="F235" i="9"/>
  <c r="G235" i="9"/>
  <c r="H235" i="9"/>
  <c r="F233" i="9"/>
  <c r="H233" i="9"/>
  <c r="G226" i="9"/>
  <c r="G225" i="9"/>
  <c r="G220" i="9"/>
  <c r="F219" i="9"/>
  <c r="H219" i="9"/>
  <c r="F217" i="9"/>
  <c r="H217" i="9"/>
  <c r="G209" i="9"/>
  <c r="G204" i="9"/>
  <c r="F203" i="9"/>
  <c r="H203" i="9"/>
  <c r="F201" i="9"/>
  <c r="H201" i="9"/>
  <c r="G194" i="9"/>
  <c r="G193" i="9"/>
  <c r="G188" i="9"/>
  <c r="F187" i="9"/>
  <c r="H187" i="9"/>
  <c r="F185" i="9"/>
  <c r="H185" i="9"/>
  <c r="G178" i="9"/>
  <c r="G172" i="9"/>
  <c r="F171" i="9"/>
  <c r="H171" i="9"/>
  <c r="F169" i="9"/>
  <c r="G162" i="9"/>
  <c r="G161" i="9"/>
  <c r="G156" i="9"/>
  <c r="F155" i="9"/>
  <c r="H155" i="9"/>
  <c r="F153" i="9"/>
  <c r="H153" i="9"/>
  <c r="G146" i="9"/>
  <c r="G145" i="9"/>
  <c r="G143" i="9"/>
  <c r="I136" i="9"/>
  <c r="J136" i="9"/>
  <c r="G135" i="9"/>
  <c r="K134" i="6"/>
  <c r="F137" i="6"/>
  <c r="J137" i="6"/>
  <c r="L139" i="6"/>
  <c r="G139" i="6"/>
  <c r="K150" i="6"/>
  <c r="F153" i="6"/>
  <c r="J153" i="6"/>
  <c r="L155" i="6"/>
  <c r="G155" i="6"/>
  <c r="K166" i="6"/>
  <c r="F169" i="6"/>
  <c r="J169" i="6"/>
  <c r="L171" i="6"/>
  <c r="G171" i="6"/>
  <c r="K182" i="6"/>
  <c r="F185" i="6"/>
  <c r="J185" i="6"/>
  <c r="K189" i="6"/>
  <c r="F189" i="6"/>
  <c r="J189" i="6"/>
  <c r="K193" i="6"/>
  <c r="F193" i="6"/>
  <c r="J193" i="6"/>
  <c r="K197" i="6"/>
  <c r="F197" i="6"/>
  <c r="J197" i="6"/>
  <c r="K201" i="6"/>
  <c r="F201" i="6"/>
  <c r="J201" i="6"/>
  <c r="K205" i="6"/>
  <c r="L205" i="6"/>
  <c r="F205" i="6"/>
  <c r="J205" i="6"/>
  <c r="L206" i="6"/>
  <c r="G206" i="6"/>
  <c r="K206" i="6"/>
  <c r="K221" i="6"/>
  <c r="L221" i="6"/>
  <c r="F221" i="6"/>
  <c r="J221" i="6"/>
  <c r="L222" i="6"/>
  <c r="G222" i="6"/>
  <c r="K222" i="6"/>
  <c r="K237" i="6"/>
  <c r="L237" i="6"/>
  <c r="F237" i="6"/>
  <c r="J237" i="6"/>
  <c r="L238" i="6"/>
  <c r="G238" i="6"/>
  <c r="K238" i="6"/>
  <c r="G137" i="4"/>
  <c r="N137" i="4"/>
  <c r="P137" i="4"/>
  <c r="H12" i="9"/>
  <c r="H13" i="9"/>
  <c r="O12" i="8"/>
  <c r="O13" i="8"/>
  <c r="G13" i="8"/>
  <c r="G12" i="8"/>
  <c r="H132" i="9"/>
  <c r="F130" i="9"/>
  <c r="F126" i="9"/>
  <c r="H124" i="9"/>
  <c r="F122" i="9"/>
  <c r="H122" i="9"/>
  <c r="G121" i="9"/>
  <c r="H120" i="9"/>
  <c r="F118" i="9"/>
  <c r="G117" i="9"/>
  <c r="F114" i="9"/>
  <c r="G113" i="9"/>
  <c r="H112" i="9"/>
  <c r="F110" i="9"/>
  <c r="G109" i="9"/>
  <c r="F106" i="9"/>
  <c r="G105" i="9"/>
  <c r="H104" i="9"/>
  <c r="F102" i="9"/>
  <c r="G101" i="9"/>
  <c r="F98" i="9"/>
  <c r="G97" i="9"/>
  <c r="H96" i="9"/>
  <c r="F94" i="9"/>
  <c r="G93" i="9"/>
  <c r="F90" i="9"/>
  <c r="H90" i="9"/>
  <c r="G89" i="9"/>
  <c r="H88" i="9"/>
  <c r="F86" i="9"/>
  <c r="G85" i="9"/>
  <c r="H48" i="9"/>
  <c r="H36" i="9"/>
  <c r="F130" i="6"/>
  <c r="L133" i="6"/>
  <c r="L134" i="6"/>
  <c r="H134" i="6"/>
  <c r="F135" i="6"/>
  <c r="G136" i="6"/>
  <c r="K139" i="6"/>
  <c r="H139" i="6"/>
  <c r="K140" i="6"/>
  <c r="F146" i="6"/>
  <c r="L149" i="6"/>
  <c r="L150" i="6"/>
  <c r="H150" i="6"/>
  <c r="F151" i="6"/>
  <c r="G152" i="6"/>
  <c r="K155" i="6"/>
  <c r="H155" i="6"/>
  <c r="K156" i="6"/>
  <c r="F162" i="6"/>
  <c r="L165" i="6"/>
  <c r="L166" i="6"/>
  <c r="H166" i="6"/>
  <c r="F167" i="6"/>
  <c r="G168" i="6"/>
  <c r="K171" i="6"/>
  <c r="H171" i="6"/>
  <c r="K172" i="6"/>
  <c r="F178" i="6"/>
  <c r="L181" i="6"/>
  <c r="L182" i="6"/>
  <c r="H182" i="6"/>
  <c r="F183" i="6"/>
  <c r="G184" i="6"/>
  <c r="K130" i="6"/>
  <c r="F133" i="6"/>
  <c r="J133" i="6"/>
  <c r="L135" i="6"/>
  <c r="G135" i="6"/>
  <c r="K146" i="6"/>
  <c r="F149" i="6"/>
  <c r="J149" i="6"/>
  <c r="L151" i="6"/>
  <c r="G151" i="6"/>
  <c r="K162" i="6"/>
  <c r="F165" i="6"/>
  <c r="J165" i="6"/>
  <c r="L167" i="6"/>
  <c r="G167" i="6"/>
  <c r="K178" i="6"/>
  <c r="F181" i="6"/>
  <c r="J181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K217" i="6"/>
  <c r="L217" i="6"/>
  <c r="F217" i="6"/>
  <c r="J217" i="6"/>
  <c r="L218" i="6"/>
  <c r="G218" i="6"/>
  <c r="K218" i="6"/>
  <c r="K233" i="6"/>
  <c r="L233" i="6"/>
  <c r="F233" i="6"/>
  <c r="J233" i="6"/>
  <c r="L234" i="6"/>
  <c r="G234" i="6"/>
  <c r="K234" i="6"/>
  <c r="K249" i="6"/>
  <c r="L249" i="6"/>
  <c r="F249" i="6"/>
  <c r="J249" i="6"/>
  <c r="L250" i="6"/>
  <c r="G250" i="6"/>
  <c r="K250" i="6"/>
  <c r="E12" i="8"/>
  <c r="E13" i="8"/>
  <c r="F12" i="8"/>
  <c r="F13" i="8"/>
  <c r="N12" i="6"/>
  <c r="Q12" i="6"/>
  <c r="L129" i="6"/>
  <c r="L130" i="6"/>
  <c r="H130" i="6"/>
  <c r="K135" i="6"/>
  <c r="H135" i="6"/>
  <c r="L145" i="6"/>
  <c r="L146" i="6"/>
  <c r="H146" i="6"/>
  <c r="K151" i="6"/>
  <c r="H151" i="6"/>
  <c r="L161" i="6"/>
  <c r="L162" i="6"/>
  <c r="H162" i="6"/>
  <c r="K167" i="6"/>
  <c r="H167" i="6"/>
  <c r="L177" i="6"/>
  <c r="L178" i="6"/>
  <c r="H178" i="6"/>
  <c r="K183" i="6"/>
  <c r="H183" i="6"/>
  <c r="K126" i="6"/>
  <c r="F129" i="6"/>
  <c r="J129" i="6"/>
  <c r="L131" i="6"/>
  <c r="G131" i="6"/>
  <c r="K142" i="6"/>
  <c r="F145" i="6"/>
  <c r="J145" i="6"/>
  <c r="L147" i="6"/>
  <c r="G147" i="6"/>
  <c r="K158" i="6"/>
  <c r="F161" i="6"/>
  <c r="J161" i="6"/>
  <c r="L163" i="6"/>
  <c r="G163" i="6"/>
  <c r="K174" i="6"/>
  <c r="F177" i="6"/>
  <c r="J177" i="6"/>
  <c r="L179" i="6"/>
  <c r="G179" i="6"/>
  <c r="K213" i="6"/>
  <c r="L213" i="6"/>
  <c r="F213" i="6"/>
  <c r="J213" i="6"/>
  <c r="L214" i="6"/>
  <c r="G214" i="6"/>
  <c r="K214" i="6"/>
  <c r="K229" i="6"/>
  <c r="L229" i="6"/>
  <c r="F229" i="6"/>
  <c r="J229" i="6"/>
  <c r="L230" i="6"/>
  <c r="G230" i="6"/>
  <c r="K230" i="6"/>
  <c r="K245" i="6"/>
  <c r="L245" i="6"/>
  <c r="F245" i="6"/>
  <c r="J245" i="6"/>
  <c r="L246" i="6"/>
  <c r="G246" i="6"/>
  <c r="K246" i="6"/>
  <c r="P86" i="4"/>
  <c r="R86" i="4"/>
  <c r="T86" i="4"/>
  <c r="G86" i="4"/>
  <c r="G138" i="4"/>
  <c r="N138" i="4"/>
  <c r="P138" i="4"/>
  <c r="R138" i="4"/>
  <c r="T138" i="4"/>
  <c r="L13" i="8"/>
  <c r="L12" i="8"/>
  <c r="I121" i="9"/>
  <c r="J121" i="9"/>
  <c r="G119" i="9"/>
  <c r="I117" i="9"/>
  <c r="J117" i="9"/>
  <c r="G115" i="9"/>
  <c r="I113" i="9"/>
  <c r="J113" i="9"/>
  <c r="G111" i="9"/>
  <c r="I109" i="9"/>
  <c r="J109" i="9"/>
  <c r="G107" i="9"/>
  <c r="I105" i="9"/>
  <c r="J105" i="9"/>
  <c r="G103" i="9"/>
  <c r="I101" i="9"/>
  <c r="J101" i="9"/>
  <c r="G99" i="9"/>
  <c r="I97" i="9"/>
  <c r="J97" i="9"/>
  <c r="G95" i="9"/>
  <c r="I93" i="9"/>
  <c r="J93" i="9"/>
  <c r="G91" i="9"/>
  <c r="I89" i="9"/>
  <c r="J89" i="9"/>
  <c r="G87" i="9"/>
  <c r="I85" i="9"/>
  <c r="J85" i="9"/>
  <c r="K12" i="9"/>
  <c r="N12" i="9"/>
  <c r="D12" i="3"/>
  <c r="L127" i="6"/>
  <c r="G127" i="6"/>
  <c r="K138" i="6"/>
  <c r="F141" i="6"/>
  <c r="J141" i="6"/>
  <c r="L143" i="6"/>
  <c r="G143" i="6"/>
  <c r="K154" i="6"/>
  <c r="F157" i="6"/>
  <c r="J157" i="6"/>
  <c r="L159" i="6"/>
  <c r="G159" i="6"/>
  <c r="K170" i="6"/>
  <c r="F173" i="6"/>
  <c r="J173" i="6"/>
  <c r="L175" i="6"/>
  <c r="G175" i="6"/>
  <c r="L186" i="6"/>
  <c r="G186" i="6"/>
  <c r="K186" i="6"/>
  <c r="L190" i="6"/>
  <c r="G190" i="6"/>
  <c r="K190" i="6"/>
  <c r="L194" i="6"/>
  <c r="G194" i="6"/>
  <c r="K194" i="6"/>
  <c r="L198" i="6"/>
  <c r="G198" i="6"/>
  <c r="K198" i="6"/>
  <c r="L202" i="6"/>
  <c r="G202" i="6"/>
  <c r="K202" i="6"/>
  <c r="K209" i="6"/>
  <c r="L209" i="6"/>
  <c r="F209" i="6"/>
  <c r="J209" i="6"/>
  <c r="L210" i="6"/>
  <c r="G210" i="6"/>
  <c r="K210" i="6"/>
  <c r="K225" i="6"/>
  <c r="L225" i="6"/>
  <c r="F225" i="6"/>
  <c r="J225" i="6"/>
  <c r="L226" i="6"/>
  <c r="G226" i="6"/>
  <c r="K226" i="6"/>
  <c r="K241" i="6"/>
  <c r="L241" i="6"/>
  <c r="F241" i="6"/>
  <c r="J241" i="6"/>
  <c r="L242" i="6"/>
  <c r="G242" i="6"/>
  <c r="K242" i="6"/>
  <c r="J12" i="9"/>
  <c r="J13" i="9"/>
  <c r="I12" i="8"/>
  <c r="I13" i="8"/>
  <c r="L12" i="6"/>
  <c r="K12" i="6"/>
  <c r="I129" i="6"/>
  <c r="G140" i="6"/>
  <c r="I145" i="6"/>
  <c r="G156" i="6"/>
  <c r="I161" i="6"/>
  <c r="G172" i="6"/>
  <c r="I177" i="6"/>
  <c r="H213" i="6"/>
  <c r="H229" i="6"/>
  <c r="H245" i="6"/>
  <c r="H12" i="6"/>
  <c r="F39" i="6"/>
  <c r="H39" i="6"/>
  <c r="F31" i="6"/>
  <c r="H31" i="6"/>
  <c r="F12" i="6"/>
  <c r="L12" i="3"/>
  <c r="G207" i="6"/>
  <c r="G211" i="6"/>
  <c r="G215" i="6"/>
  <c r="G219" i="6"/>
  <c r="G223" i="6"/>
  <c r="G227" i="6"/>
  <c r="G231" i="6"/>
  <c r="G235" i="6"/>
  <c r="G239" i="6"/>
  <c r="G243" i="6"/>
  <c r="G247" i="6"/>
  <c r="G251" i="6"/>
  <c r="J253" i="6"/>
  <c r="F253" i="6"/>
  <c r="K254" i="6"/>
  <c r="G255" i="6"/>
  <c r="J257" i="6"/>
  <c r="F257" i="6"/>
  <c r="K258" i="6"/>
  <c r="G259" i="6"/>
  <c r="J261" i="6"/>
  <c r="F261" i="6"/>
  <c r="K262" i="6"/>
  <c r="G263" i="6"/>
  <c r="J265" i="6"/>
  <c r="F265" i="6"/>
  <c r="K266" i="6"/>
  <c r="G267" i="6"/>
  <c r="J269" i="6"/>
  <c r="F269" i="6"/>
  <c r="K270" i="6"/>
  <c r="G271" i="6"/>
  <c r="J273" i="6"/>
  <c r="F273" i="6"/>
  <c r="K274" i="6"/>
  <c r="G275" i="6"/>
  <c r="J277" i="6"/>
  <c r="F277" i="6"/>
  <c r="K278" i="6"/>
  <c r="G279" i="6"/>
  <c r="J281" i="6"/>
  <c r="F281" i="6"/>
  <c r="K282" i="6"/>
  <c r="G283" i="6"/>
  <c r="J285" i="6"/>
  <c r="F285" i="6"/>
  <c r="K286" i="6"/>
  <c r="G287" i="6"/>
  <c r="J289" i="6"/>
  <c r="F289" i="6"/>
  <c r="K290" i="6"/>
  <c r="G291" i="6"/>
  <c r="J293" i="6"/>
  <c r="F293" i="6"/>
  <c r="K294" i="6"/>
  <c r="G295" i="6"/>
  <c r="J297" i="6"/>
  <c r="F297" i="6"/>
  <c r="K298" i="6"/>
  <c r="G299" i="6"/>
  <c r="J301" i="6"/>
  <c r="F301" i="6"/>
  <c r="K302" i="6"/>
  <c r="G303" i="6"/>
  <c r="J305" i="6"/>
  <c r="F305" i="6"/>
  <c r="K306" i="6"/>
  <c r="G307" i="6"/>
  <c r="J309" i="6"/>
  <c r="F309" i="6"/>
  <c r="K310" i="6"/>
  <c r="G311" i="6"/>
  <c r="J313" i="6"/>
  <c r="F313" i="6"/>
  <c r="K314" i="6"/>
  <c r="G315" i="6"/>
  <c r="J317" i="6"/>
  <c r="F317" i="6"/>
  <c r="K318" i="6"/>
  <c r="G319" i="6"/>
  <c r="J321" i="6"/>
  <c r="F321" i="6"/>
  <c r="K322" i="6"/>
  <c r="G323" i="6"/>
  <c r="J325" i="6"/>
  <c r="F325" i="6"/>
  <c r="K326" i="6"/>
  <c r="G327" i="6"/>
  <c r="J329" i="6"/>
  <c r="F329" i="6"/>
  <c r="K330" i="6"/>
  <c r="G331" i="6"/>
  <c r="J333" i="6"/>
  <c r="F333" i="6"/>
  <c r="K334" i="6"/>
  <c r="G335" i="6"/>
  <c r="J337" i="6"/>
  <c r="F337" i="6"/>
  <c r="K338" i="6"/>
  <c r="G339" i="6"/>
  <c r="J341" i="6"/>
  <c r="F341" i="6"/>
  <c r="K342" i="6"/>
  <c r="P34" i="10"/>
  <c r="R34" i="10"/>
  <c r="T34" i="10"/>
  <c r="V33" i="10"/>
  <c r="V29" i="10"/>
  <c r="V25" i="10"/>
  <c r="L90" i="6"/>
  <c r="L82" i="6"/>
  <c r="L73" i="6"/>
  <c r="L65" i="6"/>
  <c r="L57" i="6"/>
  <c r="L48" i="6"/>
  <c r="L40" i="6"/>
  <c r="L32" i="6"/>
  <c r="L24" i="6"/>
  <c r="K125" i="6"/>
  <c r="K121" i="6"/>
  <c r="K117" i="6"/>
  <c r="K113" i="6"/>
  <c r="K109" i="6"/>
  <c r="K105" i="6"/>
  <c r="K101" i="6"/>
  <c r="K97" i="6"/>
  <c r="K93" i="6"/>
  <c r="K89" i="6"/>
  <c r="K85" i="6"/>
  <c r="K81" i="6"/>
  <c r="K77" i="6"/>
  <c r="K72" i="6"/>
  <c r="K68" i="6"/>
  <c r="K64" i="6"/>
  <c r="K60" i="6"/>
  <c r="K56" i="6"/>
  <c r="K52" i="6"/>
  <c r="K47" i="6"/>
  <c r="K39" i="6"/>
  <c r="K31" i="6"/>
  <c r="K23" i="6"/>
  <c r="P142" i="4"/>
  <c r="R142" i="4"/>
  <c r="T142" i="4"/>
  <c r="F119" i="6"/>
  <c r="I119" i="6"/>
  <c r="F111" i="6"/>
  <c r="I111" i="6"/>
  <c r="F103" i="6"/>
  <c r="I103" i="6"/>
  <c r="F95" i="6"/>
  <c r="I95" i="6"/>
  <c r="F87" i="6"/>
  <c r="I87" i="6"/>
  <c r="F79" i="6"/>
  <c r="I79" i="6"/>
  <c r="F70" i="6"/>
  <c r="I70" i="6"/>
  <c r="F62" i="6"/>
  <c r="I62" i="6"/>
  <c r="F54" i="6"/>
  <c r="I54" i="6"/>
  <c r="F45" i="6"/>
  <c r="I45" i="6"/>
  <c r="F37" i="6"/>
  <c r="I37" i="6"/>
  <c r="F29" i="6"/>
  <c r="I29" i="6"/>
  <c r="K12" i="3"/>
  <c r="C12" i="3"/>
  <c r="F43" i="6"/>
  <c r="H43" i="6"/>
  <c r="F35" i="6"/>
  <c r="H35" i="6"/>
  <c r="F27" i="6"/>
  <c r="H27" i="6"/>
  <c r="J12" i="3"/>
  <c r="H12" i="3"/>
  <c r="F12" i="3"/>
  <c r="L253" i="6"/>
  <c r="L257" i="6"/>
  <c r="L261" i="6"/>
  <c r="L265" i="6"/>
  <c r="L269" i="6"/>
  <c r="L273" i="6"/>
  <c r="L277" i="6"/>
  <c r="L281" i="6"/>
  <c r="L285" i="6"/>
  <c r="L289" i="6"/>
  <c r="L293" i="6"/>
  <c r="L297" i="6"/>
  <c r="L301" i="6"/>
  <c r="L305" i="6"/>
  <c r="L309" i="6"/>
  <c r="L313" i="6"/>
  <c r="L317" i="6"/>
  <c r="L321" i="6"/>
  <c r="L325" i="6"/>
  <c r="L329" i="6"/>
  <c r="L333" i="6"/>
  <c r="L337" i="6"/>
  <c r="L341" i="6"/>
  <c r="I12" i="9"/>
  <c r="F12" i="9"/>
  <c r="G12" i="9"/>
  <c r="D12" i="9"/>
  <c r="E12" i="9"/>
  <c r="J13" i="8"/>
  <c r="H13" i="8"/>
  <c r="D13" i="8"/>
  <c r="F123" i="6"/>
  <c r="I123" i="6"/>
  <c r="F115" i="6"/>
  <c r="I115" i="6"/>
  <c r="F107" i="6"/>
  <c r="I107" i="6"/>
  <c r="F99" i="6"/>
  <c r="I99" i="6"/>
  <c r="F91" i="6"/>
  <c r="I91" i="6"/>
  <c r="F83" i="6"/>
  <c r="I83" i="6"/>
  <c r="F74" i="6"/>
  <c r="I74" i="6"/>
  <c r="F66" i="6"/>
  <c r="I66" i="6"/>
  <c r="F58" i="6"/>
  <c r="I58" i="6"/>
  <c r="F50" i="6"/>
  <c r="I50" i="6"/>
  <c r="F41" i="6"/>
  <c r="I41" i="6"/>
  <c r="F33" i="6"/>
  <c r="I33" i="6"/>
  <c r="F25" i="6"/>
  <c r="I25" i="6"/>
  <c r="N12" i="3"/>
  <c r="G254" i="6"/>
  <c r="G258" i="6"/>
  <c r="G262" i="6"/>
  <c r="G266" i="6"/>
  <c r="G270" i="6"/>
  <c r="G274" i="6"/>
  <c r="G278" i="6"/>
  <c r="G282" i="6"/>
  <c r="G286" i="6"/>
  <c r="G290" i="6"/>
  <c r="G294" i="6"/>
  <c r="G298" i="6"/>
  <c r="G302" i="6"/>
  <c r="G306" i="6"/>
  <c r="G310" i="6"/>
  <c r="G314" i="6"/>
  <c r="G318" i="6"/>
  <c r="G322" i="6"/>
  <c r="G326" i="6"/>
  <c r="G330" i="6"/>
  <c r="G334" i="6"/>
  <c r="G338" i="6"/>
  <c r="G342" i="6"/>
  <c r="V32" i="10"/>
  <c r="L221" i="16"/>
  <c r="G221" i="16"/>
  <c r="K221" i="16"/>
  <c r="G220" i="16"/>
  <c r="K220" i="16"/>
  <c r="F208" i="16"/>
  <c r="J208" i="16"/>
  <c r="F207" i="16"/>
  <c r="J207" i="16"/>
  <c r="I207" i="16"/>
  <c r="L205" i="16"/>
  <c r="G205" i="16"/>
  <c r="K205" i="16"/>
  <c r="G204" i="16"/>
  <c r="K204" i="16"/>
  <c r="L192" i="16"/>
  <c r="G192" i="16"/>
  <c r="K192" i="16"/>
  <c r="K187" i="16"/>
  <c r="F187" i="16"/>
  <c r="J187" i="16"/>
  <c r="I187" i="16"/>
  <c r="L176" i="16"/>
  <c r="G176" i="16"/>
  <c r="K176" i="16"/>
  <c r="L131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2" i="3"/>
  <c r="L68" i="3"/>
  <c r="L64" i="3"/>
  <c r="L60" i="3"/>
  <c r="L56" i="3"/>
  <c r="L44" i="3"/>
  <c r="K72" i="3"/>
  <c r="K68" i="3"/>
  <c r="K64" i="3"/>
  <c r="K60" i="3"/>
  <c r="K56" i="3"/>
  <c r="K24" i="3"/>
  <c r="G12" i="3"/>
  <c r="H71" i="3"/>
  <c r="H67" i="3"/>
  <c r="H63" i="3"/>
  <c r="H59" i="3"/>
  <c r="H55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P79" i="4"/>
  <c r="R79" i="4"/>
  <c r="T79" i="4"/>
  <c r="P113" i="4"/>
  <c r="R113" i="4"/>
  <c r="T113" i="4"/>
  <c r="P118" i="4"/>
  <c r="R118" i="4"/>
  <c r="T118" i="4"/>
  <c r="P119" i="4"/>
  <c r="R119" i="4"/>
  <c r="T119" i="4"/>
  <c r="P120" i="4"/>
  <c r="R120" i="4"/>
  <c r="T120" i="4"/>
  <c r="P122" i="4"/>
  <c r="R122" i="4"/>
  <c r="T122" i="4"/>
  <c r="P123" i="4"/>
  <c r="R123" i="4"/>
  <c r="T123" i="4"/>
  <c r="P125" i="4"/>
  <c r="R125" i="4"/>
  <c r="T125" i="4"/>
  <c r="P126" i="4"/>
  <c r="R126" i="4"/>
  <c r="T126" i="4"/>
  <c r="P127" i="4"/>
  <c r="R127" i="4"/>
  <c r="T127" i="4"/>
  <c r="P128" i="4"/>
  <c r="R128" i="4"/>
  <c r="T128" i="4"/>
  <c r="P129" i="4"/>
  <c r="R129" i="4"/>
  <c r="T129" i="4"/>
  <c r="P130" i="4"/>
  <c r="R130" i="4"/>
  <c r="T130" i="4"/>
  <c r="P131" i="4"/>
  <c r="R131" i="4"/>
  <c r="T131" i="4"/>
  <c r="P132" i="4"/>
  <c r="R132" i="4"/>
  <c r="T132" i="4"/>
  <c r="P133" i="4"/>
  <c r="R133" i="4"/>
  <c r="T133" i="4"/>
  <c r="P134" i="4"/>
  <c r="R134" i="4"/>
  <c r="T134" i="4"/>
  <c r="P135" i="4"/>
  <c r="R135" i="4"/>
  <c r="T135" i="4"/>
  <c r="P136" i="4"/>
  <c r="R136" i="4"/>
  <c r="T136" i="4"/>
  <c r="P139" i="4"/>
  <c r="R139" i="4"/>
  <c r="T139" i="4"/>
  <c r="P140" i="4"/>
  <c r="R140" i="4"/>
  <c r="T140" i="4"/>
  <c r="P141" i="4"/>
  <c r="R141" i="4"/>
  <c r="T141" i="4"/>
  <c r="L308" i="16"/>
  <c r="K307" i="16"/>
  <c r="F307" i="16"/>
  <c r="K306" i="16"/>
  <c r="G306" i="16"/>
  <c r="L304" i="16"/>
  <c r="K303" i="16"/>
  <c r="F303" i="16"/>
  <c r="K302" i="16"/>
  <c r="G302" i="16"/>
  <c r="L300" i="16"/>
  <c r="K299" i="16"/>
  <c r="F299" i="16"/>
  <c r="K298" i="16"/>
  <c r="G298" i="16"/>
  <c r="L296" i="16"/>
  <c r="K295" i="16"/>
  <c r="F295" i="16"/>
  <c r="K294" i="16"/>
  <c r="G294" i="16"/>
  <c r="L292" i="16"/>
  <c r="K291" i="16"/>
  <c r="F291" i="16"/>
  <c r="K290" i="16"/>
  <c r="G290" i="16"/>
  <c r="L288" i="16"/>
  <c r="K287" i="16"/>
  <c r="F287" i="16"/>
  <c r="K286" i="16"/>
  <c r="G286" i="16"/>
  <c r="L284" i="16"/>
  <c r="K283" i="16"/>
  <c r="F283" i="16"/>
  <c r="K282" i="16"/>
  <c r="G282" i="16"/>
  <c r="L280" i="16"/>
  <c r="K279" i="16"/>
  <c r="F279" i="16"/>
  <c r="K278" i="16"/>
  <c r="G278" i="16"/>
  <c r="L276" i="16"/>
  <c r="K275" i="16"/>
  <c r="F275" i="16"/>
  <c r="K274" i="16"/>
  <c r="G274" i="16"/>
  <c r="L272" i="16"/>
  <c r="K271" i="16"/>
  <c r="F271" i="16"/>
  <c r="K270" i="16"/>
  <c r="G270" i="16"/>
  <c r="L268" i="16"/>
  <c r="K267" i="16"/>
  <c r="F267" i="16"/>
  <c r="K266" i="16"/>
  <c r="G266" i="16"/>
  <c r="L264" i="16"/>
  <c r="K263" i="16"/>
  <c r="F263" i="16"/>
  <c r="K262" i="16"/>
  <c r="G262" i="16"/>
  <c r="L260" i="16"/>
  <c r="K259" i="16"/>
  <c r="F259" i="16"/>
  <c r="K258" i="16"/>
  <c r="G258" i="16"/>
  <c r="L256" i="16"/>
  <c r="K255" i="16"/>
  <c r="F255" i="16"/>
  <c r="K254" i="16"/>
  <c r="G254" i="16"/>
  <c r="L252" i="16"/>
  <c r="K251" i="16"/>
  <c r="F251" i="16"/>
  <c r="K250" i="16"/>
  <c r="G250" i="16"/>
  <c r="L248" i="16"/>
  <c r="K247" i="16"/>
  <c r="F247" i="16"/>
  <c r="K246" i="16"/>
  <c r="G246" i="16"/>
  <c r="L244" i="16"/>
  <c r="K243" i="16"/>
  <c r="F243" i="16"/>
  <c r="K242" i="16"/>
  <c r="G242" i="16"/>
  <c r="L240" i="16"/>
  <c r="K239" i="16"/>
  <c r="F239" i="16"/>
  <c r="K238" i="16"/>
  <c r="G238" i="16"/>
  <c r="H237" i="16"/>
  <c r="L236" i="16"/>
  <c r="K235" i="16"/>
  <c r="F235" i="16"/>
  <c r="K234" i="16"/>
  <c r="G234" i="16"/>
  <c r="H233" i="16"/>
  <c r="L232" i="16"/>
  <c r="K231" i="16"/>
  <c r="F231" i="16"/>
  <c r="K230" i="16"/>
  <c r="G230" i="16"/>
  <c r="H229" i="16"/>
  <c r="L228" i="16"/>
  <c r="K227" i="16"/>
  <c r="F227" i="16"/>
  <c r="K226" i="16"/>
  <c r="G226" i="16"/>
  <c r="H225" i="16"/>
  <c r="L224" i="16"/>
  <c r="K223" i="16"/>
  <c r="F223" i="16"/>
  <c r="K222" i="16"/>
  <c r="G222" i="16"/>
  <c r="H200" i="16"/>
  <c r="F212" i="16"/>
  <c r="J212" i="16"/>
  <c r="F211" i="16"/>
  <c r="J211" i="16"/>
  <c r="I211" i="16"/>
  <c r="L209" i="16"/>
  <c r="G209" i="16"/>
  <c r="K209" i="16"/>
  <c r="G208" i="16"/>
  <c r="K208" i="16"/>
  <c r="F196" i="16"/>
  <c r="J196" i="16"/>
  <c r="K191" i="16"/>
  <c r="F191" i="16"/>
  <c r="J191" i="16"/>
  <c r="I191" i="16"/>
  <c r="L180" i="16"/>
  <c r="G180" i="16"/>
  <c r="K180" i="16"/>
  <c r="K175" i="16"/>
  <c r="F175" i="16"/>
  <c r="J175" i="16"/>
  <c r="I175" i="16"/>
  <c r="I71" i="3"/>
  <c r="I67" i="3"/>
  <c r="I63" i="3"/>
  <c r="I59" i="3"/>
  <c r="I55" i="3"/>
  <c r="P114" i="4"/>
  <c r="R114" i="4"/>
  <c r="T114" i="4"/>
  <c r="L307" i="16"/>
  <c r="L303" i="16"/>
  <c r="L299" i="16"/>
  <c r="L295" i="16"/>
  <c r="L291" i="16"/>
  <c r="L287" i="16"/>
  <c r="L283" i="16"/>
  <c r="L279" i="16"/>
  <c r="L275" i="16"/>
  <c r="L271" i="16"/>
  <c r="L267" i="16"/>
  <c r="L263" i="16"/>
  <c r="L259" i="16"/>
  <c r="L255" i="16"/>
  <c r="L251" i="16"/>
  <c r="L247" i="16"/>
  <c r="L243" i="16"/>
  <c r="L239" i="16"/>
  <c r="L235" i="16"/>
  <c r="L231" i="16"/>
  <c r="L227" i="16"/>
  <c r="L223" i="16"/>
  <c r="G309" i="16"/>
  <c r="K309" i="16"/>
  <c r="F308" i="16"/>
  <c r="J308" i="16"/>
  <c r="G305" i="16"/>
  <c r="K305" i="16"/>
  <c r="F304" i="16"/>
  <c r="J304" i="16"/>
  <c r="G301" i="16"/>
  <c r="K301" i="16"/>
  <c r="F300" i="16"/>
  <c r="J300" i="16"/>
  <c r="G297" i="16"/>
  <c r="K297" i="16"/>
  <c r="F296" i="16"/>
  <c r="J296" i="16"/>
  <c r="G293" i="16"/>
  <c r="K293" i="16"/>
  <c r="F292" i="16"/>
  <c r="J292" i="16"/>
  <c r="G289" i="16"/>
  <c r="K289" i="16"/>
  <c r="F288" i="16"/>
  <c r="J288" i="16"/>
  <c r="G285" i="16"/>
  <c r="K285" i="16"/>
  <c r="F284" i="16"/>
  <c r="J284" i="16"/>
  <c r="G281" i="16"/>
  <c r="K281" i="16"/>
  <c r="F280" i="16"/>
  <c r="J280" i="16"/>
  <c r="G277" i="16"/>
  <c r="K277" i="16"/>
  <c r="F276" i="16"/>
  <c r="J276" i="16"/>
  <c r="G273" i="16"/>
  <c r="K273" i="16"/>
  <c r="F272" i="16"/>
  <c r="J272" i="16"/>
  <c r="G269" i="16"/>
  <c r="K269" i="16"/>
  <c r="F268" i="16"/>
  <c r="J268" i="16"/>
  <c r="G265" i="16"/>
  <c r="K265" i="16"/>
  <c r="F264" i="16"/>
  <c r="J264" i="16"/>
  <c r="G261" i="16"/>
  <c r="K261" i="16"/>
  <c r="F260" i="16"/>
  <c r="J260" i="16"/>
  <c r="G257" i="16"/>
  <c r="K257" i="16"/>
  <c r="F256" i="16"/>
  <c r="J256" i="16"/>
  <c r="G253" i="16"/>
  <c r="K253" i="16"/>
  <c r="F252" i="16"/>
  <c r="J252" i="16"/>
  <c r="G249" i="16"/>
  <c r="K249" i="16"/>
  <c r="F248" i="16"/>
  <c r="J248" i="16"/>
  <c r="G245" i="16"/>
  <c r="K245" i="16"/>
  <c r="F244" i="16"/>
  <c r="J244" i="16"/>
  <c r="G241" i="16"/>
  <c r="K241" i="16"/>
  <c r="F240" i="16"/>
  <c r="J240" i="16"/>
  <c r="G237" i="16"/>
  <c r="K237" i="16"/>
  <c r="F236" i="16"/>
  <c r="J236" i="16"/>
  <c r="G233" i="16"/>
  <c r="K233" i="16"/>
  <c r="F232" i="16"/>
  <c r="J232" i="16"/>
  <c r="G229" i="16"/>
  <c r="K229" i="16"/>
  <c r="F228" i="16"/>
  <c r="J228" i="16"/>
  <c r="G225" i="16"/>
  <c r="K225" i="16"/>
  <c r="F224" i="16"/>
  <c r="J224" i="16"/>
  <c r="F216" i="16"/>
  <c r="J216" i="16"/>
  <c r="F215" i="16"/>
  <c r="J215" i="16"/>
  <c r="I215" i="16"/>
  <c r="L213" i="16"/>
  <c r="G213" i="16"/>
  <c r="K213" i="16"/>
  <c r="G212" i="16"/>
  <c r="K212" i="16"/>
  <c r="F200" i="16"/>
  <c r="J200" i="16"/>
  <c r="F199" i="16"/>
  <c r="J199" i="16"/>
  <c r="I199" i="16"/>
  <c r="L197" i="16"/>
  <c r="G197" i="16"/>
  <c r="K197" i="16"/>
  <c r="G196" i="16"/>
  <c r="K196" i="16"/>
  <c r="K195" i="16"/>
  <c r="F195" i="16"/>
  <c r="J195" i="16"/>
  <c r="I195" i="16"/>
  <c r="L184" i="16"/>
  <c r="G184" i="16"/>
  <c r="K184" i="16"/>
  <c r="K179" i="16"/>
  <c r="F179" i="16"/>
  <c r="J179" i="16"/>
  <c r="I179" i="16"/>
  <c r="F220" i="16"/>
  <c r="J220" i="16"/>
  <c r="F219" i="16"/>
  <c r="J219" i="16"/>
  <c r="I219" i="16"/>
  <c r="L217" i="16"/>
  <c r="G217" i="16"/>
  <c r="K217" i="16"/>
  <c r="G216" i="16"/>
  <c r="K216" i="16"/>
  <c r="F204" i="16"/>
  <c r="J204" i="16"/>
  <c r="F203" i="16"/>
  <c r="J203" i="16"/>
  <c r="I203" i="16"/>
  <c r="L201" i="16"/>
  <c r="G201" i="16"/>
  <c r="K201" i="16"/>
  <c r="G200" i="16"/>
  <c r="K200" i="16"/>
  <c r="L188" i="16"/>
  <c r="G188" i="16"/>
  <c r="K188" i="16"/>
  <c r="K183" i="16"/>
  <c r="F183" i="16"/>
  <c r="J183" i="16"/>
  <c r="I183" i="16"/>
  <c r="L172" i="16"/>
  <c r="G172" i="16"/>
  <c r="K172" i="16"/>
  <c r="H23" i="6"/>
  <c r="I73" i="3"/>
  <c r="I69" i="3"/>
  <c r="I65" i="3"/>
  <c r="I61" i="3"/>
  <c r="I57" i="3"/>
  <c r="I53" i="3"/>
  <c r="I49" i="3"/>
  <c r="I41" i="3"/>
  <c r="I33" i="3"/>
  <c r="L309" i="16"/>
  <c r="K308" i="16"/>
  <c r="J307" i="16"/>
  <c r="L305" i="16"/>
  <c r="K304" i="16"/>
  <c r="J303" i="16"/>
  <c r="L301" i="16"/>
  <c r="K300" i="16"/>
  <c r="J299" i="16"/>
  <c r="L297" i="16"/>
  <c r="K296" i="16"/>
  <c r="J295" i="16"/>
  <c r="L293" i="16"/>
  <c r="K292" i="16"/>
  <c r="J291" i="16"/>
  <c r="L289" i="16"/>
  <c r="K288" i="16"/>
  <c r="J287" i="16"/>
  <c r="L285" i="16"/>
  <c r="K284" i="16"/>
  <c r="J283" i="16"/>
  <c r="L281" i="16"/>
  <c r="K280" i="16"/>
  <c r="J279" i="16"/>
  <c r="L277" i="16"/>
  <c r="K276" i="16"/>
  <c r="J275" i="16"/>
  <c r="L273" i="16"/>
  <c r="K272" i="16"/>
  <c r="J271" i="16"/>
  <c r="L269" i="16"/>
  <c r="K268" i="16"/>
  <c r="J267" i="16"/>
  <c r="L265" i="16"/>
  <c r="K264" i="16"/>
  <c r="J263" i="16"/>
  <c r="L261" i="16"/>
  <c r="K260" i="16"/>
  <c r="J259" i="16"/>
  <c r="L257" i="16"/>
  <c r="K256" i="16"/>
  <c r="J255" i="16"/>
  <c r="L253" i="16"/>
  <c r="K252" i="16"/>
  <c r="J251" i="16"/>
  <c r="L249" i="16"/>
  <c r="K248" i="16"/>
  <c r="J247" i="16"/>
  <c r="L245" i="16"/>
  <c r="K244" i="16"/>
  <c r="J243" i="16"/>
  <c r="L241" i="16"/>
  <c r="K240" i="16"/>
  <c r="J239" i="16"/>
  <c r="L237" i="16"/>
  <c r="K236" i="16"/>
  <c r="J235" i="16"/>
  <c r="L233" i="16"/>
  <c r="K232" i="16"/>
  <c r="J231" i="16"/>
  <c r="L229" i="16"/>
  <c r="K228" i="16"/>
  <c r="J227" i="16"/>
  <c r="L225" i="16"/>
  <c r="K224" i="16"/>
  <c r="J223" i="16"/>
  <c r="L215" i="16"/>
  <c r="H212" i="16"/>
  <c r="L199" i="16"/>
  <c r="H196" i="16"/>
  <c r="G147" i="16"/>
  <c r="K147" i="16"/>
  <c r="L147" i="16"/>
  <c r="F138" i="16"/>
  <c r="J138" i="16"/>
  <c r="I138" i="16"/>
  <c r="G131" i="16"/>
  <c r="K131" i="16"/>
  <c r="L131" i="16"/>
  <c r="F122" i="16"/>
  <c r="J122" i="16"/>
  <c r="I122" i="16"/>
  <c r="G115" i="16"/>
  <c r="K115" i="16"/>
  <c r="L115" i="16"/>
  <c r="F106" i="16"/>
  <c r="J106" i="16"/>
  <c r="I106" i="16"/>
  <c r="G99" i="16"/>
  <c r="K99" i="16"/>
  <c r="L99" i="16"/>
  <c r="F90" i="16"/>
  <c r="J90" i="16"/>
  <c r="I90" i="16"/>
  <c r="E12" i="16"/>
  <c r="G83" i="16"/>
  <c r="G79" i="16"/>
  <c r="G75" i="16"/>
  <c r="G71" i="16"/>
  <c r="G67" i="16"/>
  <c r="G63" i="16"/>
  <c r="G59" i="16"/>
  <c r="G55" i="16"/>
  <c r="G51" i="16"/>
  <c r="G47" i="16"/>
  <c r="G43" i="16"/>
  <c r="G39" i="16"/>
  <c r="G35" i="16"/>
  <c r="G31" i="16"/>
  <c r="L31" i="16"/>
  <c r="G27" i="16"/>
  <c r="G23" i="16"/>
  <c r="K193" i="16"/>
  <c r="G193" i="16"/>
  <c r="J192" i="16"/>
  <c r="K189" i="16"/>
  <c r="G189" i="16"/>
  <c r="J188" i="16"/>
  <c r="K185" i="16"/>
  <c r="G185" i="16"/>
  <c r="J184" i="16"/>
  <c r="K181" i="16"/>
  <c r="G181" i="16"/>
  <c r="J180" i="16"/>
  <c r="K177" i="16"/>
  <c r="G177" i="16"/>
  <c r="J176" i="16"/>
  <c r="K173" i="16"/>
  <c r="G173" i="16"/>
  <c r="J172" i="16"/>
  <c r="I171" i="16"/>
  <c r="K169" i="16"/>
  <c r="G169" i="16"/>
  <c r="J168" i="16"/>
  <c r="I167" i="16"/>
  <c r="K165" i="16"/>
  <c r="G165" i="16"/>
  <c r="J164" i="16"/>
  <c r="I163" i="16"/>
  <c r="K161" i="16"/>
  <c r="J160" i="16"/>
  <c r="L158" i="16"/>
  <c r="F158" i="16"/>
  <c r="K157" i="16"/>
  <c r="J156" i="16"/>
  <c r="L154" i="16"/>
  <c r="F154" i="16"/>
  <c r="H150" i="16"/>
  <c r="H146" i="16"/>
  <c r="H130" i="16"/>
  <c r="H114" i="16"/>
  <c r="H98" i="16"/>
  <c r="D12" i="16"/>
  <c r="Q12" i="16"/>
  <c r="P13" i="16"/>
  <c r="O12" i="16"/>
  <c r="K152" i="16"/>
  <c r="I152" i="16"/>
  <c r="F142" i="16"/>
  <c r="J142" i="16"/>
  <c r="I142" i="16"/>
  <c r="G135" i="16"/>
  <c r="K135" i="16"/>
  <c r="L135" i="16"/>
  <c r="F126" i="16"/>
  <c r="J126" i="16"/>
  <c r="I126" i="16"/>
  <c r="G119" i="16"/>
  <c r="K119" i="16"/>
  <c r="L119" i="16"/>
  <c r="F110" i="16"/>
  <c r="J110" i="16"/>
  <c r="I110" i="16"/>
  <c r="G103" i="16"/>
  <c r="K103" i="16"/>
  <c r="L103" i="16"/>
  <c r="F94" i="16"/>
  <c r="J94" i="16"/>
  <c r="I94" i="16"/>
  <c r="G87" i="16"/>
  <c r="K87" i="16"/>
  <c r="L87" i="16"/>
  <c r="K12" i="16"/>
  <c r="I12" i="16"/>
  <c r="J171" i="16"/>
  <c r="F171" i="16"/>
  <c r="K168" i="16"/>
  <c r="G168" i="16"/>
  <c r="J167" i="16"/>
  <c r="F167" i="16"/>
  <c r="K164" i="16"/>
  <c r="G164" i="16"/>
  <c r="J163" i="16"/>
  <c r="F163" i="16"/>
  <c r="L161" i="16"/>
  <c r="K160" i="16"/>
  <c r="F160" i="16"/>
  <c r="K159" i="16"/>
  <c r="G159" i="16"/>
  <c r="L157" i="16"/>
  <c r="K156" i="16"/>
  <c r="F156" i="16"/>
  <c r="K155" i="16"/>
  <c r="G155" i="16"/>
  <c r="K151" i="16"/>
  <c r="H134" i="16"/>
  <c r="H118" i="16"/>
  <c r="H102" i="16"/>
  <c r="H86" i="16"/>
  <c r="F146" i="16"/>
  <c r="J146" i="16"/>
  <c r="I146" i="16"/>
  <c r="G139" i="16"/>
  <c r="K139" i="16"/>
  <c r="L139" i="16"/>
  <c r="F130" i="16"/>
  <c r="J130" i="16"/>
  <c r="I130" i="16"/>
  <c r="G123" i="16"/>
  <c r="K123" i="16"/>
  <c r="L123" i="16"/>
  <c r="F114" i="16"/>
  <c r="J114" i="16"/>
  <c r="I114" i="16"/>
  <c r="G107" i="16"/>
  <c r="K107" i="16"/>
  <c r="L107" i="16"/>
  <c r="F98" i="16"/>
  <c r="J98" i="16"/>
  <c r="I98" i="16"/>
  <c r="G91" i="16"/>
  <c r="K91" i="16"/>
  <c r="L91" i="16"/>
  <c r="G81" i="16"/>
  <c r="L81" i="16"/>
  <c r="K81" i="16"/>
  <c r="G77" i="16"/>
  <c r="G73" i="16"/>
  <c r="G69" i="16"/>
  <c r="G65" i="16"/>
  <c r="L65" i="16"/>
  <c r="G61" i="16"/>
  <c r="G57" i="16"/>
  <c r="L57" i="16"/>
  <c r="G53" i="16"/>
  <c r="G49" i="16"/>
  <c r="G45" i="16"/>
  <c r="G41" i="16"/>
  <c r="G37" i="16"/>
  <c r="G33" i="16"/>
  <c r="G29" i="16"/>
  <c r="K29" i="16"/>
  <c r="G25" i="16"/>
  <c r="L25" i="16"/>
  <c r="G21" i="16"/>
  <c r="L160" i="16"/>
  <c r="L156" i="16"/>
  <c r="F161" i="16"/>
  <c r="J161" i="16"/>
  <c r="G158" i="16"/>
  <c r="K158" i="16"/>
  <c r="F157" i="16"/>
  <c r="J157" i="16"/>
  <c r="G154" i="16"/>
  <c r="K154" i="16"/>
  <c r="L151" i="16"/>
  <c r="G143" i="16"/>
  <c r="K143" i="16"/>
  <c r="L143" i="16"/>
  <c r="F134" i="16"/>
  <c r="J134" i="16"/>
  <c r="I134" i="16"/>
  <c r="G127" i="16"/>
  <c r="K127" i="16"/>
  <c r="L127" i="16"/>
  <c r="F118" i="16"/>
  <c r="J118" i="16"/>
  <c r="I118" i="16"/>
  <c r="G111" i="16"/>
  <c r="K111" i="16"/>
  <c r="L111" i="16"/>
  <c r="F102" i="16"/>
  <c r="J102" i="16"/>
  <c r="I102" i="16"/>
  <c r="G95" i="16"/>
  <c r="K95" i="16"/>
  <c r="L95" i="16"/>
  <c r="F86" i="16"/>
  <c r="J86" i="16"/>
  <c r="I86" i="16"/>
  <c r="J153" i="16"/>
  <c r="K150" i="16"/>
  <c r="J149" i="16"/>
  <c r="I148" i="16"/>
  <c r="K146" i="16"/>
  <c r="J145" i="16"/>
  <c r="I144" i="16"/>
  <c r="K142" i="16"/>
  <c r="J141" i="16"/>
  <c r="I140" i="16"/>
  <c r="K138" i="16"/>
  <c r="J137" i="16"/>
  <c r="I136" i="16"/>
  <c r="K134" i="16"/>
  <c r="J133" i="16"/>
  <c r="I132" i="16"/>
  <c r="K130" i="16"/>
  <c r="J129" i="16"/>
  <c r="I128" i="16"/>
  <c r="K126" i="16"/>
  <c r="J125" i="16"/>
  <c r="I124" i="16"/>
  <c r="K122" i="16"/>
  <c r="J121" i="16"/>
  <c r="I120" i="16"/>
  <c r="K118" i="16"/>
  <c r="J117" i="16"/>
  <c r="I116" i="16"/>
  <c r="K114" i="16"/>
  <c r="J113" i="16"/>
  <c r="I112" i="16"/>
  <c r="K110" i="16"/>
  <c r="J109" i="16"/>
  <c r="I108" i="16"/>
  <c r="K106" i="16"/>
  <c r="J105" i="16"/>
  <c r="I104" i="16"/>
  <c r="K102" i="16"/>
  <c r="J101" i="16"/>
  <c r="I100" i="16"/>
  <c r="K98" i="16"/>
  <c r="J97" i="16"/>
  <c r="I96" i="16"/>
  <c r="K94" i="16"/>
  <c r="J93" i="16"/>
  <c r="I92" i="16"/>
  <c r="K90" i="16"/>
  <c r="J89" i="16"/>
  <c r="I88" i="16"/>
  <c r="K86" i="16"/>
  <c r="P79" i="19"/>
  <c r="R79" i="19"/>
  <c r="T79" i="19"/>
  <c r="P83" i="19"/>
  <c r="R83" i="19"/>
  <c r="T83" i="19"/>
  <c r="P87" i="19"/>
  <c r="R87" i="19"/>
  <c r="T87" i="19"/>
  <c r="P91" i="19"/>
  <c r="R91" i="19"/>
  <c r="T91" i="19"/>
  <c r="P95" i="19"/>
  <c r="R95" i="19"/>
  <c r="T95" i="19"/>
  <c r="P99" i="19"/>
  <c r="R99" i="19"/>
  <c r="T99" i="19"/>
  <c r="P103" i="19"/>
  <c r="R103" i="19"/>
  <c r="T103" i="19"/>
  <c r="R64" i="19"/>
  <c r="T64" i="19"/>
  <c r="P56" i="19"/>
  <c r="G55" i="19"/>
  <c r="J55" i="19"/>
  <c r="P184" i="19"/>
  <c r="R184" i="19"/>
  <c r="T184" i="19"/>
  <c r="P182" i="19"/>
  <c r="R182" i="19"/>
  <c r="T182" i="19"/>
  <c r="P175" i="19"/>
  <c r="R175" i="19"/>
  <c r="T175" i="19"/>
  <c r="P168" i="19"/>
  <c r="R168" i="19"/>
  <c r="T168" i="19"/>
  <c r="P166" i="19"/>
  <c r="R166" i="19"/>
  <c r="T166" i="19"/>
  <c r="P159" i="19"/>
  <c r="R159" i="19"/>
  <c r="T159" i="19"/>
  <c r="P152" i="19"/>
  <c r="R152" i="19"/>
  <c r="T152" i="19"/>
  <c r="P150" i="19"/>
  <c r="R150" i="19"/>
  <c r="T150" i="19"/>
  <c r="P143" i="19"/>
  <c r="R143" i="19"/>
  <c r="T143" i="19"/>
  <c r="P136" i="19"/>
  <c r="R136" i="19"/>
  <c r="T136" i="19"/>
  <c r="P134" i="19"/>
  <c r="R134" i="19"/>
  <c r="T134" i="19"/>
  <c r="P127" i="19"/>
  <c r="R127" i="19"/>
  <c r="T127" i="19"/>
  <c r="P120" i="19"/>
  <c r="R120" i="19"/>
  <c r="T120" i="19"/>
  <c r="P118" i="19"/>
  <c r="R118" i="19"/>
  <c r="T118" i="19"/>
  <c r="P111" i="19"/>
  <c r="R111" i="19"/>
  <c r="T111" i="19"/>
  <c r="P100" i="19"/>
  <c r="R100" i="19"/>
  <c r="T100" i="19"/>
  <c r="P92" i="19"/>
  <c r="R92" i="19"/>
  <c r="T92" i="19"/>
  <c r="P84" i="19"/>
  <c r="R84" i="19"/>
  <c r="T84" i="19"/>
  <c r="G70" i="19"/>
  <c r="J70" i="19"/>
  <c r="G68" i="19"/>
  <c r="I68" i="19"/>
  <c r="G64" i="19"/>
  <c r="J64" i="19"/>
  <c r="G61" i="19"/>
  <c r="J61" i="19"/>
  <c r="G58" i="19"/>
  <c r="J58" i="19"/>
  <c r="G185" i="19"/>
  <c r="N185" i="19"/>
  <c r="P185" i="19"/>
  <c r="G181" i="19"/>
  <c r="N181" i="19"/>
  <c r="P181" i="19"/>
  <c r="R181" i="19"/>
  <c r="T181" i="19"/>
  <c r="G177" i="19"/>
  <c r="P177" i="19"/>
  <c r="E12" i="20"/>
  <c r="G173" i="19"/>
  <c r="P173" i="19"/>
  <c r="R173" i="19"/>
  <c r="T173" i="19"/>
  <c r="P176" i="19"/>
  <c r="R176" i="19"/>
  <c r="T176" i="19"/>
  <c r="P174" i="19"/>
  <c r="R174" i="19"/>
  <c r="T174" i="19"/>
  <c r="P167" i="19"/>
  <c r="R167" i="19"/>
  <c r="T167" i="19"/>
  <c r="P160" i="19"/>
  <c r="R160" i="19"/>
  <c r="T160" i="19"/>
  <c r="P158" i="19"/>
  <c r="R158" i="19"/>
  <c r="T158" i="19"/>
  <c r="P151" i="19"/>
  <c r="R151" i="19"/>
  <c r="T151" i="19"/>
  <c r="P144" i="19"/>
  <c r="R144" i="19"/>
  <c r="T144" i="19"/>
  <c r="P142" i="19"/>
  <c r="R142" i="19"/>
  <c r="T142" i="19"/>
  <c r="P135" i="19"/>
  <c r="R135" i="19"/>
  <c r="T135" i="19"/>
  <c r="P128" i="19"/>
  <c r="R128" i="19"/>
  <c r="T128" i="19"/>
  <c r="P126" i="19"/>
  <c r="R126" i="19"/>
  <c r="T126" i="19"/>
  <c r="P119" i="19"/>
  <c r="R119" i="19"/>
  <c r="T119" i="19"/>
  <c r="P112" i="19"/>
  <c r="R112" i="19"/>
  <c r="T112" i="19"/>
  <c r="P110" i="19"/>
  <c r="R110" i="19"/>
  <c r="T110" i="19"/>
  <c r="P104" i="19"/>
  <c r="R104" i="19"/>
  <c r="T104" i="19"/>
  <c r="P96" i="19"/>
  <c r="R96" i="19"/>
  <c r="T96" i="19"/>
  <c r="P88" i="19"/>
  <c r="R88" i="19"/>
  <c r="T88" i="19"/>
  <c r="P80" i="19"/>
  <c r="R80" i="19"/>
  <c r="T80" i="19"/>
  <c r="P57" i="19"/>
  <c r="R57" i="19"/>
  <c r="T57" i="19"/>
  <c r="P169" i="19"/>
  <c r="R169" i="19"/>
  <c r="T169" i="19"/>
  <c r="P165" i="19"/>
  <c r="R165" i="19"/>
  <c r="T165" i="19"/>
  <c r="P161" i="19"/>
  <c r="R161" i="19"/>
  <c r="T161" i="19"/>
  <c r="P157" i="19"/>
  <c r="R157" i="19"/>
  <c r="T157" i="19"/>
  <c r="P153" i="19"/>
  <c r="R153" i="19"/>
  <c r="T153" i="19"/>
  <c r="P149" i="19"/>
  <c r="R149" i="19"/>
  <c r="T149" i="19"/>
  <c r="P145" i="19"/>
  <c r="R145" i="19"/>
  <c r="T145" i="19"/>
  <c r="P141" i="19"/>
  <c r="R141" i="19"/>
  <c r="T141" i="19"/>
  <c r="P137" i="19"/>
  <c r="R137" i="19"/>
  <c r="T137" i="19"/>
  <c r="P133" i="19"/>
  <c r="R133" i="19"/>
  <c r="T133" i="19"/>
  <c r="P129" i="19"/>
  <c r="R129" i="19"/>
  <c r="T129" i="19"/>
  <c r="P125" i="19"/>
  <c r="R125" i="19"/>
  <c r="T125" i="19"/>
  <c r="P121" i="19"/>
  <c r="R121" i="19"/>
  <c r="T121" i="19"/>
  <c r="P117" i="19"/>
  <c r="R117" i="19"/>
  <c r="T117" i="19"/>
  <c r="P113" i="19"/>
  <c r="R113" i="19"/>
  <c r="T113" i="19"/>
  <c r="P109" i="19"/>
  <c r="R109" i="19"/>
  <c r="T109" i="19"/>
  <c r="P105" i="19"/>
  <c r="R105" i="19"/>
  <c r="T105" i="19"/>
  <c r="P101" i="19"/>
  <c r="R101" i="19"/>
  <c r="T101" i="19"/>
  <c r="P97" i="19"/>
  <c r="R97" i="19"/>
  <c r="T97" i="19"/>
  <c r="P93" i="19"/>
  <c r="R93" i="19"/>
  <c r="T93" i="19"/>
  <c r="P89" i="19"/>
  <c r="R89" i="19"/>
  <c r="T89" i="19"/>
  <c r="P85" i="19"/>
  <c r="R85" i="19"/>
  <c r="T85" i="19"/>
  <c r="P81" i="19"/>
  <c r="R81" i="19"/>
  <c r="T81" i="19"/>
  <c r="P72" i="19"/>
  <c r="R72" i="19"/>
  <c r="T72" i="19"/>
  <c r="P71" i="19"/>
  <c r="R71" i="19"/>
  <c r="T71" i="19"/>
  <c r="P69" i="19"/>
  <c r="R69" i="19"/>
  <c r="T69" i="19"/>
  <c r="P67" i="19"/>
  <c r="R67" i="19"/>
  <c r="T67" i="19"/>
  <c r="P63" i="19"/>
  <c r="R63" i="19"/>
  <c r="T63" i="19"/>
  <c r="P59" i="19"/>
  <c r="R59" i="19"/>
  <c r="T59" i="19"/>
  <c r="M12" i="20"/>
  <c r="P12" i="20"/>
  <c r="L12" i="20"/>
  <c r="C12" i="20"/>
  <c r="J12" i="20"/>
  <c r="N12" i="20"/>
  <c r="G12" i="20"/>
  <c r="I12" i="20"/>
  <c r="H12" i="20"/>
  <c r="N173" i="19"/>
  <c r="K86" i="4"/>
  <c r="G90" i="9"/>
  <c r="H106" i="9"/>
  <c r="G106" i="9"/>
  <c r="G122" i="9"/>
  <c r="H130" i="9"/>
  <c r="G130" i="9"/>
  <c r="H207" i="9"/>
  <c r="G207" i="9"/>
  <c r="H271" i="9"/>
  <c r="G271" i="9"/>
  <c r="H285" i="9"/>
  <c r="G285" i="9"/>
  <c r="H301" i="9"/>
  <c r="G301" i="9"/>
  <c r="H317" i="9"/>
  <c r="G317" i="9"/>
  <c r="H333" i="9"/>
  <c r="G333" i="9"/>
  <c r="R185" i="19"/>
  <c r="T185" i="19"/>
  <c r="R137" i="4"/>
  <c r="T137" i="4"/>
  <c r="G137" i="9"/>
  <c r="G187" i="9"/>
  <c r="G251" i="9"/>
  <c r="R28" i="7"/>
  <c r="R27" i="7"/>
  <c r="G91" i="8"/>
  <c r="G123" i="8"/>
  <c r="G155" i="8"/>
  <c r="G165" i="8"/>
  <c r="R32" i="7"/>
  <c r="G119" i="8"/>
  <c r="G151" i="8"/>
  <c r="R29" i="10"/>
  <c r="T29" i="10"/>
  <c r="R38" i="10"/>
  <c r="T38" i="10"/>
  <c r="R22" i="10"/>
  <c r="T22" i="10"/>
  <c r="R46" i="10"/>
  <c r="T46" i="10"/>
  <c r="K187" i="11"/>
  <c r="H94" i="9"/>
  <c r="G94" i="9"/>
  <c r="H110" i="9"/>
  <c r="G110" i="9"/>
  <c r="H159" i="9"/>
  <c r="G159" i="9"/>
  <c r="H223" i="9"/>
  <c r="G223" i="9"/>
  <c r="H289" i="9"/>
  <c r="G289" i="9"/>
  <c r="H305" i="9"/>
  <c r="G305" i="9"/>
  <c r="H321" i="9"/>
  <c r="G321" i="9"/>
  <c r="H337" i="9"/>
  <c r="G337" i="9"/>
  <c r="K41" i="10"/>
  <c r="R41" i="10"/>
  <c r="T41" i="10"/>
  <c r="I26" i="10"/>
  <c r="G125" i="9"/>
  <c r="G153" i="9"/>
  <c r="G185" i="9"/>
  <c r="G217" i="9"/>
  <c r="G249" i="9"/>
  <c r="G141" i="9"/>
  <c r="G203" i="9"/>
  <c r="G261" i="8"/>
  <c r="G325" i="8"/>
  <c r="G99" i="8"/>
  <c r="G131" i="8"/>
  <c r="G163" i="8"/>
  <c r="G138" i="9"/>
  <c r="G95" i="8"/>
  <c r="G127" i="8"/>
  <c r="G159" i="8"/>
  <c r="H98" i="9"/>
  <c r="G98" i="9"/>
  <c r="H114" i="9"/>
  <c r="G114" i="9"/>
  <c r="H126" i="9"/>
  <c r="G126" i="9"/>
  <c r="H175" i="9"/>
  <c r="G175" i="9"/>
  <c r="H239" i="9"/>
  <c r="G239" i="9"/>
  <c r="H277" i="9"/>
  <c r="G277" i="9"/>
  <c r="H293" i="9"/>
  <c r="G293" i="9"/>
  <c r="H309" i="9"/>
  <c r="G309" i="9"/>
  <c r="H325" i="9"/>
  <c r="G325" i="9"/>
  <c r="G341" i="9"/>
  <c r="H134" i="9"/>
  <c r="G134" i="9"/>
  <c r="H142" i="9"/>
  <c r="G142" i="9"/>
  <c r="R32" i="10"/>
  <c r="T32" i="10"/>
  <c r="G155" i="9"/>
  <c r="G219" i="9"/>
  <c r="R24" i="7"/>
  <c r="H86" i="9"/>
  <c r="G86" i="9"/>
  <c r="H102" i="9"/>
  <c r="G102" i="9"/>
  <c r="H118" i="9"/>
  <c r="G118" i="9"/>
  <c r="H191" i="9"/>
  <c r="G191" i="9"/>
  <c r="H255" i="9"/>
  <c r="G255" i="9"/>
  <c r="H281" i="9"/>
  <c r="G281" i="9"/>
  <c r="H297" i="9"/>
  <c r="G297" i="9"/>
  <c r="H313" i="9"/>
  <c r="G313" i="9"/>
  <c r="H329" i="9"/>
  <c r="G329" i="9"/>
  <c r="G124" i="4"/>
  <c r="K124" i="4"/>
  <c r="P124" i="4"/>
  <c r="R124" i="4"/>
  <c r="T124" i="4"/>
  <c r="P110" i="4"/>
  <c r="G110" i="4"/>
  <c r="L110" i="4"/>
  <c r="G96" i="4"/>
  <c r="K96" i="4"/>
  <c r="P96" i="4"/>
  <c r="R96" i="4"/>
  <c r="T96" i="4"/>
  <c r="G87" i="4"/>
  <c r="P87" i="4"/>
  <c r="K81" i="4"/>
  <c r="R81" i="4"/>
  <c r="T81" i="4"/>
  <c r="G269" i="8"/>
  <c r="H269" i="8"/>
  <c r="N177" i="19"/>
  <c r="R177" i="19"/>
  <c r="T177" i="19"/>
  <c r="H267" i="9"/>
  <c r="G267" i="9"/>
  <c r="F98" i="8"/>
  <c r="H98" i="8"/>
  <c r="I98" i="8"/>
  <c r="J98" i="8"/>
  <c r="G98" i="8"/>
  <c r="R68" i="19"/>
  <c r="T68" i="19"/>
  <c r="P35" i="10"/>
  <c r="R35" i="10"/>
  <c r="T35" i="10"/>
  <c r="G35" i="10"/>
  <c r="N35" i="10"/>
  <c r="G30" i="10"/>
  <c r="P30" i="10"/>
  <c r="R30" i="10"/>
  <c r="T30" i="10"/>
  <c r="H169" i="9"/>
  <c r="G169" i="9"/>
  <c r="P25" i="10"/>
  <c r="R25" i="10"/>
  <c r="T25" i="10"/>
  <c r="D15" i="10"/>
  <c r="C19" i="10"/>
  <c r="G25" i="10"/>
  <c r="I25" i="10"/>
  <c r="G129" i="9"/>
  <c r="H129" i="9"/>
  <c r="H265" i="8"/>
  <c r="G265" i="8"/>
  <c r="G147" i="8"/>
  <c r="K94" i="4"/>
  <c r="P85" i="4"/>
  <c r="R85" i="4"/>
  <c r="T85" i="4"/>
  <c r="I45" i="4"/>
  <c r="R45" i="4"/>
  <c r="T45" i="4"/>
  <c r="P105" i="4"/>
  <c r="R105" i="4"/>
  <c r="T105" i="4"/>
  <c r="G105" i="4"/>
  <c r="K105" i="4"/>
  <c r="H317" i="8"/>
  <c r="G317" i="8"/>
  <c r="G276" i="8"/>
  <c r="H276" i="8"/>
  <c r="G249" i="8"/>
  <c r="H249" i="8"/>
  <c r="I240" i="8"/>
  <c r="J240" i="8"/>
  <c r="F240" i="8"/>
  <c r="H240" i="8"/>
  <c r="H221" i="8"/>
  <c r="G221" i="8"/>
  <c r="F157" i="8"/>
  <c r="H157" i="8"/>
  <c r="H304" i="9"/>
  <c r="G304" i="9"/>
  <c r="H111" i="8"/>
  <c r="G111" i="8"/>
  <c r="D15" i="4"/>
  <c r="C19" i="4"/>
  <c r="R69" i="4"/>
  <c r="T69" i="4"/>
  <c r="R64" i="4"/>
  <c r="T64" i="4"/>
  <c r="R37" i="10"/>
  <c r="T37" i="10"/>
  <c r="G286" i="8"/>
  <c r="G154" i="8"/>
  <c r="G139" i="8"/>
  <c r="G305" i="8"/>
  <c r="H305" i="8"/>
  <c r="I316" i="8"/>
  <c r="J316" i="8"/>
  <c r="F316" i="8"/>
  <c r="G236" i="8"/>
  <c r="H236" i="8"/>
  <c r="H112" i="8"/>
  <c r="G112" i="8"/>
  <c r="H100" i="8"/>
  <c r="G100" i="8"/>
  <c r="G135" i="8"/>
  <c r="H135" i="8"/>
  <c r="R99" i="4"/>
  <c r="T99" i="4"/>
  <c r="R75" i="4"/>
  <c r="T75" i="4"/>
  <c r="H311" i="8"/>
  <c r="G311" i="8"/>
  <c r="H251" i="8"/>
  <c r="G251" i="8"/>
  <c r="H244" i="8"/>
  <c r="G244" i="8"/>
  <c r="F188" i="8"/>
  <c r="H188" i="8"/>
  <c r="G188" i="8"/>
  <c r="G26" i="7"/>
  <c r="D16" i="7"/>
  <c r="D19" i="7"/>
  <c r="P26" i="7"/>
  <c r="R101" i="4"/>
  <c r="T101" i="4"/>
  <c r="R80" i="4"/>
  <c r="T80" i="4"/>
  <c r="R63" i="4"/>
  <c r="T63" i="4"/>
  <c r="R58" i="4"/>
  <c r="T58" i="4"/>
  <c r="P49" i="4"/>
  <c r="R49" i="4"/>
  <c r="T49" i="4"/>
  <c r="G49" i="4"/>
  <c r="N49" i="4"/>
  <c r="R112" i="4"/>
  <c r="T112" i="4"/>
  <c r="P103" i="4"/>
  <c r="G103" i="4"/>
  <c r="K103" i="4"/>
  <c r="G98" i="4"/>
  <c r="L98" i="4"/>
  <c r="P98" i="4"/>
  <c r="R98" i="4"/>
  <c r="T98" i="4"/>
  <c r="P48" i="10"/>
  <c r="G48" i="10"/>
  <c r="N48" i="10"/>
  <c r="F313" i="8"/>
  <c r="H313" i="8"/>
  <c r="G313" i="8"/>
  <c r="G301" i="8"/>
  <c r="H301" i="8"/>
  <c r="F270" i="8"/>
  <c r="H270" i="8"/>
  <c r="G270" i="8"/>
  <c r="D16" i="4"/>
  <c r="D19" i="4"/>
  <c r="G25" i="4"/>
  <c r="N25" i="4"/>
  <c r="G48" i="4"/>
  <c r="I48" i="4"/>
  <c r="P48" i="4"/>
  <c r="R48" i="4"/>
  <c r="T48" i="4"/>
  <c r="R107" i="4"/>
  <c r="T107" i="4"/>
  <c r="K107" i="4"/>
  <c r="P31" i="10"/>
  <c r="G31" i="10"/>
  <c r="K31" i="10"/>
  <c r="G308" i="8"/>
  <c r="H308" i="8"/>
  <c r="G279" i="8"/>
  <c r="H279" i="8"/>
  <c r="H258" i="8"/>
  <c r="G258" i="8"/>
  <c r="H238" i="8"/>
  <c r="G238" i="8"/>
  <c r="H187" i="8"/>
  <c r="G187" i="8"/>
  <c r="F175" i="8"/>
  <c r="I175" i="8"/>
  <c r="J175" i="8"/>
  <c r="H137" i="8"/>
  <c r="G137" i="8"/>
  <c r="P61" i="4"/>
  <c r="G61" i="4"/>
  <c r="J61" i="4"/>
  <c r="R54" i="4"/>
  <c r="T54" i="4"/>
  <c r="P47" i="4"/>
  <c r="G47" i="4"/>
  <c r="I47" i="4"/>
  <c r="R38" i="4"/>
  <c r="T38" i="4"/>
  <c r="H324" i="8"/>
  <c r="G324" i="8"/>
  <c r="H209" i="8"/>
  <c r="G209" i="8"/>
  <c r="G166" i="8"/>
  <c r="I166" i="8"/>
  <c r="J166" i="8"/>
  <c r="F166" i="8"/>
  <c r="H166" i="8"/>
  <c r="F130" i="8"/>
  <c r="H130" i="8"/>
  <c r="G130" i="8"/>
  <c r="F78" i="8"/>
  <c r="H78" i="8"/>
  <c r="I78" i="8"/>
  <c r="J78" i="8"/>
  <c r="G78" i="8"/>
  <c r="F322" i="8"/>
  <c r="G318" i="8"/>
  <c r="I313" i="8"/>
  <c r="J313" i="8"/>
  <c r="G304" i="8"/>
  <c r="I279" i="8"/>
  <c r="J279" i="8"/>
  <c r="I267" i="8"/>
  <c r="J267" i="8"/>
  <c r="G262" i="8"/>
  <c r="I258" i="8"/>
  <c r="J258" i="8"/>
  <c r="G256" i="8"/>
  <c r="F220" i="8"/>
  <c r="I220" i="8"/>
  <c r="J220" i="8"/>
  <c r="G200" i="8"/>
  <c r="F194" i="8"/>
  <c r="H194" i="8"/>
  <c r="I192" i="8"/>
  <c r="J192" i="8"/>
  <c r="I188" i="8"/>
  <c r="J188" i="8"/>
  <c r="G142" i="8"/>
  <c r="I130" i="8"/>
  <c r="J130" i="8"/>
  <c r="G121" i="8"/>
  <c r="G117" i="8"/>
  <c r="F114" i="8"/>
  <c r="H114" i="8"/>
  <c r="G96" i="8"/>
  <c r="F92" i="8"/>
  <c r="H92" i="8"/>
  <c r="F177" i="9"/>
  <c r="I177" i="9"/>
  <c r="J177" i="9"/>
  <c r="G21" i="10"/>
  <c r="K21" i="10"/>
  <c r="P21" i="10"/>
  <c r="R21" i="10"/>
  <c r="T21" i="10"/>
  <c r="G42" i="10"/>
  <c r="K42" i="10"/>
  <c r="P42" i="10"/>
  <c r="R42" i="10"/>
  <c r="T42" i="10"/>
  <c r="G320" i="8"/>
  <c r="I304" i="8"/>
  <c r="J304" i="8"/>
  <c r="G298" i="8"/>
  <c r="I296" i="8"/>
  <c r="J296" i="8"/>
  <c r="I274" i="8"/>
  <c r="J274" i="8"/>
  <c r="G260" i="8"/>
  <c r="F190" i="8"/>
  <c r="H190" i="8"/>
  <c r="G190" i="8"/>
  <c r="F150" i="8"/>
  <c r="H150" i="8"/>
  <c r="F138" i="8"/>
  <c r="H138" i="8"/>
  <c r="H118" i="8"/>
  <c r="G85" i="8"/>
  <c r="F148" i="9"/>
  <c r="H148" i="9"/>
  <c r="G148" i="9"/>
  <c r="F92" i="9"/>
  <c r="H92" i="9"/>
  <c r="G92" i="9"/>
  <c r="I92" i="9"/>
  <c r="J92" i="9"/>
  <c r="I299" i="8"/>
  <c r="J299" i="8"/>
  <c r="I286" i="8"/>
  <c r="J286" i="8"/>
  <c r="G278" i="8"/>
  <c r="G250" i="8"/>
  <c r="F232" i="8"/>
  <c r="H232" i="8"/>
  <c r="I202" i="8"/>
  <c r="J202" i="8"/>
  <c r="H174" i="8"/>
  <c r="H158" i="8"/>
  <c r="I154" i="8"/>
  <c r="J154" i="8"/>
  <c r="G145" i="8"/>
  <c r="F141" i="8"/>
  <c r="H141" i="8"/>
  <c r="G136" i="8"/>
  <c r="F132" i="8"/>
  <c r="H132" i="8"/>
  <c r="I132" i="8"/>
  <c r="J132" i="8"/>
  <c r="G129" i="8"/>
  <c r="F129" i="8"/>
  <c r="H129" i="8"/>
  <c r="H106" i="8"/>
  <c r="F102" i="8"/>
  <c r="H102" i="8"/>
  <c r="G102" i="8"/>
  <c r="G89" i="8"/>
  <c r="F77" i="8"/>
  <c r="H77" i="8"/>
  <c r="I189" i="9"/>
  <c r="J189" i="9"/>
  <c r="R27" i="10"/>
  <c r="T27" i="10"/>
  <c r="F202" i="8"/>
  <c r="H202" i="8"/>
  <c r="G202" i="8"/>
  <c r="F152" i="8"/>
  <c r="I152" i="8"/>
  <c r="J152" i="8"/>
  <c r="F149" i="8"/>
  <c r="H149" i="8"/>
  <c r="G47" i="10"/>
  <c r="K47" i="10"/>
  <c r="P47" i="10"/>
  <c r="R47" i="10"/>
  <c r="T47" i="10"/>
  <c r="G254" i="8"/>
  <c r="G204" i="8"/>
  <c r="F204" i="8"/>
  <c r="H204" i="8"/>
  <c r="G138" i="8"/>
  <c r="F104" i="8"/>
  <c r="H104" i="8"/>
  <c r="I104" i="8"/>
  <c r="J104" i="8"/>
  <c r="F101" i="8"/>
  <c r="H101" i="8"/>
  <c r="F200" i="9"/>
  <c r="I200" i="9"/>
  <c r="J200" i="9"/>
  <c r="I141" i="6"/>
  <c r="H141" i="6"/>
  <c r="K141" i="6"/>
  <c r="R33" i="10"/>
  <c r="T33" i="10"/>
  <c r="I298" i="8"/>
  <c r="J298" i="8"/>
  <c r="G281" i="8"/>
  <c r="H140" i="8"/>
  <c r="G140" i="8"/>
  <c r="G124" i="8"/>
  <c r="G120" i="8"/>
  <c r="F120" i="8"/>
  <c r="H120" i="8"/>
  <c r="H167" i="8"/>
  <c r="D16" i="10"/>
  <c r="D19" i="10"/>
  <c r="G40" i="10"/>
  <c r="P28" i="10"/>
  <c r="R28" i="10"/>
  <c r="T28" i="10"/>
  <c r="I308" i="8"/>
  <c r="J308" i="8"/>
  <c r="G294" i="8"/>
  <c r="F292" i="8"/>
  <c r="H292" i="8"/>
  <c r="I290" i="8"/>
  <c r="J290" i="8"/>
  <c r="H234" i="8"/>
  <c r="F226" i="8"/>
  <c r="H226" i="8"/>
  <c r="F214" i="8"/>
  <c r="H214" i="8"/>
  <c r="G214" i="8"/>
  <c r="H182" i="8"/>
  <c r="G164" i="8"/>
  <c r="F160" i="8"/>
  <c r="H160" i="8"/>
  <c r="G126" i="8"/>
  <c r="I108" i="8"/>
  <c r="J108" i="8"/>
  <c r="F96" i="8"/>
  <c r="H96" i="8"/>
  <c r="G66" i="8"/>
  <c r="F128" i="9"/>
  <c r="H128" i="9"/>
  <c r="G128" i="9"/>
  <c r="F116" i="9"/>
  <c r="H116" i="9"/>
  <c r="G116" i="9"/>
  <c r="F108" i="9"/>
  <c r="H108" i="9"/>
  <c r="G108" i="9"/>
  <c r="I108" i="9"/>
  <c r="J108" i="9"/>
  <c r="G86" i="8"/>
  <c r="G82" i="8"/>
  <c r="I62" i="8"/>
  <c r="J62" i="8" s="1"/>
  <c r="I268" i="9"/>
  <c r="J268" i="9"/>
  <c r="F268" i="9"/>
  <c r="G250" i="9"/>
  <c r="H250" i="9"/>
  <c r="I243" i="9"/>
  <c r="J243" i="9"/>
  <c r="F243" i="9"/>
  <c r="I233" i="9"/>
  <c r="J233" i="9"/>
  <c r="F222" i="9"/>
  <c r="H222" i="9"/>
  <c r="I148" i="9"/>
  <c r="J148" i="9"/>
  <c r="I128" i="9"/>
  <c r="J128" i="9"/>
  <c r="H165" i="6"/>
  <c r="I165" i="6"/>
  <c r="F100" i="9"/>
  <c r="H100" i="9"/>
  <c r="G100" i="9"/>
  <c r="I100" i="9"/>
  <c r="J100" i="9"/>
  <c r="F68" i="9"/>
  <c r="I68" i="9"/>
  <c r="J68" i="9" s="1"/>
  <c r="E12" i="6"/>
  <c r="L138" i="6"/>
  <c r="G138" i="6"/>
  <c r="L248" i="6"/>
  <c r="K248" i="6"/>
  <c r="G248" i="6"/>
  <c r="G230" i="8"/>
  <c r="G218" i="8"/>
  <c r="P30" i="7"/>
  <c r="R30" i="7"/>
  <c r="V2" i="7"/>
  <c r="V4" i="7"/>
  <c r="F335" i="9"/>
  <c r="I335" i="9"/>
  <c r="J335" i="9"/>
  <c r="F327" i="9"/>
  <c r="I327" i="9"/>
  <c r="J327" i="9"/>
  <c r="F319" i="9"/>
  <c r="I319" i="9"/>
  <c r="J319" i="9"/>
  <c r="F311" i="9"/>
  <c r="I311" i="9"/>
  <c r="J311" i="9"/>
  <c r="F303" i="9"/>
  <c r="I303" i="9"/>
  <c r="J303" i="9"/>
  <c r="F295" i="9"/>
  <c r="I295" i="9"/>
  <c r="J295" i="9"/>
  <c r="F287" i="9"/>
  <c r="I287" i="9"/>
  <c r="J287" i="9"/>
  <c r="F279" i="9"/>
  <c r="I279" i="9"/>
  <c r="J279" i="9"/>
  <c r="I273" i="9"/>
  <c r="J273" i="9"/>
  <c r="G263" i="9"/>
  <c r="F254" i="9"/>
  <c r="H254" i="9"/>
  <c r="I254" i="9"/>
  <c r="J254" i="9"/>
  <c r="G254" i="9"/>
  <c r="F221" i="9"/>
  <c r="I221" i="9"/>
  <c r="J221" i="9"/>
  <c r="I211" i="9"/>
  <c r="J211" i="9"/>
  <c r="F170" i="9"/>
  <c r="H170" i="9"/>
  <c r="G170" i="9"/>
  <c r="I170" i="9"/>
  <c r="J170" i="9"/>
  <c r="I167" i="9"/>
  <c r="J167" i="9"/>
  <c r="F167" i="9"/>
  <c r="H167" i="9"/>
  <c r="G167" i="9"/>
  <c r="I156" i="9"/>
  <c r="J156" i="9"/>
  <c r="I145" i="9"/>
  <c r="J145" i="9"/>
  <c r="I119" i="9"/>
  <c r="J119" i="9"/>
  <c r="I116" i="9"/>
  <c r="J116" i="9"/>
  <c r="I111" i="9"/>
  <c r="J111" i="9"/>
  <c r="I95" i="9"/>
  <c r="J95" i="9"/>
  <c r="P12" i="3"/>
  <c r="K181" i="6"/>
  <c r="G181" i="6"/>
  <c r="K231" i="6"/>
  <c r="L231" i="6"/>
  <c r="I106" i="9"/>
  <c r="J106" i="9"/>
  <c r="I90" i="9"/>
  <c r="J90" i="9"/>
  <c r="G156" i="8"/>
  <c r="G116" i="8"/>
  <c r="I86" i="8"/>
  <c r="J86" i="8"/>
  <c r="I82" i="8"/>
  <c r="J82" i="8"/>
  <c r="G81" i="8"/>
  <c r="G276" i="9"/>
  <c r="I188" i="9"/>
  <c r="J188" i="9"/>
  <c r="G174" i="9"/>
  <c r="H174" i="9"/>
  <c r="H164" i="9"/>
  <c r="I144" i="9"/>
  <c r="J144" i="9"/>
  <c r="I147" i="6"/>
  <c r="F147" i="6"/>
  <c r="H147" i="6"/>
  <c r="J147" i="6"/>
  <c r="G270" i="9"/>
  <c r="F257" i="9"/>
  <c r="I257" i="9"/>
  <c r="J257" i="9"/>
  <c r="G244" i="9"/>
  <c r="I244" i="9"/>
  <c r="J244" i="9"/>
  <c r="F210" i="9"/>
  <c r="I210" i="9"/>
  <c r="J210" i="9"/>
  <c r="J154" i="6"/>
  <c r="F154" i="6"/>
  <c r="H154" i="6"/>
  <c r="L154" i="6"/>
  <c r="I154" i="6"/>
  <c r="J178" i="6"/>
  <c r="I178" i="6"/>
  <c r="V8" i="7"/>
  <c r="I222" i="9"/>
  <c r="J222" i="9"/>
  <c r="I219" i="9"/>
  <c r="J219" i="9"/>
  <c r="I178" i="9"/>
  <c r="J178" i="9"/>
  <c r="I122" i="9"/>
  <c r="J122" i="9"/>
  <c r="I114" i="9"/>
  <c r="J114" i="9"/>
  <c r="I98" i="9"/>
  <c r="J98" i="9"/>
  <c r="M12" i="6"/>
  <c r="G174" i="6"/>
  <c r="L174" i="6"/>
  <c r="G234" i="9"/>
  <c r="I127" i="6"/>
  <c r="J128" i="6"/>
  <c r="I132" i="6"/>
  <c r="H133" i="6"/>
  <c r="L141" i="6"/>
  <c r="H144" i="6"/>
  <c r="I144" i="6"/>
  <c r="K147" i="6"/>
  <c r="H152" i="6"/>
  <c r="J158" i="6"/>
  <c r="J159" i="6"/>
  <c r="L160" i="6"/>
  <c r="L164" i="6"/>
  <c r="K165" i="6"/>
  <c r="I182" i="6"/>
  <c r="H214" i="6"/>
  <c r="I214" i="6"/>
  <c r="F214" i="6"/>
  <c r="K257" i="6"/>
  <c r="G257" i="6"/>
  <c r="H232" i="6"/>
  <c r="L232" i="6"/>
  <c r="J232" i="6"/>
  <c r="I232" i="6"/>
  <c r="F232" i="6"/>
  <c r="L260" i="6"/>
  <c r="K260" i="6"/>
  <c r="G228" i="9"/>
  <c r="I224" i="9"/>
  <c r="J224" i="9"/>
  <c r="I214" i="9"/>
  <c r="J214" i="9"/>
  <c r="F190" i="9"/>
  <c r="H190" i="9"/>
  <c r="F181" i="9"/>
  <c r="I152" i="9"/>
  <c r="J152" i="9"/>
  <c r="I132" i="9"/>
  <c r="J132" i="9"/>
  <c r="H128" i="6"/>
  <c r="H143" i="6"/>
  <c r="I143" i="6"/>
  <c r="J155" i="6"/>
  <c r="H159" i="6"/>
  <c r="H184" i="6"/>
  <c r="J184" i="6"/>
  <c r="F184" i="6"/>
  <c r="G197" i="6"/>
  <c r="K232" i="6"/>
  <c r="K239" i="6"/>
  <c r="L239" i="6"/>
  <c r="I140" i="9"/>
  <c r="J140" i="9"/>
  <c r="G132" i="9"/>
  <c r="G170" i="6"/>
  <c r="L170" i="6"/>
  <c r="F179" i="6"/>
  <c r="I179" i="6"/>
  <c r="H199" i="6"/>
  <c r="I199" i="6"/>
  <c r="F199" i="6"/>
  <c r="L201" i="6"/>
  <c r="H201" i="6"/>
  <c r="H207" i="6"/>
  <c r="J207" i="6"/>
  <c r="I207" i="6"/>
  <c r="F207" i="6"/>
  <c r="G196" i="9"/>
  <c r="I59" i="9"/>
  <c r="J59" i="9" s="1"/>
  <c r="O13" i="6"/>
  <c r="K128" i="6"/>
  <c r="F142" i="6"/>
  <c r="J142" i="6"/>
  <c r="L157" i="6"/>
  <c r="K179" i="6"/>
  <c r="K199" i="6"/>
  <c r="L207" i="6"/>
  <c r="H240" i="6"/>
  <c r="L240" i="6"/>
  <c r="J240" i="6"/>
  <c r="I240" i="6"/>
  <c r="F240" i="6"/>
  <c r="G36" i="9"/>
  <c r="K132" i="6"/>
  <c r="L137" i="6"/>
  <c r="I140" i="6"/>
  <c r="J144" i="6"/>
  <c r="K153" i="6"/>
  <c r="I156" i="6"/>
  <c r="I157" i="6"/>
  <c r="G164" i="6"/>
  <c r="K169" i="6"/>
  <c r="G169" i="6"/>
  <c r="G176" i="6"/>
  <c r="G180" i="6"/>
  <c r="H191" i="6"/>
  <c r="I191" i="6"/>
  <c r="F191" i="6"/>
  <c r="L193" i="6"/>
  <c r="H193" i="6"/>
  <c r="F210" i="6"/>
  <c r="H210" i="6"/>
  <c r="J210" i="6"/>
  <c r="I210" i="6"/>
  <c r="K240" i="6"/>
  <c r="L185" i="6"/>
  <c r="I185" i="6"/>
  <c r="H185" i="6"/>
  <c r="H222" i="6"/>
  <c r="J222" i="6"/>
  <c r="I222" i="6"/>
  <c r="F222" i="6"/>
  <c r="G260" i="6"/>
  <c r="J190" i="6"/>
  <c r="L192" i="6"/>
  <c r="J198" i="6"/>
  <c r="L200" i="6"/>
  <c r="L208" i="6"/>
  <c r="I220" i="6"/>
  <c r="I228" i="6"/>
  <c r="I264" i="6"/>
  <c r="I280" i="6"/>
  <c r="I296" i="6"/>
  <c r="I312" i="6"/>
  <c r="F314" i="6"/>
  <c r="L315" i="6"/>
  <c r="K315" i="6"/>
  <c r="F322" i="6"/>
  <c r="K323" i="6"/>
  <c r="L323" i="6"/>
  <c r="F330" i="6"/>
  <c r="L331" i="6"/>
  <c r="K331" i="6"/>
  <c r="F338" i="6"/>
  <c r="K339" i="6"/>
  <c r="L339" i="6"/>
  <c r="V28" i="10"/>
  <c r="G103" i="6"/>
  <c r="K103" i="6"/>
  <c r="L103" i="6"/>
  <c r="I47" i="6"/>
  <c r="F47" i="6"/>
  <c r="L47" i="6"/>
  <c r="J47" i="6"/>
  <c r="H122" i="3"/>
  <c r="F122" i="3"/>
  <c r="J122" i="3"/>
  <c r="I122" i="3"/>
  <c r="L122" i="3"/>
  <c r="K122" i="3"/>
  <c r="F111" i="3"/>
  <c r="J111" i="3"/>
  <c r="I111" i="3"/>
  <c r="H111" i="3"/>
  <c r="G107" i="6"/>
  <c r="L107" i="6"/>
  <c r="K107" i="6"/>
  <c r="I12" i="6"/>
  <c r="J174" i="6"/>
  <c r="I175" i="6"/>
  <c r="I176" i="6"/>
  <c r="J188" i="6"/>
  <c r="F190" i="6"/>
  <c r="F192" i="6"/>
  <c r="J196" i="6"/>
  <c r="F198" i="6"/>
  <c r="F200" i="6"/>
  <c r="J204" i="6"/>
  <c r="F208" i="6"/>
  <c r="J212" i="6"/>
  <c r="I231" i="6"/>
  <c r="F235" i="6"/>
  <c r="I239" i="6"/>
  <c r="F243" i="6"/>
  <c r="J247" i="6"/>
  <c r="I248" i="6"/>
  <c r="I258" i="6"/>
  <c r="J259" i="6"/>
  <c r="I260" i="6"/>
  <c r="G261" i="6"/>
  <c r="K264" i="6"/>
  <c r="I274" i="6"/>
  <c r="J275" i="6"/>
  <c r="I276" i="6"/>
  <c r="G277" i="6"/>
  <c r="K280" i="6"/>
  <c r="I290" i="6"/>
  <c r="J291" i="6"/>
  <c r="I292" i="6"/>
  <c r="G293" i="6"/>
  <c r="K296" i="6"/>
  <c r="I306" i="6"/>
  <c r="J307" i="6"/>
  <c r="I308" i="6"/>
  <c r="G309" i="6"/>
  <c r="K312" i="6"/>
  <c r="L314" i="6"/>
  <c r="I316" i="6"/>
  <c r="K317" i="6"/>
  <c r="I320" i="6"/>
  <c r="I321" i="6"/>
  <c r="L322" i="6"/>
  <c r="I324" i="6"/>
  <c r="K325" i="6"/>
  <c r="I328" i="6"/>
  <c r="I329" i="6"/>
  <c r="L330" i="6"/>
  <c r="I332" i="6"/>
  <c r="K333" i="6"/>
  <c r="I336" i="6"/>
  <c r="I337" i="6"/>
  <c r="L338" i="6"/>
  <c r="I340" i="6"/>
  <c r="K341" i="6"/>
  <c r="G111" i="6"/>
  <c r="K111" i="6"/>
  <c r="L111" i="6"/>
  <c r="G48" i="6"/>
  <c r="K48" i="6"/>
  <c r="G29" i="6"/>
  <c r="K29" i="6"/>
  <c r="L29" i="6"/>
  <c r="C12" i="6"/>
  <c r="H58" i="6"/>
  <c r="L58" i="6"/>
  <c r="J58" i="6"/>
  <c r="L220" i="6"/>
  <c r="L228" i="6"/>
  <c r="J239" i="6"/>
  <c r="I246" i="6"/>
  <c r="K247" i="6"/>
  <c r="J248" i="6"/>
  <c r="I255" i="6"/>
  <c r="J258" i="6"/>
  <c r="K259" i="6"/>
  <c r="J260" i="6"/>
  <c r="I261" i="6"/>
  <c r="I271" i="6"/>
  <c r="J274" i="6"/>
  <c r="K275" i="6"/>
  <c r="J276" i="6"/>
  <c r="I277" i="6"/>
  <c r="I287" i="6"/>
  <c r="J290" i="6"/>
  <c r="K291" i="6"/>
  <c r="J292" i="6"/>
  <c r="I293" i="6"/>
  <c r="I303" i="6"/>
  <c r="J306" i="6"/>
  <c r="K307" i="6"/>
  <c r="J308" i="6"/>
  <c r="I309" i="6"/>
  <c r="I315" i="6"/>
  <c r="K316" i="6"/>
  <c r="J319" i="6"/>
  <c r="J320" i="6"/>
  <c r="I323" i="6"/>
  <c r="K324" i="6"/>
  <c r="J327" i="6"/>
  <c r="J328" i="6"/>
  <c r="I331" i="6"/>
  <c r="K332" i="6"/>
  <c r="J335" i="6"/>
  <c r="J336" i="6"/>
  <c r="I339" i="6"/>
  <c r="K340" i="6"/>
  <c r="G115" i="6"/>
  <c r="L115" i="6"/>
  <c r="K115" i="6"/>
  <c r="G80" i="6"/>
  <c r="K80" i="6"/>
  <c r="L80" i="6"/>
  <c r="L53" i="6"/>
  <c r="G53" i="6"/>
  <c r="K53" i="6"/>
  <c r="G33" i="6"/>
  <c r="L33" i="6"/>
  <c r="F118" i="6"/>
  <c r="I118" i="6"/>
  <c r="H118" i="6"/>
  <c r="J118" i="6"/>
  <c r="K118" i="6"/>
  <c r="F86" i="6"/>
  <c r="J86" i="6"/>
  <c r="H86" i="6"/>
  <c r="L86" i="6"/>
  <c r="I86" i="6"/>
  <c r="J215" i="6"/>
  <c r="H220" i="6"/>
  <c r="J223" i="6"/>
  <c r="H228" i="6"/>
  <c r="I230" i="6"/>
  <c r="H233" i="6"/>
  <c r="L235" i="6"/>
  <c r="I238" i="6"/>
  <c r="I241" i="6"/>
  <c r="J246" i="6"/>
  <c r="H247" i="6"/>
  <c r="I254" i="6"/>
  <c r="J255" i="6"/>
  <c r="H258" i="6"/>
  <c r="H259" i="6"/>
  <c r="H264" i="6"/>
  <c r="I270" i="6"/>
  <c r="J271" i="6"/>
  <c r="G273" i="6"/>
  <c r="H274" i="6"/>
  <c r="H275" i="6"/>
  <c r="K276" i="6"/>
  <c r="H280" i="6"/>
  <c r="I286" i="6"/>
  <c r="J287" i="6"/>
  <c r="G289" i="6"/>
  <c r="H290" i="6"/>
  <c r="H291" i="6"/>
  <c r="K292" i="6"/>
  <c r="H296" i="6"/>
  <c r="I302" i="6"/>
  <c r="J303" i="6"/>
  <c r="G305" i="6"/>
  <c r="H306" i="6"/>
  <c r="H307" i="6"/>
  <c r="K308" i="6"/>
  <c r="H312" i="6"/>
  <c r="J315" i="6"/>
  <c r="K320" i="6"/>
  <c r="J323" i="6"/>
  <c r="K328" i="6"/>
  <c r="J331" i="6"/>
  <c r="K335" i="6"/>
  <c r="K336" i="6"/>
  <c r="J339" i="6"/>
  <c r="V31" i="10"/>
  <c r="G119" i="6"/>
  <c r="L119" i="6"/>
  <c r="K119" i="6"/>
  <c r="G84" i="6"/>
  <c r="K84" i="6"/>
  <c r="L84" i="6"/>
  <c r="G68" i="6"/>
  <c r="L68" i="6"/>
  <c r="H24" i="6"/>
  <c r="F24" i="6"/>
  <c r="I24" i="6"/>
  <c r="K24" i="6"/>
  <c r="J24" i="6"/>
  <c r="J172" i="6"/>
  <c r="I181" i="6"/>
  <c r="K215" i="6"/>
  <c r="J230" i="6"/>
  <c r="J238" i="6"/>
  <c r="J254" i="6"/>
  <c r="J270" i="6"/>
  <c r="J286" i="6"/>
  <c r="J302" i="6"/>
  <c r="I318" i="6"/>
  <c r="H320" i="6"/>
  <c r="K321" i="6"/>
  <c r="I326" i="6"/>
  <c r="H328" i="6"/>
  <c r="K329" i="6"/>
  <c r="I334" i="6"/>
  <c r="H336" i="6"/>
  <c r="K337" i="6"/>
  <c r="I342" i="6"/>
  <c r="V30" i="10"/>
  <c r="G123" i="6"/>
  <c r="K123" i="6"/>
  <c r="L123" i="6"/>
  <c r="G12" i="6"/>
  <c r="I124" i="6"/>
  <c r="F124" i="6"/>
  <c r="K124" i="6"/>
  <c r="L124" i="6"/>
  <c r="H124" i="6"/>
  <c r="F92" i="6"/>
  <c r="I92" i="6"/>
  <c r="K92" i="6"/>
  <c r="L92" i="6"/>
  <c r="J29" i="6"/>
  <c r="H29" i="6"/>
  <c r="I314" i="6"/>
  <c r="F316" i="6"/>
  <c r="J316" i="6"/>
  <c r="I319" i="6"/>
  <c r="F319" i="6"/>
  <c r="I322" i="6"/>
  <c r="J324" i="6"/>
  <c r="F324" i="6"/>
  <c r="F327" i="6"/>
  <c r="I327" i="6"/>
  <c r="I330" i="6"/>
  <c r="F332" i="6"/>
  <c r="J332" i="6"/>
  <c r="I335" i="6"/>
  <c r="F335" i="6"/>
  <c r="I338" i="6"/>
  <c r="J340" i="6"/>
  <c r="F340" i="6"/>
  <c r="V27" i="10"/>
  <c r="G95" i="6"/>
  <c r="K95" i="6"/>
  <c r="L95" i="6"/>
  <c r="H314" i="6"/>
  <c r="L319" i="6"/>
  <c r="H322" i="6"/>
  <c r="H326" i="6"/>
  <c r="L327" i="6"/>
  <c r="H330" i="6"/>
  <c r="H334" i="6"/>
  <c r="H338" i="6"/>
  <c r="H342" i="6"/>
  <c r="J12" i="6"/>
  <c r="G99" i="6"/>
  <c r="L99" i="6"/>
  <c r="G94" i="6"/>
  <c r="G28" i="6"/>
  <c r="H34" i="6"/>
  <c r="I32" i="6"/>
  <c r="I23" i="6"/>
  <c r="F23" i="6"/>
  <c r="F49" i="6"/>
  <c r="F75" i="3"/>
  <c r="I75" i="3"/>
  <c r="H75" i="3"/>
  <c r="J75" i="3"/>
  <c r="I251" i="16"/>
  <c r="H251" i="16"/>
  <c r="L72" i="6"/>
  <c r="L39" i="6"/>
  <c r="K86" i="6"/>
  <c r="K74" i="6"/>
  <c r="K41" i="6"/>
  <c r="J122" i="6"/>
  <c r="J90" i="6"/>
  <c r="J49" i="6"/>
  <c r="G90" i="6"/>
  <c r="G43" i="6"/>
  <c r="H90" i="6"/>
  <c r="H81" i="6"/>
  <c r="H72" i="6"/>
  <c r="H32" i="6"/>
  <c r="I114" i="6"/>
  <c r="I101" i="6"/>
  <c r="F122" i="6"/>
  <c r="F34" i="6"/>
  <c r="H49" i="6"/>
  <c r="L132" i="3"/>
  <c r="K127" i="3"/>
  <c r="G127" i="3"/>
  <c r="K118" i="3"/>
  <c r="L118" i="3"/>
  <c r="K75" i="3"/>
  <c r="F49" i="3"/>
  <c r="H49" i="3"/>
  <c r="L88" i="16"/>
  <c r="K88" i="16"/>
  <c r="G88" i="16"/>
  <c r="I56" i="6"/>
  <c r="F56" i="6"/>
  <c r="F44" i="6"/>
  <c r="I44" i="6"/>
  <c r="G86" i="3"/>
  <c r="K86" i="3"/>
  <c r="L86" i="3"/>
  <c r="F89" i="3"/>
  <c r="K89" i="3"/>
  <c r="L89" i="3"/>
  <c r="H202" i="16"/>
  <c r="F202" i="16"/>
  <c r="I202" i="16"/>
  <c r="J202" i="16"/>
  <c r="K202" i="16"/>
  <c r="G89" i="6"/>
  <c r="G58" i="6"/>
  <c r="G27" i="6"/>
  <c r="G23" i="6"/>
  <c r="I121" i="6"/>
  <c r="F121" i="6"/>
  <c r="F110" i="6"/>
  <c r="F100" i="6"/>
  <c r="I89" i="6"/>
  <c r="F89" i="6"/>
  <c r="F78" i="6"/>
  <c r="I78" i="6"/>
  <c r="F38" i="6"/>
  <c r="K116" i="3"/>
  <c r="L116" i="3"/>
  <c r="G116" i="3"/>
  <c r="K111" i="3"/>
  <c r="G111" i="3"/>
  <c r="G100" i="3"/>
  <c r="K100" i="3"/>
  <c r="L100" i="3"/>
  <c r="Q12" i="3"/>
  <c r="K125" i="3"/>
  <c r="L125" i="3"/>
  <c r="K95" i="3"/>
  <c r="G95" i="3"/>
  <c r="K79" i="3"/>
  <c r="G79" i="3"/>
  <c r="H89" i="3"/>
  <c r="F93" i="3"/>
  <c r="H93" i="3"/>
  <c r="F59" i="3"/>
  <c r="J59" i="3"/>
  <c r="F27" i="3"/>
  <c r="P116" i="4"/>
  <c r="R116" i="4"/>
  <c r="T116" i="4"/>
  <c r="P117" i="4"/>
  <c r="R117" i="4"/>
  <c r="T117" i="4"/>
  <c r="K206" i="16"/>
  <c r="L206" i="16"/>
  <c r="G206" i="16"/>
  <c r="J44" i="6"/>
  <c r="H38" i="6"/>
  <c r="I120" i="6"/>
  <c r="G109" i="3"/>
  <c r="K109" i="3"/>
  <c r="F129" i="3"/>
  <c r="H129" i="3"/>
  <c r="F65" i="3"/>
  <c r="H65" i="3"/>
  <c r="K65" i="3"/>
  <c r="L65" i="3"/>
  <c r="F33" i="3"/>
  <c r="H33" i="3"/>
  <c r="K33" i="3"/>
  <c r="L33" i="3"/>
  <c r="F59" i="6"/>
  <c r="I59" i="6"/>
  <c r="G129" i="3"/>
  <c r="K129" i="3"/>
  <c r="L129" i="3"/>
  <c r="G93" i="3"/>
  <c r="K93" i="3"/>
  <c r="L93" i="3"/>
  <c r="J218" i="16"/>
  <c r="H218" i="16"/>
  <c r="I218" i="16"/>
  <c r="F218" i="16"/>
  <c r="I212" i="16"/>
  <c r="L212" i="16"/>
  <c r="H120" i="3"/>
  <c r="H57" i="3"/>
  <c r="I120" i="3"/>
  <c r="F128" i="3"/>
  <c r="H114" i="3"/>
  <c r="F301" i="16"/>
  <c r="H289" i="16"/>
  <c r="F289" i="16"/>
  <c r="I289" i="16"/>
  <c r="H268" i="16"/>
  <c r="I268" i="16"/>
  <c r="J245" i="16"/>
  <c r="H245" i="16"/>
  <c r="F245" i="16"/>
  <c r="I245" i="16"/>
  <c r="H240" i="16"/>
  <c r="I240" i="16"/>
  <c r="I236" i="16"/>
  <c r="H236" i="16"/>
  <c r="G191" i="16"/>
  <c r="L191" i="16"/>
  <c r="F176" i="16"/>
  <c r="I176" i="16"/>
  <c r="H176" i="16"/>
  <c r="J162" i="16"/>
  <c r="H162" i="16"/>
  <c r="F162" i="16"/>
  <c r="I162" i="16"/>
  <c r="K162" i="16"/>
  <c r="H128" i="16"/>
  <c r="F128" i="16"/>
  <c r="J128" i="16"/>
  <c r="J100" i="16"/>
  <c r="F100" i="16"/>
  <c r="H100" i="16"/>
  <c r="G44" i="16"/>
  <c r="G32" i="16"/>
  <c r="K77" i="3"/>
  <c r="H76" i="3"/>
  <c r="I76" i="3"/>
  <c r="I255" i="16"/>
  <c r="H255" i="16"/>
  <c r="I253" i="16"/>
  <c r="J253" i="16"/>
  <c r="L211" i="16"/>
  <c r="K211" i="16"/>
  <c r="G207" i="16"/>
  <c r="L207" i="16"/>
  <c r="L203" i="16"/>
  <c r="G203" i="16"/>
  <c r="K203" i="16"/>
  <c r="G150" i="16"/>
  <c r="L150" i="16"/>
  <c r="J112" i="16"/>
  <c r="F112" i="16"/>
  <c r="H112" i="16"/>
  <c r="L97" i="3"/>
  <c r="K97" i="3"/>
  <c r="J82" i="3"/>
  <c r="G84" i="3"/>
  <c r="H128" i="3"/>
  <c r="H107" i="3"/>
  <c r="H96" i="3"/>
  <c r="I128" i="3"/>
  <c r="I107" i="3"/>
  <c r="I96" i="3"/>
  <c r="F120" i="3"/>
  <c r="F113" i="3"/>
  <c r="F96" i="3"/>
  <c r="H82" i="3"/>
  <c r="F73" i="3"/>
  <c r="F41" i="3"/>
  <c r="H297" i="16"/>
  <c r="F297" i="16"/>
  <c r="I297" i="16"/>
  <c r="J297" i="16"/>
  <c r="F282" i="16"/>
  <c r="H282" i="16"/>
  <c r="H280" i="16"/>
  <c r="F274" i="16"/>
  <c r="I274" i="16"/>
  <c r="J274" i="16"/>
  <c r="I264" i="16"/>
  <c r="H264" i="16"/>
  <c r="F242" i="16"/>
  <c r="J242" i="16"/>
  <c r="H242" i="16"/>
  <c r="I242" i="16"/>
  <c r="G62" i="16"/>
  <c r="G50" i="16"/>
  <c r="H308" i="16"/>
  <c r="I308" i="16"/>
  <c r="I301" i="16"/>
  <c r="J301" i="16"/>
  <c r="G92" i="16"/>
  <c r="K92" i="16"/>
  <c r="L92" i="16"/>
  <c r="L126" i="3"/>
  <c r="L94" i="3"/>
  <c r="L84" i="3"/>
  <c r="L73" i="3"/>
  <c r="L41" i="3"/>
  <c r="K126" i="3"/>
  <c r="K94" i="3"/>
  <c r="K73" i="3"/>
  <c r="K41" i="3"/>
  <c r="G115" i="3"/>
  <c r="G83" i="3"/>
  <c r="H115" i="3"/>
  <c r="H83" i="3"/>
  <c r="I126" i="3"/>
  <c r="I115" i="3"/>
  <c r="I94" i="3"/>
  <c r="I83" i="3"/>
  <c r="F126" i="3"/>
  <c r="H294" i="16"/>
  <c r="I294" i="16"/>
  <c r="J294" i="16"/>
  <c r="H273" i="16"/>
  <c r="F273" i="16"/>
  <c r="I273" i="16"/>
  <c r="J273" i="16"/>
  <c r="I209" i="16"/>
  <c r="H209" i="16"/>
  <c r="J209" i="16"/>
  <c r="H171" i="16"/>
  <c r="L171" i="16"/>
  <c r="K163" i="16"/>
  <c r="L163" i="16"/>
  <c r="H104" i="16"/>
  <c r="F104" i="16"/>
  <c r="J104" i="16"/>
  <c r="G80" i="16"/>
  <c r="K80" i="16"/>
  <c r="L104" i="3"/>
  <c r="K104" i="3"/>
  <c r="H103" i="3"/>
  <c r="I103" i="3"/>
  <c r="I82" i="3"/>
  <c r="F94" i="3"/>
  <c r="F290" i="16"/>
  <c r="H290" i="16"/>
  <c r="I290" i="16"/>
  <c r="J290" i="16"/>
  <c r="I287" i="16"/>
  <c r="H287" i="16"/>
  <c r="H256" i="16"/>
  <c r="G153" i="16"/>
  <c r="K153" i="16"/>
  <c r="L153" i="16"/>
  <c r="H116" i="16"/>
  <c r="F116" i="16"/>
  <c r="J116" i="16"/>
  <c r="F108" i="16"/>
  <c r="H108" i="16"/>
  <c r="J108" i="16"/>
  <c r="I95" i="16"/>
  <c r="F95" i="16"/>
  <c r="H95" i="16"/>
  <c r="J95" i="16"/>
  <c r="H300" i="16"/>
  <c r="I300" i="16"/>
  <c r="I279" i="16"/>
  <c r="H279" i="16"/>
  <c r="G218" i="16"/>
  <c r="L218" i="16"/>
  <c r="K218" i="16"/>
  <c r="L200" i="16"/>
  <c r="L198" i="16"/>
  <c r="G198" i="16"/>
  <c r="K198" i="16"/>
  <c r="G174" i="16"/>
  <c r="L174" i="16"/>
  <c r="K174" i="16"/>
  <c r="H168" i="16"/>
  <c r="F168" i="16"/>
  <c r="L168" i="16"/>
  <c r="I168" i="16"/>
  <c r="G94" i="16"/>
  <c r="L94" i="16"/>
  <c r="H309" i="16"/>
  <c r="I299" i="16"/>
  <c r="H288" i="16"/>
  <c r="F285" i="16"/>
  <c r="I275" i="16"/>
  <c r="H272" i="16"/>
  <c r="L266" i="16"/>
  <c r="I252" i="16"/>
  <c r="H241" i="16"/>
  <c r="I241" i="16"/>
  <c r="I230" i="16"/>
  <c r="F229" i="16"/>
  <c r="H223" i="16"/>
  <c r="L208" i="16"/>
  <c r="J205" i="16"/>
  <c r="K199" i="16"/>
  <c r="L187" i="16"/>
  <c r="L183" i="16"/>
  <c r="G182" i="16"/>
  <c r="L181" i="16"/>
  <c r="I177" i="16"/>
  <c r="L175" i="16"/>
  <c r="I170" i="16"/>
  <c r="J155" i="16"/>
  <c r="H155" i="16"/>
  <c r="F151" i="16"/>
  <c r="J147" i="16"/>
  <c r="F92" i="16"/>
  <c r="J92" i="16"/>
  <c r="G60" i="16"/>
  <c r="G30" i="16"/>
  <c r="K30" i="16"/>
  <c r="J80" i="16"/>
  <c r="I235" i="16"/>
  <c r="H235" i="16"/>
  <c r="F186" i="16"/>
  <c r="F177" i="16"/>
  <c r="J169" i="16"/>
  <c r="H169" i="16"/>
  <c r="L152" i="16"/>
  <c r="H147" i="16"/>
  <c r="K141" i="16"/>
  <c r="H139" i="16"/>
  <c r="I139" i="16"/>
  <c r="K113" i="16"/>
  <c r="G113" i="16"/>
  <c r="I111" i="16"/>
  <c r="J111" i="16"/>
  <c r="F111" i="16"/>
  <c r="K101" i="16"/>
  <c r="G101" i="16"/>
  <c r="I99" i="16"/>
  <c r="J99" i="16"/>
  <c r="F99" i="16"/>
  <c r="K93" i="16"/>
  <c r="J91" i="16"/>
  <c r="G78" i="16"/>
  <c r="G48" i="16"/>
  <c r="L270" i="16"/>
  <c r="K210" i="16"/>
  <c r="L194" i="16"/>
  <c r="K194" i="16"/>
  <c r="F189" i="16"/>
  <c r="J189" i="16"/>
  <c r="L186" i="16"/>
  <c r="L182" i="16"/>
  <c r="L177" i="16"/>
  <c r="F166" i="16"/>
  <c r="I166" i="16"/>
  <c r="F147" i="16"/>
  <c r="G137" i="16"/>
  <c r="L122" i="16"/>
  <c r="I113" i="16"/>
  <c r="F113" i="16"/>
  <c r="I101" i="16"/>
  <c r="F101" i="16"/>
  <c r="L98" i="16"/>
  <c r="G98" i="16"/>
  <c r="M13" i="16"/>
  <c r="G66" i="16"/>
  <c r="G28" i="16"/>
  <c r="J302" i="16"/>
  <c r="F225" i="16"/>
  <c r="J225" i="16"/>
  <c r="F217" i="16"/>
  <c r="J217" i="16"/>
  <c r="K215" i="16"/>
  <c r="J210" i="16"/>
  <c r="L202" i="16"/>
  <c r="G195" i="16"/>
  <c r="L170" i="16"/>
  <c r="I154" i="16"/>
  <c r="H154" i="16"/>
  <c r="G141" i="16"/>
  <c r="L110" i="16"/>
  <c r="L93" i="16"/>
  <c r="G93" i="16"/>
  <c r="K89" i="16"/>
  <c r="G89" i="16"/>
  <c r="I87" i="16"/>
  <c r="J87" i="16"/>
  <c r="F87" i="16"/>
  <c r="G76" i="16"/>
  <c r="G46" i="16"/>
  <c r="F192" i="16"/>
  <c r="I192" i="16"/>
  <c r="G190" i="16"/>
  <c r="L190" i="16"/>
  <c r="J170" i="16"/>
  <c r="H170" i="16"/>
  <c r="L106" i="16"/>
  <c r="G106" i="16"/>
  <c r="I93" i="16"/>
  <c r="F93" i="16"/>
  <c r="F91" i="16"/>
  <c r="I91" i="16"/>
  <c r="I89" i="16"/>
  <c r="F89" i="16"/>
  <c r="L86" i="16"/>
  <c r="G86" i="16"/>
  <c r="L64" i="16"/>
  <c r="G64" i="16"/>
  <c r="G34" i="16"/>
  <c r="J278" i="16"/>
  <c r="I254" i="16"/>
  <c r="I246" i="16"/>
  <c r="I193" i="16"/>
  <c r="K186" i="16"/>
  <c r="J181" i="16"/>
  <c r="L178" i="16"/>
  <c r="K178" i="16"/>
  <c r="F173" i="16"/>
  <c r="J173" i="16"/>
  <c r="K171" i="16"/>
  <c r="I169" i="16"/>
  <c r="J166" i="16"/>
  <c r="L162" i="16"/>
  <c r="I160" i="16"/>
  <c r="H160" i="16"/>
  <c r="J135" i="16"/>
  <c r="L114" i="16"/>
  <c r="L112" i="16"/>
  <c r="K112" i="16"/>
  <c r="G112" i="16"/>
  <c r="I109" i="16"/>
  <c r="K108" i="16"/>
  <c r="L102" i="16"/>
  <c r="L100" i="16"/>
  <c r="K100" i="16"/>
  <c r="G100" i="16"/>
  <c r="L82" i="16"/>
  <c r="G82" i="16"/>
  <c r="K109" i="16"/>
  <c r="L108" i="16"/>
  <c r="J107" i="16"/>
  <c r="J152" i="16"/>
  <c r="K129" i="16"/>
  <c r="L128" i="16"/>
  <c r="J127" i="16"/>
  <c r="K117" i="16"/>
  <c r="L116" i="16"/>
  <c r="J115" i="16"/>
  <c r="G108" i="16"/>
  <c r="K105" i="16"/>
  <c r="L104" i="16"/>
  <c r="J103" i="16"/>
  <c r="L85" i="16"/>
  <c r="F81" i="16"/>
  <c r="F65" i="16"/>
  <c r="F49" i="16"/>
  <c r="I85" i="16"/>
  <c r="I29" i="16"/>
  <c r="D16" i="19"/>
  <c r="D19" i="19"/>
  <c r="G22" i="19"/>
  <c r="N22" i="19"/>
  <c r="G183" i="19"/>
  <c r="P183" i="19"/>
  <c r="R183" i="19"/>
  <c r="T183" i="19"/>
  <c r="P179" i="19"/>
  <c r="R179" i="19"/>
  <c r="T179" i="19"/>
  <c r="P163" i="19"/>
  <c r="R163" i="19"/>
  <c r="T163" i="19"/>
  <c r="P140" i="19"/>
  <c r="R140" i="19"/>
  <c r="T140" i="19"/>
  <c r="P122" i="19"/>
  <c r="R122" i="19"/>
  <c r="T122" i="19"/>
  <c r="P98" i="19"/>
  <c r="R98" i="19"/>
  <c r="T98" i="19"/>
  <c r="P58" i="19"/>
  <c r="R58" i="19"/>
  <c r="T58" i="19"/>
  <c r="E14" i="19"/>
  <c r="P178" i="19"/>
  <c r="R178" i="19"/>
  <c r="T178" i="19"/>
  <c r="P155" i="19"/>
  <c r="R155" i="19"/>
  <c r="T155" i="19"/>
  <c r="P132" i="19"/>
  <c r="R132" i="19"/>
  <c r="T132" i="19"/>
  <c r="P114" i="19"/>
  <c r="R114" i="19"/>
  <c r="T114" i="19"/>
  <c r="P86" i="19"/>
  <c r="R86" i="19"/>
  <c r="T86" i="19"/>
  <c r="P61" i="19"/>
  <c r="R61" i="19"/>
  <c r="T61" i="19"/>
  <c r="P172" i="19"/>
  <c r="R172" i="19"/>
  <c r="T172" i="19"/>
  <c r="P154" i="19"/>
  <c r="R154" i="19"/>
  <c r="T154" i="19"/>
  <c r="P131" i="19"/>
  <c r="R131" i="19"/>
  <c r="T131" i="19"/>
  <c r="P108" i="19"/>
  <c r="R108" i="19"/>
  <c r="T108" i="19"/>
  <c r="P82" i="19"/>
  <c r="R82" i="19"/>
  <c r="T82" i="19"/>
  <c r="P70" i="19"/>
  <c r="R70" i="19"/>
  <c r="T70" i="19"/>
  <c r="D15" i="19"/>
  <c r="C19" i="19"/>
  <c r="P180" i="19"/>
  <c r="R180" i="19"/>
  <c r="T180" i="19"/>
  <c r="P164" i="19"/>
  <c r="R164" i="19"/>
  <c r="T164" i="19"/>
  <c r="P146" i="19"/>
  <c r="R146" i="19"/>
  <c r="T146" i="19"/>
  <c r="P123" i="19"/>
  <c r="R123" i="19"/>
  <c r="T123" i="19"/>
  <c r="P102" i="19"/>
  <c r="R102" i="19"/>
  <c r="T102" i="19"/>
  <c r="Q12" i="20"/>
  <c r="P65" i="19"/>
  <c r="P187" i="19"/>
  <c r="R187" i="19"/>
  <c r="T187" i="19"/>
  <c r="P156" i="19"/>
  <c r="R156" i="19"/>
  <c r="T156" i="19"/>
  <c r="P138" i="19"/>
  <c r="R138" i="19"/>
  <c r="T138" i="19"/>
  <c r="P115" i="19"/>
  <c r="R115" i="19"/>
  <c r="T115" i="19"/>
  <c r="P90" i="19"/>
  <c r="R90" i="19"/>
  <c r="T90" i="19"/>
  <c r="P186" i="19"/>
  <c r="R186" i="19"/>
  <c r="T186" i="19"/>
  <c r="P171" i="19"/>
  <c r="R171" i="19"/>
  <c r="T171" i="19"/>
  <c r="P148" i="19"/>
  <c r="R148" i="19"/>
  <c r="T148" i="19"/>
  <c r="P130" i="19"/>
  <c r="R130" i="19"/>
  <c r="T130" i="19"/>
  <c r="P107" i="19"/>
  <c r="R107" i="19"/>
  <c r="T107" i="19"/>
  <c r="H92" i="20"/>
  <c r="I92" i="20"/>
  <c r="H60" i="20"/>
  <c r="I60" i="20"/>
  <c r="H96" i="20"/>
  <c r="J96" i="20"/>
  <c r="H64" i="20"/>
  <c r="J64" i="20"/>
  <c r="G119" i="20"/>
  <c r="G111" i="20"/>
  <c r="G103" i="20"/>
  <c r="G95" i="20"/>
  <c r="G87" i="20"/>
  <c r="G35" i="20"/>
  <c r="G27" i="20"/>
  <c r="J60" i="20"/>
  <c r="H100" i="20"/>
  <c r="I100" i="20"/>
  <c r="H68" i="20"/>
  <c r="I68" i="20"/>
  <c r="H36" i="20"/>
  <c r="I36" i="20"/>
  <c r="H104" i="20"/>
  <c r="J104" i="20"/>
  <c r="H72" i="20"/>
  <c r="J72" i="20"/>
  <c r="H40" i="20"/>
  <c r="J40" i="20"/>
  <c r="F12" i="20"/>
  <c r="H108" i="20"/>
  <c r="I108" i="20"/>
  <c r="H76" i="20"/>
  <c r="I76" i="20"/>
  <c r="H44" i="20"/>
  <c r="I44" i="20"/>
  <c r="H80" i="20"/>
  <c r="J80" i="20"/>
  <c r="H48" i="20"/>
  <c r="J48" i="20"/>
  <c r="H84" i="20"/>
  <c r="I84" i="20"/>
  <c r="H52" i="20"/>
  <c r="I52" i="20"/>
  <c r="H88" i="20"/>
  <c r="J88" i="20"/>
  <c r="H56" i="20"/>
  <c r="J56" i="20"/>
  <c r="H257" i="9"/>
  <c r="G257" i="9"/>
  <c r="G279" i="9"/>
  <c r="H279" i="9"/>
  <c r="G311" i="9"/>
  <c r="H311" i="9"/>
  <c r="G190" i="9"/>
  <c r="H268" i="9"/>
  <c r="G268" i="9"/>
  <c r="H200" i="9"/>
  <c r="G200" i="9"/>
  <c r="H152" i="8"/>
  <c r="G152" i="8"/>
  <c r="G77" i="8"/>
  <c r="G150" i="8"/>
  <c r="H177" i="9"/>
  <c r="G177" i="9"/>
  <c r="H220" i="8"/>
  <c r="G220" i="8"/>
  <c r="R47" i="4"/>
  <c r="T47" i="4"/>
  <c r="H175" i="8"/>
  <c r="G175" i="8"/>
  <c r="I26" i="7"/>
  <c r="C11" i="7"/>
  <c r="C12" i="7"/>
  <c r="C16" i="7"/>
  <c r="D18" i="7"/>
  <c r="G157" i="8"/>
  <c r="K30" i="10"/>
  <c r="C12" i="10"/>
  <c r="C16" i="10"/>
  <c r="D18" i="10"/>
  <c r="C11" i="10"/>
  <c r="H221" i="9"/>
  <c r="G221" i="9"/>
  <c r="N40" i="10"/>
  <c r="R40" i="10"/>
  <c r="T40" i="10"/>
  <c r="H322" i="8"/>
  <c r="G322" i="8"/>
  <c r="G132" i="8"/>
  <c r="R87" i="4"/>
  <c r="T87" i="4"/>
  <c r="G287" i="9"/>
  <c r="H287" i="9"/>
  <c r="G319" i="9"/>
  <c r="H319" i="9"/>
  <c r="G222" i="9"/>
  <c r="G101" i="8"/>
  <c r="R48" i="10"/>
  <c r="T48" i="10"/>
  <c r="G194" i="8"/>
  <c r="K87" i="4"/>
  <c r="C12" i="4"/>
  <c r="C16" i="4"/>
  <c r="D18" i="4"/>
  <c r="C11" i="4"/>
  <c r="G232" i="8"/>
  <c r="R61" i="4"/>
  <c r="T61" i="4"/>
  <c r="N183" i="19"/>
  <c r="C11" i="19"/>
  <c r="H210" i="9"/>
  <c r="G210" i="9"/>
  <c r="G295" i="9"/>
  <c r="H295" i="9"/>
  <c r="G327" i="9"/>
  <c r="H327" i="9"/>
  <c r="H243" i="9"/>
  <c r="G243" i="9"/>
  <c r="G160" i="8"/>
  <c r="G292" i="8"/>
  <c r="G141" i="8"/>
  <c r="G226" i="8"/>
  <c r="G92" i="8"/>
  <c r="G114" i="8"/>
  <c r="R31" i="10"/>
  <c r="T31" i="10"/>
  <c r="E14" i="10"/>
  <c r="G240" i="8"/>
  <c r="H316" i="8"/>
  <c r="G316" i="8"/>
  <c r="C12" i="19"/>
  <c r="C16" i="19"/>
  <c r="D18" i="19"/>
  <c r="H181" i="9"/>
  <c r="G181" i="9"/>
  <c r="G303" i="9"/>
  <c r="H303" i="9"/>
  <c r="G335" i="9"/>
  <c r="H335" i="9"/>
  <c r="G149" i="8"/>
  <c r="E14" i="4"/>
  <c r="R103" i="4"/>
  <c r="T103" i="4"/>
  <c r="R26" i="7"/>
  <c r="E14" i="7"/>
  <c r="G104" i="8"/>
  <c r="R110" i="4"/>
  <c r="T110" i="4"/>
  <c r="C15" i="10"/>
  <c r="C18" i="10"/>
  <c r="O31" i="10"/>
  <c r="C15" i="19"/>
  <c r="O82" i="19"/>
  <c r="O82" i="4"/>
  <c r="O89" i="4"/>
  <c r="O90" i="4"/>
  <c r="O93" i="4"/>
  <c r="O106" i="4"/>
  <c r="O107" i="4"/>
  <c r="O108" i="4"/>
  <c r="O109" i="4"/>
  <c r="O102" i="4"/>
  <c r="O124" i="4"/>
  <c r="O97" i="4"/>
  <c r="O110" i="4"/>
  <c r="O85" i="4"/>
  <c r="O101" i="4"/>
  <c r="O121" i="4"/>
  <c r="O96" i="4"/>
  <c r="O105" i="4"/>
  <c r="O83" i="4"/>
  <c r="O100" i="4"/>
  <c r="O115" i="4"/>
  <c r="O95" i="4"/>
  <c r="O104" i="4"/>
  <c r="O99" i="4"/>
  <c r="O112" i="4"/>
  <c r="O94" i="4"/>
  <c r="O98" i="4"/>
  <c r="O103" i="4"/>
  <c r="O111" i="4"/>
  <c r="C15" i="4"/>
  <c r="C18" i="4"/>
  <c r="O32" i="7"/>
  <c r="O31" i="7"/>
  <c r="C15" i="7"/>
  <c r="C18" i="7"/>
  <c r="C18" i="19"/>
  <c r="Q13" i="16"/>
  <c r="I72" i="9"/>
  <c r="J72" i="9" s="1"/>
  <c r="F63" i="9"/>
  <c r="G63" i="9" s="1"/>
  <c r="F52" i="9"/>
  <c r="H52" i="9" s="1"/>
  <c r="F37" i="20"/>
  <c r="F29" i="20"/>
  <c r="J36" i="20"/>
  <c r="K38" i="20"/>
  <c r="K29" i="20"/>
  <c r="F36" i="20"/>
  <c r="L29" i="20"/>
  <c r="J23" i="20"/>
  <c r="H38" i="20"/>
  <c r="H29" i="20"/>
  <c r="I44" i="9"/>
  <c r="J44" i="9" s="1"/>
  <c r="I38" i="20"/>
  <c r="I29" i="20"/>
  <c r="E18" i="8"/>
  <c r="D18" i="8"/>
  <c r="E18" i="9"/>
  <c r="D18" i="9"/>
  <c r="F50" i="11" l="1"/>
  <c r="V62" i="4"/>
  <c r="F87" i="11"/>
  <c r="V52" i="4"/>
  <c r="E100" i="18"/>
  <c r="E90" i="17"/>
  <c r="F69" i="11"/>
  <c r="P69" i="11" s="1"/>
  <c r="V88" i="4"/>
  <c r="E47" i="18"/>
  <c r="E61" i="17"/>
  <c r="E19" i="17"/>
  <c r="V71" i="4"/>
  <c r="E41" i="18"/>
  <c r="V54" i="4"/>
  <c r="E15" i="18"/>
  <c r="E78" i="17"/>
  <c r="E56" i="18"/>
  <c r="I47" i="3"/>
  <c r="E94" i="17"/>
  <c r="E79" i="18"/>
  <c r="E60" i="17"/>
  <c r="E29" i="18"/>
  <c r="V101" i="4"/>
  <c r="E124" i="18"/>
  <c r="E126" i="17"/>
  <c r="V43" i="4"/>
  <c r="E156" i="18"/>
  <c r="V78" i="4"/>
  <c r="E97" i="18"/>
  <c r="E105" i="18"/>
  <c r="E113" i="17"/>
  <c r="E127" i="17"/>
  <c r="E139" i="18"/>
  <c r="E29" i="17"/>
  <c r="E102" i="17"/>
  <c r="I37" i="16"/>
  <c r="L43" i="3"/>
  <c r="F21" i="16"/>
  <c r="H77" i="16"/>
  <c r="I27" i="3"/>
  <c r="I79" i="9"/>
  <c r="J79" i="9" s="1"/>
  <c r="K21" i="16"/>
  <c r="K37" i="16"/>
  <c r="K77" i="16"/>
  <c r="F39" i="8"/>
  <c r="G39" i="8" s="1"/>
  <c r="L21" i="16"/>
  <c r="L37" i="16"/>
  <c r="L77" i="16"/>
  <c r="H27" i="3"/>
  <c r="F82" i="16"/>
  <c r="K61" i="16"/>
  <c r="K27" i="3"/>
  <c r="F77" i="16"/>
  <c r="J77" i="16"/>
  <c r="I21" i="16"/>
  <c r="J27" i="3"/>
  <c r="L45" i="16"/>
  <c r="M13" i="6"/>
  <c r="L13" i="6"/>
  <c r="F73" i="9"/>
  <c r="G73" i="9" s="1"/>
  <c r="L44" i="16"/>
  <c r="E13" i="6"/>
  <c r="I60" i="8"/>
  <c r="J60" i="8" s="1"/>
  <c r="P13" i="6"/>
  <c r="Q13" i="6"/>
  <c r="K52" i="16"/>
  <c r="I46" i="8"/>
  <c r="J46" i="8" s="1"/>
  <c r="J13" i="6"/>
  <c r="C13" i="6"/>
  <c r="I24" i="20"/>
  <c r="K24" i="20"/>
  <c r="F29" i="8"/>
  <c r="G29" i="8" s="1"/>
  <c r="J46" i="3"/>
  <c r="L26" i="16"/>
  <c r="L50" i="16"/>
  <c r="J30" i="3"/>
  <c r="H30" i="3"/>
  <c r="K30" i="3"/>
  <c r="I30" i="3"/>
  <c r="J82" i="16"/>
  <c r="K37" i="3"/>
  <c r="G60" i="8"/>
  <c r="L67" i="16"/>
  <c r="F59" i="16"/>
  <c r="I75" i="16"/>
  <c r="J68" i="16"/>
  <c r="L51" i="16"/>
  <c r="K67" i="16"/>
  <c r="K28" i="3"/>
  <c r="I26" i="9"/>
  <c r="J26" i="9" s="1"/>
  <c r="K51" i="16"/>
  <c r="F28" i="16"/>
  <c r="I26" i="8"/>
  <c r="J26" i="8" s="1"/>
  <c r="H36" i="16"/>
  <c r="F27" i="9"/>
  <c r="H27" i="9" s="1"/>
  <c r="F52" i="16"/>
  <c r="L35" i="16"/>
  <c r="L75" i="16"/>
  <c r="F25" i="8"/>
  <c r="G25" i="8" s="1"/>
  <c r="J37" i="3"/>
  <c r="K44" i="16"/>
  <c r="F60" i="16"/>
  <c r="L59" i="16"/>
  <c r="L36" i="16"/>
  <c r="K48" i="3"/>
  <c r="L40" i="3"/>
  <c r="F62" i="9"/>
  <c r="H62" i="9" s="1"/>
  <c r="L22" i="20"/>
  <c r="G23" i="9"/>
  <c r="I55" i="8"/>
  <c r="J55" i="8" s="1"/>
  <c r="G55" i="8"/>
  <c r="I23" i="9"/>
  <c r="J23" i="9" s="1"/>
  <c r="F75" i="16"/>
  <c r="I37" i="20"/>
  <c r="K30" i="20"/>
  <c r="K31" i="16"/>
  <c r="I49" i="8"/>
  <c r="J49" i="8" s="1"/>
  <c r="I65" i="16"/>
  <c r="J31" i="20"/>
  <c r="K32" i="3"/>
  <c r="L24" i="3"/>
  <c r="K82" i="16"/>
  <c r="I58" i="16"/>
  <c r="L37" i="20"/>
  <c r="K33" i="20"/>
  <c r="F31" i="20"/>
  <c r="L55" i="16"/>
  <c r="K40" i="3"/>
  <c r="L32" i="3"/>
  <c r="J32" i="3"/>
  <c r="K58" i="16"/>
  <c r="I50" i="16"/>
  <c r="J35" i="16"/>
  <c r="K31" i="20"/>
  <c r="F30" i="20"/>
  <c r="E152" i="18"/>
  <c r="V42" i="4"/>
  <c r="E144" i="18"/>
  <c r="F86" i="11"/>
  <c r="P86" i="11" s="1"/>
  <c r="V29" i="4"/>
  <c r="E50" i="17"/>
  <c r="V21" i="4"/>
  <c r="E63" i="17"/>
  <c r="E97" i="17"/>
  <c r="E147" i="17"/>
  <c r="V95" i="4"/>
  <c r="E39" i="18"/>
  <c r="E59" i="17"/>
  <c r="E116" i="17"/>
  <c r="E41" i="17"/>
  <c r="G232" i="11"/>
  <c r="K232" i="11" s="1"/>
  <c r="P232" i="11"/>
  <c r="G226" i="11"/>
  <c r="K226" i="11" s="1"/>
  <c r="P226" i="11"/>
  <c r="E31" i="18"/>
  <c r="E112" i="17"/>
  <c r="E42" i="18"/>
  <c r="E35" i="17"/>
  <c r="V39" i="4"/>
  <c r="E45" i="17"/>
  <c r="V57" i="4"/>
  <c r="V30" i="4"/>
  <c r="E18" i="17"/>
  <c r="E64" i="17"/>
  <c r="E19" i="18"/>
  <c r="G76" i="9"/>
  <c r="I32" i="16"/>
  <c r="F54" i="8"/>
  <c r="H54" i="8" s="1"/>
  <c r="K32" i="16"/>
  <c r="I84" i="9"/>
  <c r="J84" i="9" s="1"/>
  <c r="K55" i="16"/>
  <c r="I53" i="9"/>
  <c r="J53" i="9" s="1"/>
  <c r="I55" i="16"/>
  <c r="F56" i="8"/>
  <c r="G56" i="8" s="1"/>
  <c r="I45" i="16"/>
  <c r="M13" i="3"/>
  <c r="L72" i="16"/>
  <c r="I47" i="16"/>
  <c r="F13" i="20"/>
  <c r="I76" i="9"/>
  <c r="J76" i="9" s="1"/>
  <c r="L79" i="16"/>
  <c r="K72" i="16"/>
  <c r="K70" i="16"/>
  <c r="F46" i="16"/>
  <c r="I79" i="16"/>
  <c r="G50" i="8"/>
  <c r="G33" i="8"/>
  <c r="H33" i="8"/>
  <c r="H25" i="16"/>
  <c r="O13" i="16"/>
  <c r="J24" i="20"/>
  <c r="F57" i="16"/>
  <c r="K46" i="16"/>
  <c r="K68" i="16"/>
  <c r="I38" i="9"/>
  <c r="J38" i="9" s="1"/>
  <c r="I54" i="9"/>
  <c r="J54" i="9" s="1"/>
  <c r="P13" i="3"/>
  <c r="J13" i="16"/>
  <c r="K63" i="16"/>
  <c r="J13" i="3"/>
  <c r="C13" i="3"/>
  <c r="F50" i="9"/>
  <c r="H50" i="9" s="1"/>
  <c r="I59" i="8"/>
  <c r="J59" i="8" s="1"/>
  <c r="I25" i="9"/>
  <c r="J25" i="9" s="1"/>
  <c r="I41" i="8"/>
  <c r="J41" i="8" s="1"/>
  <c r="I22" i="8"/>
  <c r="J22" i="8" s="1"/>
  <c r="H24" i="3"/>
  <c r="I24" i="3"/>
  <c r="L60" i="16"/>
  <c r="F42" i="16"/>
  <c r="I60" i="16"/>
  <c r="I46" i="16"/>
  <c r="H26" i="16"/>
  <c r="H57" i="16"/>
  <c r="D13" i="16"/>
  <c r="H24" i="20"/>
  <c r="L46" i="16"/>
  <c r="F68" i="16"/>
  <c r="L32" i="16"/>
  <c r="K25" i="16"/>
  <c r="K57" i="16"/>
  <c r="G13" i="16"/>
  <c r="H47" i="3"/>
  <c r="F58" i="9"/>
  <c r="H58" i="9" s="1"/>
  <c r="G52" i="8"/>
  <c r="H73" i="9"/>
  <c r="I33" i="8"/>
  <c r="J33" i="8" s="1"/>
  <c r="K60" i="16"/>
  <c r="I42" i="16"/>
  <c r="J78" i="16"/>
  <c r="J27" i="16"/>
  <c r="H76" i="16"/>
  <c r="F71" i="16"/>
  <c r="I35" i="16"/>
  <c r="F65" i="8"/>
  <c r="H65" i="8" s="1"/>
  <c r="G38" i="9"/>
  <c r="I13" i="16"/>
  <c r="K35" i="16"/>
  <c r="N13" i="3"/>
  <c r="F74" i="9"/>
  <c r="G74" i="9" s="1"/>
  <c r="I30" i="8"/>
  <c r="J30" i="8" s="1"/>
  <c r="L50" i="3"/>
  <c r="K47" i="3"/>
  <c r="J47" i="3"/>
  <c r="J24" i="3"/>
  <c r="H50" i="3"/>
  <c r="I50" i="3"/>
  <c r="L68" i="16"/>
  <c r="K54" i="16"/>
  <c r="F32" i="16"/>
  <c r="I78" i="16"/>
  <c r="I54" i="16"/>
  <c r="J22" i="16"/>
  <c r="H59" i="16"/>
  <c r="L25" i="20"/>
  <c r="J33" i="20"/>
  <c r="I36" i="8"/>
  <c r="J36" i="8" s="1"/>
  <c r="J76" i="16"/>
  <c r="I13" i="3"/>
  <c r="L83" i="16"/>
  <c r="F78" i="9"/>
  <c r="H78" i="9" s="1"/>
  <c r="I64" i="8"/>
  <c r="J64" i="8" s="1"/>
  <c r="L47" i="3"/>
  <c r="H48" i="3"/>
  <c r="I48" i="3"/>
  <c r="L58" i="16"/>
  <c r="F58" i="16"/>
  <c r="I51" i="16"/>
  <c r="I22" i="16"/>
  <c r="J54" i="16"/>
  <c r="J37" i="16"/>
  <c r="K25" i="20"/>
  <c r="F35" i="16"/>
  <c r="J71" i="16"/>
  <c r="L24" i="20"/>
  <c r="D13" i="3"/>
  <c r="K49" i="16"/>
  <c r="L71" i="16"/>
  <c r="K83" i="16"/>
  <c r="F42" i="9"/>
  <c r="G42" i="9" s="1"/>
  <c r="F82" i="9"/>
  <c r="J41" i="3"/>
  <c r="H40" i="3"/>
  <c r="I40" i="3"/>
  <c r="L54" i="16"/>
  <c r="F54" i="16"/>
  <c r="I71" i="16"/>
  <c r="J46" i="16"/>
  <c r="F25" i="20"/>
  <c r="J25" i="20"/>
  <c r="F76" i="16"/>
  <c r="E13" i="3"/>
  <c r="L49" i="16"/>
  <c r="K13" i="16"/>
  <c r="K71" i="16"/>
  <c r="H25" i="8"/>
  <c r="L13" i="3"/>
  <c r="F46" i="9"/>
  <c r="J40" i="3"/>
  <c r="H32" i="3"/>
  <c r="I32" i="3"/>
  <c r="L42" i="16"/>
  <c r="F51" i="16"/>
  <c r="I68" i="16"/>
  <c r="I49" i="16"/>
  <c r="J57" i="16"/>
  <c r="G45" i="8"/>
  <c r="H45" i="8"/>
  <c r="H26" i="9"/>
  <c r="F41" i="16"/>
  <c r="L34" i="16"/>
  <c r="K84" i="16"/>
  <c r="L27" i="16"/>
  <c r="F55" i="9"/>
  <c r="L49" i="3"/>
  <c r="J49" i="3"/>
  <c r="J34" i="3"/>
  <c r="H42" i="3"/>
  <c r="H21" i="3"/>
  <c r="I27" i="16"/>
  <c r="K35" i="20"/>
  <c r="J35" i="20"/>
  <c r="L48" i="16"/>
  <c r="K27" i="16"/>
  <c r="I33" i="9"/>
  <c r="J33" i="9" s="1"/>
  <c r="F31" i="8"/>
  <c r="H31" i="8" s="1"/>
  <c r="K29" i="3"/>
  <c r="L56" i="16"/>
  <c r="F83" i="16"/>
  <c r="F55" i="16"/>
  <c r="F34" i="16"/>
  <c r="I25" i="16"/>
  <c r="J45" i="16"/>
  <c r="H32" i="16"/>
  <c r="L38" i="20"/>
  <c r="F38" i="20"/>
  <c r="J34" i="20"/>
  <c r="K41" i="16"/>
  <c r="I21" i="3"/>
  <c r="G49" i="9"/>
  <c r="G67" i="8"/>
  <c r="L37" i="3"/>
  <c r="H37" i="3"/>
  <c r="F35" i="20"/>
  <c r="L41" i="16"/>
  <c r="I29" i="3"/>
  <c r="I37" i="9"/>
  <c r="J37" i="9" s="1"/>
  <c r="G33" i="9"/>
  <c r="I21" i="9"/>
  <c r="J21" i="9" s="1"/>
  <c r="I38" i="8"/>
  <c r="J38" i="8" s="1"/>
  <c r="L34" i="3"/>
  <c r="K21" i="3"/>
  <c r="J45" i="3"/>
  <c r="K38" i="16"/>
  <c r="L76" i="16"/>
  <c r="I41" i="16"/>
  <c r="J62" i="16"/>
  <c r="I35" i="20"/>
  <c r="I41" i="9"/>
  <c r="J41" i="9" s="1"/>
  <c r="F57" i="9"/>
  <c r="H57" i="9" s="1"/>
  <c r="F47" i="8"/>
  <c r="L29" i="3"/>
  <c r="J42" i="3"/>
  <c r="J29" i="3"/>
  <c r="K34" i="16"/>
  <c r="F47" i="16"/>
  <c r="F27" i="16"/>
  <c r="I52" i="16"/>
  <c r="I38" i="16"/>
  <c r="J61" i="16"/>
  <c r="J34" i="16"/>
  <c r="L35" i="20"/>
  <c r="I32" i="20"/>
  <c r="G52" i="9"/>
  <c r="I37" i="3"/>
  <c r="L52" i="3"/>
  <c r="I45" i="9"/>
  <c r="J45" i="9" s="1"/>
  <c r="I45" i="8"/>
  <c r="J45" i="8" s="1"/>
  <c r="H29" i="3"/>
  <c r="I44" i="3"/>
  <c r="L84" i="16"/>
  <c r="J56" i="16"/>
  <c r="J31" i="16"/>
  <c r="L31" i="20"/>
  <c r="I31" i="20"/>
  <c r="H41" i="16"/>
  <c r="J70" i="16"/>
  <c r="I49" i="9"/>
  <c r="J49" i="9" s="1"/>
  <c r="G41" i="9"/>
  <c r="F71" i="9"/>
  <c r="H71" i="9" s="1"/>
  <c r="F67" i="9"/>
  <c r="H67" i="9" s="1"/>
  <c r="L21" i="3"/>
  <c r="K42" i="3"/>
  <c r="J21" i="3"/>
  <c r="H28" i="3"/>
  <c r="K76" i="16"/>
  <c r="F70" i="16"/>
  <c r="I34" i="16"/>
  <c r="J83" i="16"/>
  <c r="J55" i="16"/>
  <c r="H70" i="16"/>
  <c r="L30" i="20"/>
  <c r="K37" i="20"/>
  <c r="F23" i="20"/>
  <c r="I25" i="20"/>
  <c r="G22" i="9"/>
  <c r="G235" i="11"/>
  <c r="K235" i="11" s="1"/>
  <c r="P235" i="11"/>
  <c r="P234" i="11"/>
  <c r="R234" i="11" s="1"/>
  <c r="T234" i="11" s="1"/>
  <c r="H25" i="9"/>
  <c r="G25" i="9"/>
  <c r="H23" i="8"/>
  <c r="G23" i="8"/>
  <c r="H23" i="3"/>
  <c r="G64" i="8"/>
  <c r="F66" i="16"/>
  <c r="I84" i="16"/>
  <c r="H52" i="16"/>
  <c r="F35" i="9"/>
  <c r="H35" i="9" s="1"/>
  <c r="B15" i="3"/>
  <c r="I28" i="20"/>
  <c r="K48" i="16"/>
  <c r="F84" i="16"/>
  <c r="G48" i="8"/>
  <c r="G54" i="9"/>
  <c r="G62" i="9"/>
  <c r="K33" i="16"/>
  <c r="N13" i="16"/>
  <c r="L13" i="16"/>
  <c r="L39" i="16"/>
  <c r="K75" i="16"/>
  <c r="K13" i="6"/>
  <c r="I69" i="9"/>
  <c r="J69" i="9" s="1"/>
  <c r="I57" i="8"/>
  <c r="J57" i="8" s="1"/>
  <c r="I71" i="9"/>
  <c r="J71" i="9" s="1"/>
  <c r="I48" i="8"/>
  <c r="J48" i="8" s="1"/>
  <c r="I42" i="8"/>
  <c r="J42" i="8" s="1"/>
  <c r="I23" i="8"/>
  <c r="J23" i="8" s="1"/>
  <c r="F43" i="8"/>
  <c r="H43" i="8" s="1"/>
  <c r="L46" i="3"/>
  <c r="K23" i="3"/>
  <c r="J48" i="3"/>
  <c r="H36" i="3"/>
  <c r="I36" i="3"/>
  <c r="K66" i="16"/>
  <c r="F79" i="16"/>
  <c r="F63" i="16"/>
  <c r="F50" i="16"/>
  <c r="F37" i="16"/>
  <c r="F26" i="16"/>
  <c r="I83" i="16"/>
  <c r="I70" i="16"/>
  <c r="J51" i="16"/>
  <c r="H60" i="16"/>
  <c r="L34" i="20"/>
  <c r="F28" i="20"/>
  <c r="I34" i="20"/>
  <c r="J37" i="20"/>
  <c r="I66" i="16"/>
  <c r="L28" i="3"/>
  <c r="L23" i="3"/>
  <c r="J28" i="3"/>
  <c r="H30" i="20"/>
  <c r="I43" i="9"/>
  <c r="J43" i="9" s="1"/>
  <c r="O13" i="3"/>
  <c r="H28" i="20"/>
  <c r="K36" i="16"/>
  <c r="J84" i="16"/>
  <c r="K50" i="16"/>
  <c r="I13" i="6"/>
  <c r="K45" i="16"/>
  <c r="L69" i="16"/>
  <c r="C13" i="16"/>
  <c r="K39" i="16"/>
  <c r="E13" i="16"/>
  <c r="H39" i="3"/>
  <c r="L36" i="3"/>
  <c r="H13" i="3"/>
  <c r="G38" i="8"/>
  <c r="G61" i="9"/>
  <c r="G59" i="8"/>
  <c r="F65" i="9"/>
  <c r="H65" i="9" s="1"/>
  <c r="L42" i="3"/>
  <c r="K46" i="3"/>
  <c r="J36" i="3"/>
  <c r="J23" i="3"/>
  <c r="H34" i="3"/>
  <c r="I34" i="3"/>
  <c r="L52" i="16"/>
  <c r="F78" i="16"/>
  <c r="F61" i="16"/>
  <c r="F48" i="16"/>
  <c r="F24" i="16"/>
  <c r="I82" i="16"/>
  <c r="I44" i="16"/>
  <c r="I31" i="16"/>
  <c r="J66" i="16"/>
  <c r="J50" i="16"/>
  <c r="J73" i="16"/>
  <c r="L33" i="20"/>
  <c r="K28" i="20"/>
  <c r="I33" i="20"/>
  <c r="F61" i="8"/>
  <c r="H61" i="8" s="1"/>
  <c r="K73" i="16"/>
  <c r="K79" i="16"/>
  <c r="I23" i="3"/>
  <c r="I77" i="9"/>
  <c r="J77" i="9" s="1"/>
  <c r="I63" i="8"/>
  <c r="J63" i="8" s="1"/>
  <c r="I35" i="8"/>
  <c r="J35" i="8" s="1"/>
  <c r="F35" i="8"/>
  <c r="H35" i="8" s="1"/>
  <c r="H61" i="16"/>
  <c r="B15" i="16"/>
  <c r="L78" i="16"/>
  <c r="L66" i="16"/>
  <c r="K78" i="16"/>
  <c r="Q13" i="3"/>
  <c r="L61" i="16"/>
  <c r="L73" i="16"/>
  <c r="H13" i="16"/>
  <c r="K59" i="16"/>
  <c r="K36" i="3"/>
  <c r="L48" i="3"/>
  <c r="K13" i="3"/>
  <c r="H13" i="6"/>
  <c r="G49" i="8"/>
  <c r="G39" i="9"/>
  <c r="N13" i="6"/>
  <c r="I67" i="8"/>
  <c r="J67" i="8" s="1"/>
  <c r="D13" i="6"/>
  <c r="I66" i="8"/>
  <c r="J66" i="8" s="1"/>
  <c r="L30" i="3"/>
  <c r="K34" i="3"/>
  <c r="J44" i="3"/>
  <c r="H46" i="3"/>
  <c r="I46" i="3"/>
  <c r="I28" i="3"/>
  <c r="F44" i="3"/>
  <c r="L38" i="16"/>
  <c r="K42" i="16"/>
  <c r="K56" i="16"/>
  <c r="F72" i="16"/>
  <c r="F56" i="16"/>
  <c r="F45" i="16"/>
  <c r="F31" i="16"/>
  <c r="I63" i="16"/>
  <c r="I39" i="16"/>
  <c r="I26" i="16"/>
  <c r="J79" i="16"/>
  <c r="J59" i="16"/>
  <c r="J42" i="16"/>
  <c r="J44" i="16"/>
  <c r="F25" i="16"/>
  <c r="L28" i="20"/>
  <c r="F34" i="20"/>
  <c r="I30" i="20"/>
  <c r="F33" i="20"/>
  <c r="I61" i="9"/>
  <c r="J61" i="9" s="1"/>
  <c r="J39" i="16"/>
  <c r="G36" i="8"/>
  <c r="F24" i="8"/>
  <c r="H24" i="8" s="1"/>
  <c r="I50" i="8"/>
  <c r="J50" i="8" s="1"/>
  <c r="G13" i="3"/>
  <c r="F73" i="16"/>
  <c r="F44" i="16"/>
  <c r="H44" i="3"/>
  <c r="G13" i="6"/>
  <c r="G29" i="9"/>
  <c r="L29" i="16"/>
  <c r="K65" i="16"/>
  <c r="L63" i="16"/>
  <c r="F13" i="6"/>
  <c r="G43" i="9"/>
  <c r="I53" i="8"/>
  <c r="J53" i="8" s="1"/>
  <c r="I34" i="8"/>
  <c r="J34" i="8" s="1"/>
  <c r="K50" i="3"/>
  <c r="J50" i="3"/>
  <c r="I42" i="3"/>
  <c r="F39" i="16"/>
  <c r="F29" i="16"/>
  <c r="I73" i="16"/>
  <c r="I36" i="16"/>
  <c r="J72" i="16"/>
  <c r="J38" i="16"/>
  <c r="L23" i="20"/>
  <c r="K34" i="20"/>
  <c r="I23" i="20"/>
  <c r="V84" i="4"/>
  <c r="V50" i="4"/>
  <c r="E149" i="18"/>
  <c r="E87" i="17"/>
  <c r="E58" i="17"/>
  <c r="E48" i="18"/>
  <c r="E70" i="17"/>
  <c r="E122" i="17"/>
  <c r="E38" i="17"/>
  <c r="E104" i="17"/>
  <c r="G230" i="11"/>
  <c r="K230" i="11" s="1"/>
  <c r="P230" i="11"/>
  <c r="H42" i="8"/>
  <c r="G42" i="8"/>
  <c r="H77" i="9"/>
  <c r="G77" i="9"/>
  <c r="H63" i="8"/>
  <c r="G63" i="8"/>
  <c r="H53" i="8"/>
  <c r="G53" i="8"/>
  <c r="H26" i="8"/>
  <c r="G26" i="8"/>
  <c r="H79" i="9"/>
  <c r="G79" i="9"/>
  <c r="H59" i="9"/>
  <c r="G59" i="9"/>
  <c r="H45" i="9"/>
  <c r="G45" i="9"/>
  <c r="H37" i="9"/>
  <c r="G37" i="9"/>
  <c r="H69" i="9"/>
  <c r="G69" i="9"/>
  <c r="G30" i="8"/>
  <c r="H30" i="8"/>
  <c r="H44" i="9"/>
  <c r="G44" i="9"/>
  <c r="H57" i="8"/>
  <c r="G57" i="8"/>
  <c r="G34" i="8"/>
  <c r="H34" i="8"/>
  <c r="K27" i="20"/>
  <c r="G75" i="9"/>
  <c r="H63" i="9"/>
  <c r="L27" i="20"/>
  <c r="F27" i="20"/>
  <c r="K69" i="16"/>
  <c r="H72" i="9"/>
  <c r="I58" i="8"/>
  <c r="J58" i="8" s="1"/>
  <c r="I83" i="9"/>
  <c r="J83" i="9" s="1"/>
  <c r="F81" i="9"/>
  <c r="H81" i="9" s="1"/>
  <c r="I75" i="9"/>
  <c r="J75" i="9" s="1"/>
  <c r="G41" i="8"/>
  <c r="F44" i="8"/>
  <c r="F32" i="8"/>
  <c r="H21" i="6"/>
  <c r="L38" i="3"/>
  <c r="K31" i="3"/>
  <c r="J25" i="3"/>
  <c r="F31" i="3"/>
  <c r="L28" i="16"/>
  <c r="J53" i="16"/>
  <c r="H80" i="16"/>
  <c r="H69" i="16"/>
  <c r="I53" i="16"/>
  <c r="H43" i="16"/>
  <c r="I24" i="16"/>
  <c r="J21" i="20"/>
  <c r="G24" i="9"/>
  <c r="I27" i="20"/>
  <c r="F31" i="9"/>
  <c r="H31" i="9" s="1"/>
  <c r="L62" i="16"/>
  <c r="G84" i="9"/>
  <c r="I45" i="3"/>
  <c r="I21" i="6"/>
  <c r="H31" i="3"/>
  <c r="F47" i="9"/>
  <c r="H38" i="3"/>
  <c r="F80" i="16"/>
  <c r="J75" i="16"/>
  <c r="J27" i="20"/>
  <c r="L80" i="16"/>
  <c r="L51" i="3"/>
  <c r="K62" i="16"/>
  <c r="I64" i="9"/>
  <c r="J64" i="9" s="1"/>
  <c r="I51" i="9"/>
  <c r="J51" i="9" s="1"/>
  <c r="L43" i="16"/>
  <c r="F34" i="9"/>
  <c r="H34" i="9" s="1"/>
  <c r="L21" i="6"/>
  <c r="L31" i="3"/>
  <c r="K45" i="3"/>
  <c r="J51" i="3"/>
  <c r="F69" i="16"/>
  <c r="J74" i="16"/>
  <c r="J48" i="16"/>
  <c r="J24" i="16"/>
  <c r="H56" i="16"/>
  <c r="K21" i="20"/>
  <c r="I52" i="8"/>
  <c r="J52" i="8" s="1"/>
  <c r="K53" i="16"/>
  <c r="K43" i="16"/>
  <c r="I31" i="3"/>
  <c r="F56" i="9"/>
  <c r="H56" i="9" s="1"/>
  <c r="F37" i="8"/>
  <c r="H37" i="8" s="1"/>
  <c r="K21" i="6"/>
  <c r="K25" i="3"/>
  <c r="K51" i="3"/>
  <c r="I38" i="3"/>
  <c r="F43" i="16"/>
  <c r="I43" i="16"/>
  <c r="J58" i="16"/>
  <c r="J47" i="16"/>
  <c r="L21" i="20"/>
  <c r="H21" i="20"/>
  <c r="F21" i="20"/>
  <c r="L53" i="16"/>
  <c r="I25" i="3"/>
  <c r="H51" i="3"/>
  <c r="G51" i="9"/>
  <c r="I21" i="8"/>
  <c r="J21" i="8" s="1"/>
  <c r="K38" i="3"/>
  <c r="L24" i="16"/>
  <c r="K74" i="16"/>
  <c r="K28" i="16"/>
  <c r="F53" i="16"/>
  <c r="L32" i="20"/>
  <c r="K32" i="20"/>
  <c r="J32" i="20"/>
  <c r="L47" i="16"/>
  <c r="G62" i="8"/>
  <c r="G21" i="8"/>
  <c r="J21" i="6"/>
  <c r="L45" i="3"/>
  <c r="J38" i="3"/>
  <c r="F62" i="16"/>
  <c r="I74" i="16"/>
  <c r="I62" i="16"/>
  <c r="I28" i="16"/>
  <c r="J69" i="16"/>
  <c r="H49" i="16"/>
  <c r="G64" i="9"/>
  <c r="H32" i="20"/>
  <c r="H25" i="3"/>
  <c r="K47" i="16"/>
  <c r="I51" i="3"/>
  <c r="G83" i="9"/>
  <c r="F70" i="9"/>
  <c r="H70" i="9" s="1"/>
  <c r="I24" i="9"/>
  <c r="J24" i="9" s="1"/>
  <c r="F28" i="8"/>
  <c r="H28" i="8" s="1"/>
  <c r="L25" i="3"/>
  <c r="H45" i="3"/>
  <c r="L74" i="16"/>
  <c r="K24" i="16"/>
  <c r="F74" i="16"/>
  <c r="H29" i="16"/>
  <c r="E136" i="17"/>
  <c r="V63" i="4"/>
  <c r="E115" i="18"/>
  <c r="F85" i="11"/>
  <c r="P85" i="11" s="1"/>
  <c r="V80" i="4"/>
  <c r="E49" i="17"/>
  <c r="E76" i="17"/>
  <c r="E138" i="17"/>
  <c r="E28" i="18"/>
  <c r="V40" i="4"/>
  <c r="E18" i="18"/>
  <c r="E66" i="18"/>
  <c r="E83" i="17"/>
  <c r="V76" i="4"/>
  <c r="E127" i="18"/>
  <c r="E17" i="17"/>
  <c r="V75" i="4"/>
  <c r="E117" i="18"/>
  <c r="V107" i="4"/>
  <c r="V22" i="4"/>
  <c r="E74" i="18"/>
  <c r="E26" i="17"/>
  <c r="E20" i="17"/>
  <c r="E135" i="18"/>
  <c r="E133" i="17"/>
  <c r="E80" i="18"/>
  <c r="V32" i="4"/>
  <c r="E85" i="18"/>
  <c r="E111" i="18"/>
  <c r="E109" i="17"/>
  <c r="E111" i="17"/>
  <c r="E74" i="17"/>
  <c r="F51" i="11"/>
  <c r="G51" i="11" s="1"/>
  <c r="I51" i="11" s="1"/>
  <c r="F76" i="11"/>
  <c r="G76" i="11" s="1"/>
  <c r="I76" i="11" s="1"/>
  <c r="F118" i="11"/>
  <c r="G118" i="11" s="1"/>
  <c r="J118" i="11" s="1"/>
  <c r="V97" i="4"/>
  <c r="V46" i="4"/>
  <c r="V33" i="4"/>
  <c r="E15" i="17"/>
  <c r="V45" i="4"/>
  <c r="E17" i="18"/>
  <c r="E145" i="18"/>
  <c r="E51" i="17"/>
  <c r="E99" i="17"/>
  <c r="E100" i="17"/>
  <c r="E124" i="17"/>
  <c r="V92" i="4"/>
  <c r="E27" i="18"/>
  <c r="E77" i="18"/>
  <c r="E16" i="17"/>
  <c r="E34" i="17"/>
  <c r="E123" i="18"/>
  <c r="E133" i="18"/>
  <c r="E92" i="18"/>
  <c r="E48" i="17"/>
  <c r="E52" i="17"/>
  <c r="V28" i="4"/>
  <c r="E21" i="18"/>
  <c r="E33" i="18"/>
  <c r="E155" i="18"/>
  <c r="E21" i="17"/>
  <c r="E89" i="17"/>
  <c r="E44" i="17"/>
  <c r="V67" i="4"/>
  <c r="V27" i="4"/>
  <c r="E78" i="18"/>
  <c r="E153" i="18"/>
  <c r="E53" i="17"/>
  <c r="E144" i="17"/>
  <c r="F157" i="11"/>
  <c r="G157" i="11" s="1"/>
  <c r="K157" i="11" s="1"/>
  <c r="V72" i="4"/>
  <c r="E107" i="18"/>
  <c r="E82" i="17"/>
  <c r="F18" i="19"/>
  <c r="F19" i="19" s="1"/>
  <c r="E63" i="18"/>
  <c r="F74" i="11"/>
  <c r="P74" i="11" s="1"/>
  <c r="V109" i="4"/>
  <c r="V94" i="4"/>
  <c r="V82" i="4"/>
  <c r="V36" i="4"/>
  <c r="E61" i="18"/>
  <c r="E154" i="18"/>
  <c r="E116" i="18"/>
  <c r="E55" i="17"/>
  <c r="E119" i="17"/>
  <c r="V48" i="4"/>
  <c r="E58" i="18"/>
  <c r="E30" i="17"/>
  <c r="V56" i="4"/>
  <c r="E138" i="18"/>
  <c r="E79" i="17"/>
  <c r="E129" i="17"/>
  <c r="V102" i="4"/>
  <c r="V79" i="4"/>
  <c r="V66" i="4"/>
  <c r="E35" i="18"/>
  <c r="E56" i="17"/>
  <c r="E65" i="17"/>
  <c r="E91" i="17"/>
  <c r="E103" i="17"/>
  <c r="E43" i="17"/>
  <c r="V58" i="4"/>
  <c r="V89" i="4"/>
  <c r="E71" i="18"/>
  <c r="E80" i="17"/>
  <c r="E137" i="17"/>
  <c r="E57" i="18"/>
  <c r="E65" i="18"/>
  <c r="E88" i="18"/>
  <c r="E101" i="18"/>
  <c r="E85" i="17"/>
  <c r="E96" i="17"/>
  <c r="E40" i="17"/>
  <c r="V98" i="4"/>
  <c r="E36" i="18"/>
  <c r="E146" i="18"/>
  <c r="E81" i="17"/>
  <c r="V100" i="4"/>
  <c r="E14" i="17"/>
  <c r="E143" i="17"/>
  <c r="E132" i="17"/>
  <c r="E107" i="17"/>
  <c r="V37" i="4"/>
  <c r="E20" i="18"/>
  <c r="E22" i="18"/>
  <c r="E24" i="18"/>
  <c r="E89" i="18"/>
  <c r="E22" i="17"/>
  <c r="F36" i="11"/>
  <c r="G36" i="11" s="1"/>
  <c r="R36" i="11" s="1"/>
  <c r="T36" i="11" s="1"/>
  <c r="F174" i="11"/>
  <c r="G174" i="11" s="1"/>
  <c r="K174" i="11" s="1"/>
  <c r="F161" i="11"/>
  <c r="G161" i="11" s="1"/>
  <c r="K161" i="11" s="1"/>
  <c r="F143" i="11"/>
  <c r="G143" i="11" s="1"/>
  <c r="K143" i="11" s="1"/>
  <c r="V87" i="4"/>
  <c r="V34" i="4"/>
  <c r="V26" i="4"/>
  <c r="E54" i="17"/>
  <c r="E141" i="17"/>
  <c r="F43" i="11"/>
  <c r="E125" i="18"/>
  <c r="E43" i="18"/>
  <c r="E128" i="18"/>
  <c r="E73" i="18"/>
  <c r="E87" i="18"/>
  <c r="E96" i="18"/>
  <c r="E24" i="17"/>
  <c r="E120" i="17"/>
  <c r="E42" i="17"/>
  <c r="E139" i="17"/>
  <c r="V51" i="4"/>
  <c r="E16" i="18"/>
  <c r="E113" i="18"/>
  <c r="E101" i="17"/>
  <c r="V93" i="4"/>
  <c r="V60" i="4"/>
  <c r="V31" i="4"/>
  <c r="E32" i="18"/>
  <c r="E38" i="18"/>
  <c r="E55" i="18"/>
  <c r="E118" i="18"/>
  <c r="E110" i="17"/>
  <c r="E44" i="18"/>
  <c r="E83" i="18"/>
  <c r="E28" i="17"/>
  <c r="E31" i="17"/>
  <c r="F54" i="11"/>
  <c r="G54" i="11" s="1"/>
  <c r="I54" i="11" s="1"/>
  <c r="F166" i="11"/>
  <c r="G166" i="11" s="1"/>
  <c r="K166" i="11" s="1"/>
  <c r="F155" i="11"/>
  <c r="G155" i="11" s="1"/>
  <c r="K155" i="11" s="1"/>
  <c r="F149" i="11"/>
  <c r="G149" i="11" s="1"/>
  <c r="K149" i="11" s="1"/>
  <c r="F138" i="11"/>
  <c r="G138" i="11" s="1"/>
  <c r="J138" i="11" s="1"/>
  <c r="F111" i="11"/>
  <c r="G111" i="11" s="1"/>
  <c r="K111" i="11" s="1"/>
  <c r="F188" i="11"/>
  <c r="G188" i="11" s="1"/>
  <c r="K188" i="11" s="1"/>
  <c r="F67" i="11"/>
  <c r="P67" i="11" s="1"/>
  <c r="V70" i="4"/>
  <c r="E26" i="18"/>
  <c r="E77" i="17"/>
  <c r="E140" i="17"/>
  <c r="V108" i="4"/>
  <c r="E34" i="18"/>
  <c r="E45" i="18"/>
  <c r="E68" i="18"/>
  <c r="E47" i="17"/>
  <c r="E106" i="17"/>
  <c r="E117" i="17"/>
  <c r="E37" i="18"/>
  <c r="V38" i="4"/>
  <c r="E141" i="18"/>
  <c r="V105" i="4"/>
  <c r="E11" i="18"/>
  <c r="E57" i="17"/>
  <c r="V83" i="4"/>
  <c r="V73" i="4"/>
  <c r="V65" i="4"/>
  <c r="V24" i="4"/>
  <c r="E54" i="18"/>
  <c r="E59" i="18"/>
  <c r="E123" i="17"/>
  <c r="V90" i="4"/>
  <c r="V23" i="4"/>
  <c r="E23" i="18"/>
  <c r="E72" i="18"/>
  <c r="E108" i="18"/>
  <c r="E11" i="17"/>
  <c r="E23" i="17"/>
  <c r="E12" i="18"/>
  <c r="E50" i="18"/>
  <c r="E75" i="18"/>
  <c r="E81" i="18"/>
  <c r="E114" i="18"/>
  <c r="E66" i="17"/>
  <c r="E92" i="17"/>
  <c r="E115" i="17"/>
  <c r="E40" i="18"/>
  <c r="E69" i="18"/>
  <c r="E140" i="18"/>
  <c r="E147" i="18"/>
  <c r="E12" i="17"/>
  <c r="F73" i="11"/>
  <c r="P73" i="11" s="1"/>
  <c r="V103" i="4"/>
  <c r="V69" i="4"/>
  <c r="V53" i="4"/>
  <c r="E86" i="17"/>
  <c r="E36" i="17"/>
  <c r="E135" i="17"/>
  <c r="V68" i="4"/>
  <c r="E13" i="18"/>
  <c r="E53" i="18"/>
  <c r="E91" i="18"/>
  <c r="E75" i="17"/>
  <c r="V59" i="4"/>
  <c r="V35" i="4"/>
  <c r="E131" i="18"/>
  <c r="E130" i="17"/>
  <c r="F95" i="11"/>
  <c r="G95" i="11" s="1"/>
  <c r="J95" i="11" s="1"/>
  <c r="E84" i="17"/>
  <c r="E67" i="18"/>
  <c r="I42" i="11"/>
  <c r="R42" i="11"/>
  <c r="T42" i="11" s="1"/>
  <c r="E121" i="17"/>
  <c r="F160" i="11"/>
  <c r="G160" i="11" s="1"/>
  <c r="K160" i="11" s="1"/>
  <c r="E33" i="17"/>
  <c r="E143" i="18"/>
  <c r="F128" i="11"/>
  <c r="G128" i="11" s="1"/>
  <c r="K128" i="11" s="1"/>
  <c r="E148" i="18"/>
  <c r="E49" i="18"/>
  <c r="F72" i="11"/>
  <c r="G72" i="11" s="1"/>
  <c r="I72" i="11" s="1"/>
  <c r="E125" i="17"/>
  <c r="F164" i="11"/>
  <c r="G164" i="11" s="1"/>
  <c r="K164" i="11" s="1"/>
  <c r="E105" i="17"/>
  <c r="F132" i="11"/>
  <c r="G132" i="11" s="1"/>
  <c r="K132" i="11" s="1"/>
  <c r="F189" i="11"/>
  <c r="G189" i="11" s="1"/>
  <c r="K189" i="11" s="1"/>
  <c r="E157" i="18"/>
  <c r="E46" i="17"/>
  <c r="E82" i="18"/>
  <c r="E102" i="18"/>
  <c r="E37" i="17"/>
  <c r="E62" i="17"/>
  <c r="F62" i="11"/>
  <c r="G62" i="11" s="1"/>
  <c r="I62" i="11" s="1"/>
  <c r="F44" i="11"/>
  <c r="G44" i="11" s="1"/>
  <c r="E126" i="18"/>
  <c r="E128" i="17"/>
  <c r="F168" i="11"/>
  <c r="G168" i="11" s="1"/>
  <c r="K168" i="11" s="1"/>
  <c r="E108" i="17"/>
  <c r="E84" i="18"/>
  <c r="F136" i="11"/>
  <c r="G136" i="11" s="1"/>
  <c r="K136" i="11" s="1"/>
  <c r="F48" i="11"/>
  <c r="F68" i="11"/>
  <c r="G68" i="11" s="1"/>
  <c r="I68" i="11" s="1"/>
  <c r="E68" i="17"/>
  <c r="E46" i="18"/>
  <c r="F25" i="11"/>
  <c r="G25" i="11" s="1"/>
  <c r="H25" i="11" s="1"/>
  <c r="V25" i="4"/>
  <c r="F39" i="11"/>
  <c r="G39" i="11" s="1"/>
  <c r="E122" i="18"/>
  <c r="E134" i="17"/>
  <c r="F177" i="11"/>
  <c r="G177" i="11" s="1"/>
  <c r="K177" i="11" s="1"/>
  <c r="F144" i="11"/>
  <c r="G144" i="11" s="1"/>
  <c r="K144" i="11" s="1"/>
  <c r="E146" i="17"/>
  <c r="F83" i="11"/>
  <c r="P83" i="11" s="1"/>
  <c r="E13" i="17"/>
  <c r="R40" i="11"/>
  <c r="T40" i="11" s="1"/>
  <c r="I40" i="11"/>
  <c r="F34" i="11"/>
  <c r="G34" i="11" s="1"/>
  <c r="E25" i="17"/>
  <c r="F148" i="11"/>
  <c r="G148" i="11" s="1"/>
  <c r="K148" i="11" s="1"/>
  <c r="E39" i="17"/>
  <c r="F116" i="11"/>
  <c r="G116" i="11" s="1"/>
  <c r="K116" i="11" s="1"/>
  <c r="E98" i="17"/>
  <c r="F93" i="11"/>
  <c r="G93" i="11" s="1"/>
  <c r="I93" i="11" s="1"/>
  <c r="E132" i="18"/>
  <c r="V74" i="4"/>
  <c r="E98" i="18"/>
  <c r="E112" i="18"/>
  <c r="E71" i="17"/>
  <c r="E95" i="17"/>
  <c r="F91" i="11"/>
  <c r="G91" i="11" s="1"/>
  <c r="I91" i="11" s="1"/>
  <c r="E130" i="18"/>
  <c r="F152" i="11"/>
  <c r="G152" i="11" s="1"/>
  <c r="K152" i="11" s="1"/>
  <c r="E114" i="17"/>
  <c r="E131" i="17"/>
  <c r="F173" i="11"/>
  <c r="G173" i="11" s="1"/>
  <c r="K173" i="11" s="1"/>
  <c r="F108" i="11"/>
  <c r="G108" i="11" s="1"/>
  <c r="I108" i="11" s="1"/>
  <c r="E136" i="18"/>
  <c r="V81" i="4"/>
  <c r="E129" i="18"/>
  <c r="E134" i="18"/>
  <c r="I41" i="11"/>
  <c r="R41" i="11"/>
  <c r="T41" i="11" s="1"/>
  <c r="F156" i="11"/>
  <c r="G156" i="11" s="1"/>
  <c r="K156" i="11" s="1"/>
  <c r="E118" i="17"/>
  <c r="E32" i="17"/>
  <c r="F124" i="11"/>
  <c r="G124" i="11" s="1"/>
  <c r="I124" i="11" s="1"/>
  <c r="E51" i="18"/>
  <c r="G233" i="11"/>
  <c r="K233" i="11" s="1"/>
  <c r="P233" i="11"/>
  <c r="P227" i="11"/>
  <c r="G227" i="11"/>
  <c r="K227" i="11" s="1"/>
  <c r="G231" i="11"/>
  <c r="K231" i="11" s="1"/>
  <c r="P231" i="11"/>
  <c r="H21" i="9"/>
  <c r="G21" i="9"/>
  <c r="P97" i="11"/>
  <c r="R97" i="11" s="1"/>
  <c r="T97" i="11" s="1"/>
  <c r="P123" i="11"/>
  <c r="R123" i="11" s="1"/>
  <c r="T123" i="11" s="1"/>
  <c r="P147" i="11"/>
  <c r="R147" i="11" s="1"/>
  <c r="T147" i="11" s="1"/>
  <c r="P184" i="11"/>
  <c r="R184" i="11" s="1"/>
  <c r="T184" i="11" s="1"/>
  <c r="P186" i="11"/>
  <c r="R186" i="11" s="1"/>
  <c r="T186" i="11" s="1"/>
  <c r="P101" i="11"/>
  <c r="R101" i="11" s="1"/>
  <c r="T101" i="11" s="1"/>
  <c r="P81" i="11"/>
  <c r="R81" i="11" s="1"/>
  <c r="T81" i="11" s="1"/>
  <c r="P99" i="11"/>
  <c r="R99" i="11" s="1"/>
  <c r="T99" i="11" s="1"/>
  <c r="P113" i="11"/>
  <c r="R113" i="11" s="1"/>
  <c r="T113" i="11" s="1"/>
  <c r="P75" i="11"/>
  <c r="R75" i="11" s="1"/>
  <c r="T75" i="11" s="1"/>
  <c r="P100" i="11"/>
  <c r="R100" i="11" s="1"/>
  <c r="T100" i="11" s="1"/>
  <c r="P114" i="11"/>
  <c r="R114" i="11" s="1"/>
  <c r="T114" i="11" s="1"/>
  <c r="P121" i="11"/>
  <c r="R121" i="11" s="1"/>
  <c r="T121" i="11" s="1"/>
  <c r="P131" i="11"/>
  <c r="R131" i="11" s="1"/>
  <c r="T131" i="11" s="1"/>
  <c r="P135" i="11"/>
  <c r="R135" i="11" s="1"/>
  <c r="T135" i="11" s="1"/>
  <c r="P165" i="11"/>
  <c r="R165" i="11" s="1"/>
  <c r="T165" i="11" s="1"/>
  <c r="P90" i="11"/>
  <c r="R90" i="11" s="1"/>
  <c r="T90" i="11" s="1"/>
  <c r="P106" i="11"/>
  <c r="R106" i="11" s="1"/>
  <c r="T106" i="11" s="1"/>
  <c r="P146" i="11"/>
  <c r="R146" i="11" s="1"/>
  <c r="T146" i="11" s="1"/>
  <c r="P65" i="11"/>
  <c r="R65" i="11" s="1"/>
  <c r="T65" i="11" s="1"/>
  <c r="P79" i="11"/>
  <c r="R79" i="11" s="1"/>
  <c r="T79" i="11" s="1"/>
  <c r="P98" i="11"/>
  <c r="R98" i="11" s="1"/>
  <c r="T98" i="11" s="1"/>
  <c r="P110" i="11"/>
  <c r="R110" i="11" s="1"/>
  <c r="T110" i="11" s="1"/>
  <c r="P169" i="11"/>
  <c r="R169" i="11" s="1"/>
  <c r="T169" i="11" s="1"/>
  <c r="P178" i="11"/>
  <c r="R178" i="11" s="1"/>
  <c r="T178" i="11" s="1"/>
  <c r="P182" i="11"/>
  <c r="R182" i="11" s="1"/>
  <c r="T182" i="11" s="1"/>
  <c r="P167" i="11"/>
  <c r="R167" i="11" s="1"/>
  <c r="T167" i="11" s="1"/>
  <c r="P162" i="11"/>
  <c r="R162" i="11" s="1"/>
  <c r="T162" i="11" s="1"/>
  <c r="P70" i="11"/>
  <c r="R70" i="11" s="1"/>
  <c r="T70" i="11" s="1"/>
  <c r="P84" i="11"/>
  <c r="R84" i="11" s="1"/>
  <c r="T84" i="11" s="1"/>
  <c r="P103" i="11"/>
  <c r="R103" i="11" s="1"/>
  <c r="T103" i="11" s="1"/>
  <c r="P115" i="11"/>
  <c r="R115" i="11" s="1"/>
  <c r="T115" i="11" s="1"/>
  <c r="P117" i="11"/>
  <c r="R117" i="11" s="1"/>
  <c r="T117" i="11" s="1"/>
  <c r="P141" i="11"/>
  <c r="R141" i="11" s="1"/>
  <c r="T141" i="11" s="1"/>
  <c r="P180" i="11"/>
  <c r="R180" i="11" s="1"/>
  <c r="T180" i="11" s="1"/>
  <c r="P185" i="11"/>
  <c r="R185" i="11" s="1"/>
  <c r="T185" i="11" s="1"/>
  <c r="P153" i="11"/>
  <c r="R153" i="11" s="1"/>
  <c r="T153" i="11" s="1"/>
  <c r="P77" i="11"/>
  <c r="R77" i="11" s="1"/>
  <c r="T77" i="11" s="1"/>
  <c r="P107" i="11"/>
  <c r="R107" i="11" s="1"/>
  <c r="T107" i="11" s="1"/>
  <c r="P120" i="11"/>
  <c r="R120" i="11" s="1"/>
  <c r="T120" i="11" s="1"/>
  <c r="P71" i="11"/>
  <c r="R71" i="11" s="1"/>
  <c r="T71" i="11" s="1"/>
  <c r="P89" i="11"/>
  <c r="R89" i="11" s="1"/>
  <c r="T89" i="11" s="1"/>
  <c r="P92" i="11"/>
  <c r="R92" i="11" s="1"/>
  <c r="T92" i="11" s="1"/>
  <c r="P94" i="11"/>
  <c r="R94" i="11" s="1"/>
  <c r="T94" i="11" s="1"/>
  <c r="P105" i="11"/>
  <c r="R105" i="11" s="1"/>
  <c r="T105" i="11" s="1"/>
  <c r="P119" i="11"/>
  <c r="R119" i="11" s="1"/>
  <c r="T119" i="11" s="1"/>
  <c r="P122" i="11"/>
  <c r="R122" i="11" s="1"/>
  <c r="T122" i="11" s="1"/>
  <c r="P134" i="11"/>
  <c r="R134" i="11" s="1"/>
  <c r="T134" i="11" s="1"/>
  <c r="P139" i="11"/>
  <c r="R139" i="11" s="1"/>
  <c r="T139" i="11" s="1"/>
  <c r="P172" i="11"/>
  <c r="R172" i="11" s="1"/>
  <c r="T172" i="11" s="1"/>
  <c r="P159" i="11"/>
  <c r="R159" i="11" s="1"/>
  <c r="T159" i="11" s="1"/>
  <c r="P154" i="11"/>
  <c r="R154" i="11" s="1"/>
  <c r="T154" i="11" s="1"/>
  <c r="P151" i="11"/>
  <c r="R151" i="11" s="1"/>
  <c r="T151" i="11" s="1"/>
  <c r="P66" i="11"/>
  <c r="R66" i="11" s="1"/>
  <c r="T66" i="11" s="1"/>
  <c r="P80" i="11"/>
  <c r="R80" i="11" s="1"/>
  <c r="T80" i="11" s="1"/>
  <c r="P102" i="11"/>
  <c r="R102" i="11" s="1"/>
  <c r="T102" i="11" s="1"/>
  <c r="P112" i="11"/>
  <c r="R112" i="11" s="1"/>
  <c r="T112" i="11" s="1"/>
  <c r="P223" i="11"/>
  <c r="R223" i="11" s="1"/>
  <c r="T223" i="11" s="1"/>
  <c r="P176" i="11"/>
  <c r="R176" i="11" s="1"/>
  <c r="T176" i="11" s="1"/>
  <c r="P179" i="11"/>
  <c r="R179" i="11" s="1"/>
  <c r="T179" i="11" s="1"/>
  <c r="P171" i="11"/>
  <c r="R171" i="11" s="1"/>
  <c r="T171" i="11" s="1"/>
  <c r="P64" i="11"/>
  <c r="R64" i="11" s="1"/>
  <c r="T64" i="11" s="1"/>
  <c r="P78" i="11"/>
  <c r="R78" i="11" s="1"/>
  <c r="T78" i="11" s="1"/>
  <c r="P96" i="11"/>
  <c r="R96" i="11" s="1"/>
  <c r="T96" i="11" s="1"/>
  <c r="P109" i="11"/>
  <c r="R109" i="11" s="1"/>
  <c r="T109" i="11" s="1"/>
  <c r="P125" i="11"/>
  <c r="R125" i="11" s="1"/>
  <c r="T125" i="11" s="1"/>
  <c r="P129" i="11"/>
  <c r="R129" i="11" s="1"/>
  <c r="T129" i="11" s="1"/>
  <c r="P175" i="11"/>
  <c r="R175" i="11" s="1"/>
  <c r="T175" i="11" s="1"/>
  <c r="P158" i="11"/>
  <c r="R158" i="11" s="1"/>
  <c r="T158" i="11" s="1"/>
  <c r="P190" i="11"/>
  <c r="R190" i="11" s="1"/>
  <c r="T190" i="11" s="1"/>
  <c r="P203" i="11"/>
  <c r="R203" i="11" s="1"/>
  <c r="T203" i="11" s="1"/>
  <c r="P193" i="11"/>
  <c r="R193" i="11" s="1"/>
  <c r="T193" i="11" s="1"/>
  <c r="P196" i="11"/>
  <c r="R196" i="11" s="1"/>
  <c r="T196" i="11" s="1"/>
  <c r="P217" i="11"/>
  <c r="R217" i="11" s="1"/>
  <c r="T217" i="11" s="1"/>
  <c r="P88" i="11"/>
  <c r="R88" i="11" s="1"/>
  <c r="T88" i="11" s="1"/>
  <c r="P133" i="11"/>
  <c r="R133" i="11" s="1"/>
  <c r="T133" i="11" s="1"/>
  <c r="P205" i="11"/>
  <c r="R205" i="11" s="1"/>
  <c r="T205" i="11" s="1"/>
  <c r="P191" i="11"/>
  <c r="R191" i="11" s="1"/>
  <c r="T191" i="11" s="1"/>
  <c r="P222" i="11"/>
  <c r="R222" i="11" s="1"/>
  <c r="T222" i="11" s="1"/>
  <c r="P210" i="11"/>
  <c r="R210" i="11" s="1"/>
  <c r="T210" i="11" s="1"/>
  <c r="P126" i="11"/>
  <c r="R126" i="11" s="1"/>
  <c r="T126" i="11" s="1"/>
  <c r="P207" i="11"/>
  <c r="R207" i="11" s="1"/>
  <c r="T207" i="11" s="1"/>
  <c r="P187" i="11"/>
  <c r="R187" i="11" s="1"/>
  <c r="T187" i="11" s="1"/>
  <c r="P228" i="11"/>
  <c r="R228" i="11" s="1"/>
  <c r="T228" i="11" s="1"/>
  <c r="P214" i="11"/>
  <c r="R214" i="11" s="1"/>
  <c r="T214" i="11" s="1"/>
  <c r="P204" i="11"/>
  <c r="R204" i="11" s="1"/>
  <c r="T204" i="11" s="1"/>
  <c r="P130" i="11"/>
  <c r="R130" i="11" s="1"/>
  <c r="T130" i="11" s="1"/>
  <c r="P150" i="11"/>
  <c r="R150" i="11" s="1"/>
  <c r="T150" i="11" s="1"/>
  <c r="P181" i="11"/>
  <c r="R181" i="11" s="1"/>
  <c r="T181" i="11" s="1"/>
  <c r="P209" i="11"/>
  <c r="R209" i="11" s="1"/>
  <c r="T209" i="11" s="1"/>
  <c r="P198" i="11"/>
  <c r="R198" i="11" s="1"/>
  <c r="T198" i="11" s="1"/>
  <c r="P104" i="11"/>
  <c r="R104" i="11" s="1"/>
  <c r="T104" i="11" s="1"/>
  <c r="P82" i="11"/>
  <c r="P192" i="11"/>
  <c r="R192" i="11" s="1"/>
  <c r="T192" i="11" s="1"/>
  <c r="P201" i="11"/>
  <c r="R201" i="11" s="1"/>
  <c r="T201" i="11" s="1"/>
  <c r="P225" i="11"/>
  <c r="R225" i="11" s="1"/>
  <c r="T225" i="11" s="1"/>
  <c r="P211" i="11"/>
  <c r="R211" i="11" s="1"/>
  <c r="T211" i="11" s="1"/>
  <c r="P219" i="11"/>
  <c r="R219" i="11" s="1"/>
  <c r="T219" i="11" s="1"/>
  <c r="P163" i="11"/>
  <c r="R163" i="11" s="1"/>
  <c r="T163" i="11" s="1"/>
  <c r="P127" i="11"/>
  <c r="R127" i="11" s="1"/>
  <c r="T127" i="11" s="1"/>
  <c r="P145" i="11"/>
  <c r="R145" i="11" s="1"/>
  <c r="T145" i="11" s="1"/>
  <c r="P87" i="11"/>
  <c r="P183" i="11"/>
  <c r="R183" i="11" s="1"/>
  <c r="T183" i="11" s="1"/>
  <c r="P202" i="11"/>
  <c r="R202" i="11" s="1"/>
  <c r="T202" i="11" s="1"/>
  <c r="P229" i="11"/>
  <c r="R229" i="11" s="1"/>
  <c r="T229" i="11" s="1"/>
  <c r="P170" i="11"/>
  <c r="R170" i="11" s="1"/>
  <c r="T170" i="11" s="1"/>
  <c r="P213" i="11"/>
  <c r="R213" i="11" s="1"/>
  <c r="T213" i="11" s="1"/>
  <c r="P216" i="11"/>
  <c r="R216" i="11" s="1"/>
  <c r="T216" i="11" s="1"/>
  <c r="P212" i="11"/>
  <c r="R212" i="11" s="1"/>
  <c r="T212" i="11" s="1"/>
  <c r="P63" i="11"/>
  <c r="P199" i="11"/>
  <c r="R199" i="11" s="1"/>
  <c r="T199" i="11" s="1"/>
  <c r="P137" i="11"/>
  <c r="R137" i="11" s="1"/>
  <c r="T137" i="11" s="1"/>
  <c r="P140" i="11"/>
  <c r="R140" i="11" s="1"/>
  <c r="T140" i="11" s="1"/>
  <c r="P218" i="11"/>
  <c r="R218" i="11" s="1"/>
  <c r="T218" i="11" s="1"/>
  <c r="P221" i="11"/>
  <c r="R221" i="11" s="1"/>
  <c r="T221" i="11" s="1"/>
  <c r="P208" i="11"/>
  <c r="R208" i="11" s="1"/>
  <c r="T208" i="11" s="1"/>
  <c r="P197" i="11"/>
  <c r="R197" i="11" s="1"/>
  <c r="T197" i="11" s="1"/>
  <c r="P220" i="11"/>
  <c r="R220" i="11" s="1"/>
  <c r="T220" i="11" s="1"/>
  <c r="P142" i="11"/>
  <c r="R142" i="11" s="1"/>
  <c r="T142" i="11" s="1"/>
  <c r="P206" i="11"/>
  <c r="R206" i="11" s="1"/>
  <c r="T206" i="11" s="1"/>
  <c r="P200" i="11"/>
  <c r="R200" i="11" s="1"/>
  <c r="T200" i="11" s="1"/>
  <c r="P215" i="11"/>
  <c r="R215" i="11" s="1"/>
  <c r="T215" i="11" s="1"/>
  <c r="P224" i="11"/>
  <c r="R224" i="11" s="1"/>
  <c r="T224" i="11" s="1"/>
  <c r="P194" i="11"/>
  <c r="R194" i="11" s="1"/>
  <c r="T194" i="11" s="1"/>
  <c r="P195" i="11"/>
  <c r="R195" i="11" s="1"/>
  <c r="T195" i="11" s="1"/>
  <c r="G68" i="9"/>
  <c r="H68" i="9"/>
  <c r="G65" i="8"/>
  <c r="G58" i="8"/>
  <c r="H58" i="8"/>
  <c r="K13" i="20"/>
  <c r="H13" i="20"/>
  <c r="E13" i="20"/>
  <c r="B15" i="20"/>
  <c r="D13" i="20"/>
  <c r="N13" i="20"/>
  <c r="C13" i="20"/>
  <c r="Q13" i="20"/>
  <c r="L13" i="20"/>
  <c r="G13" i="20"/>
  <c r="O13" i="20"/>
  <c r="M13" i="20"/>
  <c r="J13" i="20"/>
  <c r="I13" i="20"/>
  <c r="I28" i="9"/>
  <c r="F28" i="9"/>
  <c r="G28" i="9" s="1"/>
  <c r="K43" i="3"/>
  <c r="J43" i="3"/>
  <c r="H43" i="3"/>
  <c r="I43" i="3"/>
  <c r="F35" i="3"/>
  <c r="J35" i="3"/>
  <c r="L35" i="3"/>
  <c r="H35" i="3"/>
  <c r="I35" i="3"/>
  <c r="K35" i="3"/>
  <c r="J22" i="3"/>
  <c r="I22" i="3"/>
  <c r="K22" i="3"/>
  <c r="F22" i="3"/>
  <c r="H22" i="3"/>
  <c r="L22" i="3"/>
  <c r="F23" i="16"/>
  <c r="I23" i="16"/>
  <c r="J23" i="16"/>
  <c r="H23" i="16"/>
  <c r="K23" i="16"/>
  <c r="L23" i="16"/>
  <c r="H46" i="8"/>
  <c r="G46" i="8"/>
  <c r="F51" i="8"/>
  <c r="H51" i="8" s="1"/>
  <c r="I51" i="8"/>
  <c r="J51" i="8" s="1"/>
  <c r="I80" i="9"/>
  <c r="J80" i="9" s="1"/>
  <c r="F80" i="9"/>
  <c r="H80" i="9" s="1"/>
  <c r="I66" i="9"/>
  <c r="J66" i="9" s="1"/>
  <c r="F66" i="9"/>
  <c r="H53" i="9"/>
  <c r="G53" i="9"/>
  <c r="I40" i="8"/>
  <c r="J40" i="8" s="1"/>
  <c r="F40" i="8"/>
  <c r="H22" i="8"/>
  <c r="G22" i="8"/>
  <c r="F67" i="16"/>
  <c r="I67" i="16"/>
  <c r="H67" i="16"/>
  <c r="I27" i="8"/>
  <c r="G27" i="8"/>
  <c r="H40" i="16"/>
  <c r="J40" i="16"/>
  <c r="F40" i="16"/>
  <c r="K40" i="16"/>
  <c r="I40" i="16"/>
  <c r="J22" i="20"/>
  <c r="F22" i="20"/>
  <c r="H22" i="20"/>
  <c r="I22" i="20"/>
  <c r="H52" i="3"/>
  <c r="I52" i="3"/>
  <c r="F52" i="3"/>
  <c r="J52" i="3"/>
  <c r="K39" i="3"/>
  <c r="L39" i="3"/>
  <c r="J39" i="3"/>
  <c r="F39" i="3"/>
  <c r="K26" i="3"/>
  <c r="H26" i="3"/>
  <c r="L26" i="3"/>
  <c r="F26" i="3"/>
  <c r="J26" i="3"/>
  <c r="I32" i="9"/>
  <c r="J32" i="9" s="1"/>
  <c r="F32" i="9"/>
  <c r="H81" i="16"/>
  <c r="J81" i="16"/>
  <c r="I81" i="16"/>
  <c r="H64" i="16"/>
  <c r="J64" i="16"/>
  <c r="I64" i="16"/>
  <c r="F64" i="16"/>
  <c r="H33" i="16"/>
  <c r="I33" i="16"/>
  <c r="J33" i="16"/>
  <c r="F33" i="16"/>
  <c r="F26" i="20"/>
  <c r="K26" i="20"/>
  <c r="L26" i="20"/>
  <c r="I26" i="20"/>
  <c r="H26" i="20"/>
  <c r="I60" i="9"/>
  <c r="J60" i="9" s="1"/>
  <c r="F60" i="9"/>
  <c r="I48" i="9"/>
  <c r="J48" i="9" s="1"/>
  <c r="I39" i="9"/>
  <c r="J39" i="9" s="1"/>
  <c r="G48" i="9"/>
  <c r="H63" i="16"/>
  <c r="F40" i="9"/>
  <c r="H39" i="8"/>
  <c r="F30" i="9"/>
  <c r="H30" i="9" s="1"/>
  <c r="I36" i="9"/>
  <c r="J36" i="9" s="1"/>
  <c r="H72" i="16"/>
  <c r="H65" i="16"/>
  <c r="H48" i="16"/>
  <c r="H28" i="16"/>
  <c r="H21" i="16"/>
  <c r="E18" i="3"/>
  <c r="E18" i="6"/>
  <c r="C12" i="11"/>
  <c r="L18" i="6"/>
  <c r="G18" i="6"/>
  <c r="F18" i="8"/>
  <c r="I18" i="3"/>
  <c r="D18" i="16"/>
  <c r="E18" i="16"/>
  <c r="H18" i="20"/>
  <c r="D18" i="6"/>
  <c r="J18" i="6"/>
  <c r="F18" i="3"/>
  <c r="G18" i="20"/>
  <c r="H18" i="3"/>
  <c r="K18" i="20"/>
  <c r="K18" i="3"/>
  <c r="L18" i="16"/>
  <c r="F18" i="9"/>
  <c r="I18" i="8"/>
  <c r="L18" i="20"/>
  <c r="G18" i="16"/>
  <c r="C18" i="16"/>
  <c r="H18" i="16"/>
  <c r="K18" i="16"/>
  <c r="F18" i="16"/>
  <c r="F18" i="6"/>
  <c r="C18" i="3"/>
  <c r="C11" i="11"/>
  <c r="H18" i="6"/>
  <c r="I18" i="6"/>
  <c r="F18" i="20"/>
  <c r="D18" i="3"/>
  <c r="L18" i="3"/>
  <c r="C18" i="6"/>
  <c r="I18" i="16"/>
  <c r="G18" i="3"/>
  <c r="J18" i="16"/>
  <c r="J18" i="3"/>
  <c r="I18" i="9"/>
  <c r="J18" i="20"/>
  <c r="I18" i="20"/>
  <c r="D18" i="20"/>
  <c r="C18" i="20"/>
  <c r="K18" i="6"/>
  <c r="P155" i="11" l="1"/>
  <c r="R155" i="11" s="1"/>
  <c r="T155" i="11" s="1"/>
  <c r="P157" i="11"/>
  <c r="R157" i="11" s="1"/>
  <c r="T157" i="11" s="1"/>
  <c r="P166" i="11"/>
  <c r="R166" i="11" s="1"/>
  <c r="T166" i="11" s="1"/>
  <c r="O240" i="11"/>
  <c r="O238" i="11"/>
  <c r="O239" i="11"/>
  <c r="O236" i="11"/>
  <c r="O237" i="11"/>
  <c r="G58" i="9"/>
  <c r="P118" i="11"/>
  <c r="R118" i="11" s="1"/>
  <c r="T118" i="11" s="1"/>
  <c r="R226" i="11"/>
  <c r="T226" i="11" s="1"/>
  <c r="G67" i="9"/>
  <c r="H29" i="8"/>
  <c r="G57" i="9"/>
  <c r="H74" i="9"/>
  <c r="H56" i="8"/>
  <c r="G27" i="9"/>
  <c r="G35" i="9"/>
  <c r="G54" i="8"/>
  <c r="G31" i="8"/>
  <c r="G78" i="9"/>
  <c r="R232" i="11"/>
  <c r="T232" i="11" s="1"/>
  <c r="O226" i="11"/>
  <c r="O232" i="11"/>
  <c r="P72" i="11"/>
  <c r="R72" i="11" s="1"/>
  <c r="T72" i="11" s="1"/>
  <c r="G70" i="9"/>
  <c r="G82" i="9"/>
  <c r="H82" i="9"/>
  <c r="G81" i="9"/>
  <c r="H42" i="9"/>
  <c r="G71" i="9"/>
  <c r="H46" i="9"/>
  <c r="G46" i="9"/>
  <c r="G50" i="9"/>
  <c r="G56" i="9"/>
  <c r="G34" i="9"/>
  <c r="H55" i="9"/>
  <c r="G55" i="9"/>
  <c r="G47" i="8"/>
  <c r="H47" i="8"/>
  <c r="O234" i="11"/>
  <c r="O235" i="11"/>
  <c r="R235" i="11"/>
  <c r="T235" i="11" s="1"/>
  <c r="G61" i="8"/>
  <c r="G24" i="8"/>
  <c r="G65" i="9"/>
  <c r="G43" i="8"/>
  <c r="G35" i="8"/>
  <c r="I36" i="11"/>
  <c r="P132" i="11"/>
  <c r="R132" i="11" s="1"/>
  <c r="T132" i="11" s="1"/>
  <c r="P138" i="11"/>
  <c r="R138" i="11" s="1"/>
  <c r="T138" i="11" s="1"/>
  <c r="P95" i="11"/>
  <c r="R95" i="11" s="1"/>
  <c r="T95" i="11" s="1"/>
  <c r="O230" i="11"/>
  <c r="R230" i="11"/>
  <c r="T230" i="11" s="1"/>
  <c r="O1" i="6"/>
  <c r="O6" i="6"/>
  <c r="O2" i="6"/>
  <c r="O4" i="6"/>
  <c r="O3" i="6"/>
  <c r="O5" i="6"/>
  <c r="G31" i="9"/>
  <c r="G30" i="9"/>
  <c r="G28" i="8"/>
  <c r="H47" i="9"/>
  <c r="G47" i="9"/>
  <c r="H32" i="8"/>
  <c r="G32" i="8"/>
  <c r="H44" i="8"/>
  <c r="G44" i="8"/>
  <c r="G37" i="8"/>
  <c r="P136" i="11"/>
  <c r="R136" i="11" s="1"/>
  <c r="T136" i="11" s="1"/>
  <c r="P149" i="11"/>
  <c r="R149" i="11" s="1"/>
  <c r="T149" i="11" s="1"/>
  <c r="P164" i="11"/>
  <c r="R164" i="11" s="1"/>
  <c r="T164" i="11" s="1"/>
  <c r="P161" i="11"/>
  <c r="R161" i="11" s="1"/>
  <c r="T161" i="11" s="1"/>
  <c r="P148" i="11"/>
  <c r="R148" i="11" s="1"/>
  <c r="T148" i="11" s="1"/>
  <c r="P174" i="11"/>
  <c r="R174" i="11" s="1"/>
  <c r="T174" i="11" s="1"/>
  <c r="P111" i="11"/>
  <c r="R111" i="11" s="1"/>
  <c r="T111" i="11" s="1"/>
  <c r="P76" i="11"/>
  <c r="R76" i="11" s="1"/>
  <c r="T76" i="11" s="1"/>
  <c r="P128" i="11"/>
  <c r="R128" i="11" s="1"/>
  <c r="T128" i="11" s="1"/>
  <c r="P160" i="11"/>
  <c r="R160" i="11" s="1"/>
  <c r="T160" i="11" s="1"/>
  <c r="P188" i="11"/>
  <c r="R188" i="11" s="1"/>
  <c r="T188" i="11" s="1"/>
  <c r="P143" i="11"/>
  <c r="R143" i="11" s="1"/>
  <c r="T143" i="11" s="1"/>
  <c r="P62" i="11"/>
  <c r="P116" i="11"/>
  <c r="R116" i="11" s="1"/>
  <c r="T116" i="11" s="1"/>
  <c r="P173" i="11"/>
  <c r="R173" i="11" s="1"/>
  <c r="T173" i="11" s="1"/>
  <c r="P177" i="11"/>
  <c r="R177" i="11" s="1"/>
  <c r="T177" i="11" s="1"/>
  <c r="P124" i="11"/>
  <c r="R124" i="11" s="1"/>
  <c r="T124" i="11" s="1"/>
  <c r="P68" i="11"/>
  <c r="R68" i="11" s="1"/>
  <c r="T68" i="11" s="1"/>
  <c r="P168" i="11"/>
  <c r="R168" i="11" s="1"/>
  <c r="T168" i="11" s="1"/>
  <c r="P156" i="11"/>
  <c r="R156" i="11" s="1"/>
  <c r="T156" i="11" s="1"/>
  <c r="P189" i="11"/>
  <c r="R189" i="11" s="1"/>
  <c r="T189" i="11" s="1"/>
  <c r="R233" i="11"/>
  <c r="T233" i="11" s="1"/>
  <c r="P108" i="11"/>
  <c r="R108" i="11" s="1"/>
  <c r="T108" i="11" s="1"/>
  <c r="D15" i="11"/>
  <c r="C19" i="11" s="1"/>
  <c r="P144" i="11"/>
  <c r="R144" i="11" s="1"/>
  <c r="T144" i="11" s="1"/>
  <c r="P93" i="11"/>
  <c r="R93" i="11" s="1"/>
  <c r="T93" i="11" s="1"/>
  <c r="R44" i="11"/>
  <c r="T44" i="11" s="1"/>
  <c r="I44" i="11"/>
  <c r="P152" i="11"/>
  <c r="R152" i="11" s="1"/>
  <c r="T152" i="11" s="1"/>
  <c r="P91" i="11"/>
  <c r="R91" i="11" s="1"/>
  <c r="T91" i="11" s="1"/>
  <c r="R231" i="11"/>
  <c r="T231" i="11" s="1"/>
  <c r="I34" i="11"/>
  <c r="R34" i="11"/>
  <c r="T34" i="11" s="1"/>
  <c r="D16" i="11"/>
  <c r="D19" i="11" s="1"/>
  <c r="I39" i="11"/>
  <c r="R39" i="11"/>
  <c r="T39" i="11" s="1"/>
  <c r="C16" i="11"/>
  <c r="D18" i="11" s="1"/>
  <c r="O227" i="11"/>
  <c r="O231" i="11"/>
  <c r="O233" i="11"/>
  <c r="O135" i="11"/>
  <c r="O168" i="11"/>
  <c r="O191" i="11"/>
  <c r="O208" i="11"/>
  <c r="O187" i="11"/>
  <c r="O130" i="11"/>
  <c r="O220" i="11"/>
  <c r="O108" i="11"/>
  <c r="O218" i="11"/>
  <c r="O116" i="11"/>
  <c r="O207" i="11"/>
  <c r="O229" i="11"/>
  <c r="O128" i="11"/>
  <c r="O186" i="11"/>
  <c r="O106" i="11"/>
  <c r="O97" i="11"/>
  <c r="O205" i="11"/>
  <c r="O219" i="11"/>
  <c r="O120" i="11"/>
  <c r="O183" i="11"/>
  <c r="O131" i="11"/>
  <c r="O98" i="11"/>
  <c r="O200" i="11"/>
  <c r="O166" i="11"/>
  <c r="O103" i="11"/>
  <c r="O175" i="11"/>
  <c r="O121" i="11"/>
  <c r="O132" i="11"/>
  <c r="O148" i="11"/>
  <c r="C15" i="11"/>
  <c r="O155" i="11"/>
  <c r="O171" i="11"/>
  <c r="O222" i="11"/>
  <c r="O176" i="11"/>
  <c r="O193" i="11"/>
  <c r="O133" i="11"/>
  <c r="O215" i="11"/>
  <c r="O124" i="11"/>
  <c r="O142" i="11"/>
  <c r="O122" i="11"/>
  <c r="O212" i="11"/>
  <c r="O104" i="11"/>
  <c r="O114" i="11"/>
  <c r="O126" i="11"/>
  <c r="O149" i="11"/>
  <c r="O153" i="11"/>
  <c r="O101" i="11"/>
  <c r="O170" i="11"/>
  <c r="O129" i="11"/>
  <c r="O174" i="11"/>
  <c r="O214" i="11"/>
  <c r="O137" i="11"/>
  <c r="O206" i="11"/>
  <c r="O96" i="11"/>
  <c r="O199" i="11"/>
  <c r="O209" i="11"/>
  <c r="O160" i="11"/>
  <c r="O189" i="11"/>
  <c r="O188" i="11"/>
  <c r="O123" i="11"/>
  <c r="O202" i="11"/>
  <c r="O138" i="11"/>
  <c r="O223" i="11"/>
  <c r="O198" i="11"/>
  <c r="O184" i="11"/>
  <c r="O127" i="11"/>
  <c r="O141" i="11"/>
  <c r="O118" i="11"/>
  <c r="O221" i="11"/>
  <c r="O145" i="11"/>
  <c r="O144" i="11"/>
  <c r="O204" i="11"/>
  <c r="O107" i="11"/>
  <c r="O203" i="11"/>
  <c r="O119" i="11"/>
  <c r="O194" i="11"/>
  <c r="O216" i="11"/>
  <c r="O211" i="11"/>
  <c r="O195" i="11"/>
  <c r="O180" i="11"/>
  <c r="O112" i="11"/>
  <c r="O192" i="11"/>
  <c r="O125" i="11"/>
  <c r="O159" i="11"/>
  <c r="O163" i="11"/>
  <c r="O152" i="11"/>
  <c r="O178" i="11"/>
  <c r="O102" i="11"/>
  <c r="O117" i="11"/>
  <c r="O110" i="11"/>
  <c r="O164" i="11"/>
  <c r="O146" i="11"/>
  <c r="O217" i="11"/>
  <c r="O190" i="11"/>
  <c r="O109" i="11"/>
  <c r="O172" i="11"/>
  <c r="O143" i="11"/>
  <c r="O115" i="11"/>
  <c r="O225" i="11"/>
  <c r="O179" i="11"/>
  <c r="O99" i="11"/>
  <c r="O185" i="11"/>
  <c r="O167" i="11"/>
  <c r="O105" i="11"/>
  <c r="O177" i="11"/>
  <c r="O210" i="11"/>
  <c r="O139" i="11"/>
  <c r="O213" i="11"/>
  <c r="O111" i="11"/>
  <c r="O224" i="11"/>
  <c r="O201" i="11"/>
  <c r="O162" i="11"/>
  <c r="O140" i="11"/>
  <c r="O100" i="11"/>
  <c r="O182" i="11"/>
  <c r="O181" i="11"/>
  <c r="O157" i="11"/>
  <c r="O196" i="11"/>
  <c r="O134" i="11"/>
  <c r="O173" i="11"/>
  <c r="O165" i="11"/>
  <c r="O150" i="11"/>
  <c r="O161" i="11"/>
  <c r="O158" i="11"/>
  <c r="O169" i="11"/>
  <c r="O147" i="11"/>
  <c r="O228" i="11"/>
  <c r="O197" i="11"/>
  <c r="O154" i="11"/>
  <c r="O136" i="11"/>
  <c r="O113" i="11"/>
  <c r="O151" i="11"/>
  <c r="O156" i="11"/>
  <c r="R227" i="11"/>
  <c r="T227" i="11" s="1"/>
  <c r="O5" i="16"/>
  <c r="O3" i="16"/>
  <c r="O2" i="16"/>
  <c r="O1" i="3"/>
  <c r="O6" i="3"/>
  <c r="O1" i="20"/>
  <c r="O1" i="16"/>
  <c r="O6" i="16"/>
  <c r="M6" i="8"/>
  <c r="O3" i="3"/>
  <c r="O2" i="3"/>
  <c r="M6" i="9"/>
  <c r="O3" i="20"/>
  <c r="O2" i="20"/>
  <c r="O5" i="3"/>
  <c r="O5" i="20"/>
  <c r="O6" i="20"/>
  <c r="O4" i="20"/>
  <c r="O4" i="16"/>
  <c r="O4" i="3"/>
  <c r="G51" i="8"/>
  <c r="H60" i="9"/>
  <c r="G60" i="9"/>
  <c r="H66" i="9"/>
  <c r="G66" i="9"/>
  <c r="H40" i="8"/>
  <c r="G40" i="8"/>
  <c r="H40" i="9"/>
  <c r="G40" i="9"/>
  <c r="H32" i="9"/>
  <c r="G32" i="9"/>
  <c r="H28" i="9"/>
  <c r="J27" i="8"/>
  <c r="G80" i="9"/>
  <c r="J28" i="9"/>
  <c r="H18" i="9"/>
  <c r="H18" i="8"/>
  <c r="J18" i="9"/>
  <c r="G18" i="9"/>
  <c r="G18" i="8"/>
  <c r="J18" i="8"/>
  <c r="E18" i="20"/>
  <c r="F6" i="11" l="1"/>
  <c r="F8" i="11" s="1"/>
  <c r="P282" i="6"/>
  <c r="P76" i="6"/>
  <c r="P249" i="6"/>
  <c r="P297" i="6"/>
  <c r="P214" i="6"/>
  <c r="P300" i="6"/>
  <c r="P310" i="6"/>
  <c r="P209" i="6"/>
  <c r="P306" i="6"/>
  <c r="P190" i="6"/>
  <c r="Q39" i="6"/>
  <c r="P232" i="6"/>
  <c r="P309" i="6"/>
  <c r="P39" i="6"/>
  <c r="P264" i="6"/>
  <c r="P246" i="6"/>
  <c r="P186" i="6"/>
  <c r="P87" i="6"/>
  <c r="P271" i="6"/>
  <c r="P117" i="6"/>
  <c r="P181" i="6"/>
  <c r="P280" i="6"/>
  <c r="P334" i="6"/>
  <c r="P301" i="6"/>
  <c r="P122" i="6"/>
  <c r="P276" i="6"/>
  <c r="P220" i="6"/>
  <c r="O185" i="6"/>
  <c r="P189" i="6"/>
  <c r="P140" i="6"/>
  <c r="P243" i="6"/>
  <c r="P313" i="6"/>
  <c r="P205" i="6"/>
  <c r="P212" i="6"/>
  <c r="P338" i="6"/>
  <c r="P83" i="6"/>
  <c r="P98" i="6"/>
  <c r="P273" i="6"/>
  <c r="P285" i="6"/>
  <c r="P293" i="6"/>
  <c r="P215" i="6"/>
  <c r="P93" i="6"/>
  <c r="P40" i="6"/>
  <c r="P288" i="6"/>
  <c r="P221" i="6"/>
  <c r="P106" i="6"/>
  <c r="P82" i="6"/>
  <c r="P92" i="6"/>
  <c r="P48" i="6"/>
  <c r="P84" i="6"/>
  <c r="P233" i="6"/>
  <c r="P311" i="6"/>
  <c r="P30" i="6"/>
  <c r="P141" i="6"/>
  <c r="P262" i="6"/>
  <c r="P102" i="6"/>
  <c r="P63" i="6"/>
  <c r="P156" i="6"/>
  <c r="P49" i="6"/>
  <c r="P179" i="6"/>
  <c r="P152" i="6"/>
  <c r="P241" i="6"/>
  <c r="P120" i="6"/>
  <c r="P52" i="6"/>
  <c r="P105" i="6"/>
  <c r="P150" i="6"/>
  <c r="P208" i="6"/>
  <c r="P72" i="6"/>
  <c r="P225" i="6"/>
  <c r="P135" i="6"/>
  <c r="P129" i="6"/>
  <c r="P228" i="6"/>
  <c r="P60" i="6"/>
  <c r="P147" i="6"/>
  <c r="P192" i="6"/>
  <c r="P188" i="6"/>
  <c r="P53" i="6"/>
  <c r="P157" i="6"/>
  <c r="P223" i="6"/>
  <c r="P61" i="6"/>
  <c r="P234" i="6"/>
  <c r="P259" i="6"/>
  <c r="P318" i="6"/>
  <c r="P254" i="6"/>
  <c r="P86" i="6"/>
  <c r="P110" i="6"/>
  <c r="P145" i="6"/>
  <c r="P196" i="6"/>
  <c r="P198" i="6"/>
  <c r="P77" i="6"/>
  <c r="P50" i="6"/>
  <c r="P113" i="6"/>
  <c r="P57" i="6"/>
  <c r="P28" i="6"/>
  <c r="P283" i="6"/>
  <c r="P78" i="6"/>
  <c r="P201" i="6"/>
  <c r="P142" i="6"/>
  <c r="P255" i="6"/>
  <c r="P184" i="6"/>
  <c r="P303" i="6"/>
  <c r="P137" i="6"/>
  <c r="P172" i="6"/>
  <c r="P31" i="6"/>
  <c r="P97" i="6"/>
  <c r="P44" i="6"/>
  <c r="P171" i="6"/>
  <c r="P268" i="6"/>
  <c r="P42" i="6"/>
  <c r="P155" i="6"/>
  <c r="P33" i="6"/>
  <c r="P90" i="6"/>
  <c r="P177" i="6"/>
  <c r="P154" i="6"/>
  <c r="P296" i="6"/>
  <c r="P235" i="6"/>
  <c r="P112" i="6"/>
  <c r="P278" i="6"/>
  <c r="P170" i="6"/>
  <c r="P244" i="6"/>
  <c r="P151" i="6"/>
  <c r="P247" i="6"/>
  <c r="P133" i="6"/>
  <c r="P187" i="6"/>
  <c r="P51" i="6"/>
  <c r="P25" i="6"/>
  <c r="P164" i="6"/>
  <c r="P207" i="6"/>
  <c r="P54" i="6"/>
  <c r="P176" i="6"/>
  <c r="P218" i="6"/>
  <c r="P229" i="6"/>
  <c r="P130" i="6"/>
  <c r="P163" i="6"/>
  <c r="P295" i="6"/>
  <c r="P322" i="6"/>
  <c r="P239" i="6"/>
  <c r="P266" i="6"/>
  <c r="P191" i="6"/>
  <c r="P272" i="6"/>
  <c r="P65" i="6"/>
  <c r="P73" i="6"/>
  <c r="P143" i="6"/>
  <c r="P341" i="6"/>
  <c r="P166" i="6"/>
  <c r="P123" i="6"/>
  <c r="P174" i="6"/>
  <c r="P148" i="6"/>
  <c r="P127" i="6"/>
  <c r="P305" i="6"/>
  <c r="P107" i="6"/>
  <c r="P100" i="6"/>
  <c r="P333" i="6"/>
  <c r="P71" i="6"/>
  <c r="P287" i="6"/>
  <c r="P67" i="6"/>
  <c r="P96" i="6"/>
  <c r="P185" i="6"/>
  <c r="P62" i="6"/>
  <c r="P161" i="6"/>
  <c r="P58" i="6"/>
  <c r="P260" i="6"/>
  <c r="P238" i="6"/>
  <c r="P321" i="6"/>
  <c r="P47" i="6"/>
  <c r="P279" i="6"/>
  <c r="P118" i="6"/>
  <c r="P330" i="6"/>
  <c r="P258" i="6"/>
  <c r="P94" i="6"/>
  <c r="P277" i="6"/>
  <c r="P197" i="6"/>
  <c r="P217" i="6"/>
  <c r="P316" i="6"/>
  <c r="P24" i="6"/>
  <c r="P267" i="6"/>
  <c r="P245" i="6"/>
  <c r="P37" i="6"/>
  <c r="P284" i="6"/>
  <c r="P227" i="6"/>
  <c r="P194" i="6"/>
  <c r="P149" i="6"/>
  <c r="P302" i="6"/>
  <c r="P204" i="6"/>
  <c r="P248" i="6"/>
  <c r="P222" i="6"/>
  <c r="P317" i="6"/>
  <c r="P139" i="6"/>
  <c r="P99" i="6"/>
  <c r="P200" i="6"/>
  <c r="P29" i="6"/>
  <c r="P304" i="6"/>
  <c r="P74" i="6"/>
  <c r="P240" i="6"/>
  <c r="P337" i="6"/>
  <c r="P27" i="6"/>
  <c r="P336" i="6"/>
  <c r="P111" i="6"/>
  <c r="P55" i="6"/>
  <c r="P265" i="6"/>
  <c r="P274" i="6"/>
  <c r="P226" i="6"/>
  <c r="P250" i="6"/>
  <c r="P146" i="6"/>
  <c r="P224" i="6"/>
  <c r="P80" i="6"/>
  <c r="P178" i="6"/>
  <c r="P342" i="6"/>
  <c r="P299" i="6"/>
  <c r="P128" i="6"/>
  <c r="P312" i="6"/>
  <c r="P126" i="6"/>
  <c r="P85" i="6"/>
  <c r="P169" i="6"/>
  <c r="P32" i="6"/>
  <c r="P210" i="6"/>
  <c r="P195" i="6"/>
  <c r="P23" i="6"/>
  <c r="P219" i="6"/>
  <c r="P275" i="6"/>
  <c r="P114" i="6"/>
  <c r="P298" i="6"/>
  <c r="P257" i="6"/>
  <c r="P158" i="6"/>
  <c r="P231" i="6"/>
  <c r="P315" i="6"/>
  <c r="P307" i="6"/>
  <c r="P69" i="6"/>
  <c r="P237" i="6"/>
  <c r="P115" i="6"/>
  <c r="P329" i="6"/>
  <c r="P331" i="6"/>
  <c r="P79" i="6"/>
  <c r="P242" i="6"/>
  <c r="P289" i="6"/>
  <c r="O139" i="6"/>
  <c r="O69" i="6"/>
  <c r="P119" i="6"/>
  <c r="P131" i="6"/>
  <c r="P88" i="6"/>
  <c r="P144" i="6"/>
  <c r="P292" i="6"/>
  <c r="P121" i="6"/>
  <c r="P64" i="6"/>
  <c r="P43" i="6"/>
  <c r="P159" i="6"/>
  <c r="P199" i="6"/>
  <c r="P173" i="6"/>
  <c r="P160" i="6"/>
  <c r="P38" i="6"/>
  <c r="P270" i="6"/>
  <c r="P70" i="6"/>
  <c r="P294" i="6"/>
  <c r="P319" i="6"/>
  <c r="P101" i="6"/>
  <c r="P116" i="6"/>
  <c r="P180" i="6"/>
  <c r="P138" i="6"/>
  <c r="P175" i="6"/>
  <c r="O122" i="6"/>
  <c r="Q279" i="6"/>
  <c r="P339" i="6"/>
  <c r="P291" i="6"/>
  <c r="P320" i="6"/>
  <c r="P168" i="6"/>
  <c r="P335" i="6"/>
  <c r="P46" i="6"/>
  <c r="P165" i="6"/>
  <c r="P91" i="6"/>
  <c r="P206" i="6"/>
  <c r="O269" i="6"/>
  <c r="Q185" i="6"/>
  <c r="P328" i="6"/>
  <c r="P324" i="6"/>
  <c r="P203" i="6"/>
  <c r="P325" i="6"/>
  <c r="P124" i="6"/>
  <c r="P202" i="6"/>
  <c r="P45" i="6"/>
  <c r="P95" i="6"/>
  <c r="P132" i="6"/>
  <c r="P89" i="6"/>
  <c r="P134" i="6"/>
  <c r="P323" i="6"/>
  <c r="P162" i="6"/>
  <c r="O257" i="6"/>
  <c r="O74" i="6"/>
  <c r="O224" i="6"/>
  <c r="O252" i="6"/>
  <c r="P21" i="6"/>
  <c r="P68" i="6"/>
  <c r="P251" i="6"/>
  <c r="P66" i="6"/>
  <c r="P153" i="6"/>
  <c r="P81" i="6"/>
  <c r="P103" i="6"/>
  <c r="P211" i="6"/>
  <c r="P340" i="6"/>
  <c r="P253" i="6"/>
  <c r="P252" i="6"/>
  <c r="P56" i="6"/>
  <c r="O42" i="6"/>
  <c r="Q324" i="6"/>
  <c r="P256" i="6"/>
  <c r="P59" i="6"/>
  <c r="P22" i="6"/>
  <c r="P263" i="6"/>
  <c r="P167" i="6"/>
  <c r="P269" i="6"/>
  <c r="P109" i="6"/>
  <c r="O90" i="6"/>
  <c r="O228" i="6"/>
  <c r="O120" i="6"/>
  <c r="O323" i="6"/>
  <c r="O30" i="6"/>
  <c r="O179" i="6"/>
  <c r="O158" i="6"/>
  <c r="O149" i="6"/>
  <c r="Q293" i="6"/>
  <c r="Q187" i="6"/>
  <c r="Q320" i="6"/>
  <c r="P281" i="6"/>
  <c r="P236" i="6"/>
  <c r="P230" i="6"/>
  <c r="P41" i="6"/>
  <c r="P182" i="6"/>
  <c r="P75" i="6"/>
  <c r="O48" i="6"/>
  <c r="O80" i="6"/>
  <c r="O240" i="6"/>
  <c r="O88" i="6"/>
  <c r="O61" i="6"/>
  <c r="Q190" i="6"/>
  <c r="Q317" i="6"/>
  <c r="O256" i="6"/>
  <c r="O276" i="6"/>
  <c r="O212" i="6"/>
  <c r="O171" i="6"/>
  <c r="Q233" i="6"/>
  <c r="Q270" i="6"/>
  <c r="P34" i="6"/>
  <c r="P327" i="6"/>
  <c r="P108" i="6"/>
  <c r="P286" i="6"/>
  <c r="P183" i="6"/>
  <c r="P216" i="6"/>
  <c r="O271" i="6"/>
  <c r="O135" i="6"/>
  <c r="O342" i="6"/>
  <c r="Q71" i="6"/>
  <c r="Q166" i="6"/>
  <c r="O309" i="6"/>
  <c r="O284" i="6"/>
  <c r="O303" i="6"/>
  <c r="Q269" i="6"/>
  <c r="Q177" i="6"/>
  <c r="Q41" i="6"/>
  <c r="O280" i="6"/>
  <c r="O227" i="6"/>
  <c r="O272" i="6"/>
  <c r="O183" i="6"/>
  <c r="O93" i="6"/>
  <c r="O186" i="6"/>
  <c r="O243" i="6"/>
  <c r="O29" i="6"/>
  <c r="O330" i="6"/>
  <c r="O325" i="6"/>
  <c r="O279" i="6"/>
  <c r="O31" i="6"/>
  <c r="O84" i="6"/>
  <c r="O137" i="6"/>
  <c r="O91" i="6"/>
  <c r="O184" i="6"/>
  <c r="Q169" i="6"/>
  <c r="Q256" i="6"/>
  <c r="Q195" i="6"/>
  <c r="Q84" i="6"/>
  <c r="Q212" i="6"/>
  <c r="Q76" i="6"/>
  <c r="Q115" i="6"/>
  <c r="Q162" i="6"/>
  <c r="Q93" i="6"/>
  <c r="Q281" i="6"/>
  <c r="Q53" i="6"/>
  <c r="Q191" i="6"/>
  <c r="Q46" i="6"/>
  <c r="Q27" i="6"/>
  <c r="Q251" i="6"/>
  <c r="Q321" i="6"/>
  <c r="Q228" i="6"/>
  <c r="Q83" i="6"/>
  <c r="Q278" i="6"/>
  <c r="Q159" i="6"/>
  <c r="Q305" i="6"/>
  <c r="Q100" i="6"/>
  <c r="Q313" i="6"/>
  <c r="Q234" i="6"/>
  <c r="Q55" i="6"/>
  <c r="Q80" i="6"/>
  <c r="Q276" i="6"/>
  <c r="Q104" i="6"/>
  <c r="O37" i="6"/>
  <c r="O294" i="6"/>
  <c r="O175" i="6"/>
  <c r="O44" i="6"/>
  <c r="O188" i="6"/>
  <c r="O193" i="6"/>
  <c r="O192" i="6"/>
  <c r="O119" i="6"/>
  <c r="O306" i="6"/>
  <c r="O101" i="6"/>
  <c r="O141" i="6"/>
  <c r="O92" i="6"/>
  <c r="O251" i="6"/>
  <c r="O262" i="6"/>
  <c r="O103" i="6"/>
  <c r="Q43" i="6"/>
  <c r="Q340" i="6"/>
  <c r="Q225" i="6"/>
  <c r="Q88" i="6"/>
  <c r="O341" i="6"/>
  <c r="O134" i="6"/>
  <c r="O106" i="6"/>
  <c r="O332" i="6"/>
  <c r="Q265" i="6"/>
  <c r="Q68" i="6"/>
  <c r="Q47" i="6"/>
  <c r="Q61" i="6"/>
  <c r="Q85" i="6"/>
  <c r="Q95" i="6"/>
  <c r="O71" i="6"/>
  <c r="O164" i="6"/>
  <c r="O339" i="6"/>
  <c r="O209" i="6"/>
  <c r="O25" i="6"/>
  <c r="O288" i="6"/>
  <c r="O317" i="6"/>
  <c r="O160" i="6"/>
  <c r="Q193" i="6"/>
  <c r="Q125" i="6"/>
  <c r="Q153" i="6"/>
  <c r="O7" i="6"/>
  <c r="E5" i="6" s="1"/>
  <c r="O241" i="6"/>
  <c r="O153" i="6"/>
  <c r="O238" i="6"/>
  <c r="O168" i="6"/>
  <c r="O182" i="6"/>
  <c r="O189" i="6"/>
  <c r="O230" i="6"/>
  <c r="O250" i="6"/>
  <c r="O196" i="6"/>
  <c r="O62" i="6"/>
  <c r="O291" i="6"/>
  <c r="O259" i="6"/>
  <c r="O35" i="6"/>
  <c r="O281" i="6"/>
  <c r="O41" i="6"/>
  <c r="O244" i="6"/>
  <c r="Q158" i="6"/>
  <c r="Q288" i="6"/>
  <c r="Q274" i="6"/>
  <c r="Q229" i="6"/>
  <c r="Q67" i="6"/>
  <c r="O282" i="6"/>
  <c r="O34" i="6"/>
  <c r="O28" i="6"/>
  <c r="Q303" i="6"/>
  <c r="Q89" i="6"/>
  <c r="Q266" i="6"/>
  <c r="Q316" i="6"/>
  <c r="Q203" i="6"/>
  <c r="Q51" i="6"/>
  <c r="Q217" i="6"/>
  <c r="Q342" i="6"/>
  <c r="Q163" i="6"/>
  <c r="Q327" i="6"/>
  <c r="Q48" i="6"/>
  <c r="Q262" i="6"/>
  <c r="Q230" i="6"/>
  <c r="Q181" i="6"/>
  <c r="Q29" i="6"/>
  <c r="Q273" i="6"/>
  <c r="O63" i="6"/>
  <c r="O210" i="6"/>
  <c r="O293" i="6"/>
  <c r="O85" i="6"/>
  <c r="O305" i="6"/>
  <c r="O236" i="6"/>
  <c r="O214" i="6"/>
  <c r="O204" i="6"/>
  <c r="O113" i="6"/>
  <c r="O142" i="6"/>
  <c r="O326" i="6"/>
  <c r="O278" i="6"/>
  <c r="O249" i="6"/>
  <c r="O99" i="6"/>
  <c r="O64" i="6"/>
  <c r="O125" i="6"/>
  <c r="P36" i="6"/>
  <c r="Q107" i="6"/>
  <c r="Q241" i="6"/>
  <c r="Q189" i="6"/>
  <c r="Q87" i="6"/>
  <c r="Q301" i="6"/>
  <c r="O324" i="6"/>
  <c r="Q21" i="6"/>
  <c r="Q151" i="6"/>
  <c r="Q314" i="6"/>
  <c r="Q331" i="6"/>
  <c r="Q137" i="6"/>
  <c r="Q113" i="6"/>
  <c r="Q174" i="6"/>
  <c r="Q252" i="6"/>
  <c r="Q213" i="6"/>
  <c r="Q156" i="6"/>
  <c r="Q99" i="6"/>
  <c r="Q202" i="6"/>
  <c r="Q221" i="6"/>
  <c r="Q140" i="6"/>
  <c r="Q119" i="6"/>
  <c r="Q329" i="6"/>
  <c r="O298" i="6"/>
  <c r="O132" i="6"/>
  <c r="O167" i="6"/>
  <c r="O277" i="6"/>
  <c r="O273" i="6"/>
  <c r="O130" i="6"/>
  <c r="O109" i="6"/>
  <c r="O105" i="6"/>
  <c r="O57" i="6"/>
  <c r="O50" i="6"/>
  <c r="O52" i="6"/>
  <c r="O316" i="6"/>
  <c r="O246" i="6"/>
  <c r="O176" i="6"/>
  <c r="O146" i="6"/>
  <c r="O219" i="6"/>
  <c r="Q97" i="6"/>
  <c r="Q145" i="6"/>
  <c r="Q186" i="6"/>
  <c r="Q30" i="6"/>
  <c r="Q116" i="6"/>
  <c r="Q308" i="6"/>
  <c r="Q311" i="6"/>
  <c r="Q307" i="6"/>
  <c r="Q35" i="6"/>
  <c r="Q121" i="6"/>
  <c r="Q211" i="6"/>
  <c r="Q126" i="6"/>
  <c r="Q285" i="6"/>
  <c r="Q243" i="6"/>
  <c r="Q161" i="6"/>
  <c r="Q92" i="6"/>
  <c r="Q60" i="6"/>
  <c r="Q111" i="6"/>
  <c r="Q214" i="6"/>
  <c r="Q64" i="6"/>
  <c r="Q247" i="6"/>
  <c r="Q152" i="6"/>
  <c r="Q204" i="6"/>
  <c r="Q208" i="6"/>
  <c r="Q224" i="6"/>
  <c r="Q318" i="6"/>
  <c r="Q31" i="6"/>
  <c r="Q123" i="6"/>
  <c r="Q110" i="6"/>
  <c r="Q296" i="6"/>
  <c r="Q108" i="6"/>
  <c r="Q141" i="6"/>
  <c r="Q227" i="6"/>
  <c r="Q73" i="6"/>
  <c r="Q336" i="6"/>
  <c r="Q175" i="6"/>
  <c r="Q170" i="6"/>
  <c r="Q260" i="6"/>
  <c r="Q297" i="6"/>
  <c r="Q139" i="6"/>
  <c r="Q333" i="6"/>
  <c r="Q66" i="6"/>
  <c r="Q338" i="6"/>
  <c r="Q244" i="6"/>
  <c r="Q322" i="6"/>
  <c r="Q328" i="6"/>
  <c r="Q127" i="6"/>
  <c r="Q182" i="6"/>
  <c r="Q289" i="6"/>
  <c r="Q75" i="6"/>
  <c r="Q294" i="6"/>
  <c r="Q50" i="6"/>
  <c r="Q282" i="6"/>
  <c r="Q206" i="6"/>
  <c r="Q112" i="6"/>
  <c r="Q310" i="6"/>
  <c r="Q184" i="6"/>
  <c r="Q215" i="6"/>
  <c r="Q23" i="6"/>
  <c r="Q96" i="6"/>
  <c r="Q32" i="6"/>
  <c r="Q149" i="6"/>
  <c r="Q309" i="6"/>
  <c r="Q257" i="6"/>
  <c r="Q49" i="6"/>
  <c r="Q69" i="6"/>
  <c r="Q90" i="6"/>
  <c r="Q315" i="6"/>
  <c r="Q200" i="6"/>
  <c r="Q239" i="6"/>
  <c r="Q263" i="6"/>
  <c r="Q250" i="6"/>
  <c r="Q245" i="6"/>
  <c r="Q249" i="6"/>
  <c r="Q36" i="6"/>
  <c r="Q197" i="6"/>
  <c r="Q280" i="6"/>
  <c r="Q271" i="6"/>
  <c r="Q120" i="6"/>
  <c r="Q232" i="6"/>
  <c r="Q165" i="6"/>
  <c r="Q226" i="6"/>
  <c r="Q28" i="6"/>
  <c r="Q79" i="6"/>
  <c r="Q128" i="6"/>
  <c r="Q82" i="6"/>
  <c r="Q292" i="6"/>
  <c r="Q192" i="6"/>
  <c r="Q194" i="6"/>
  <c r="Q54" i="6"/>
  <c r="Q286" i="6"/>
  <c r="Q106" i="6"/>
  <c r="Q122" i="6"/>
  <c r="Q220" i="6"/>
  <c r="Q157" i="6"/>
  <c r="Q171" i="6"/>
  <c r="Q300" i="6"/>
  <c r="Q117" i="6"/>
  <c r="Q255" i="6"/>
  <c r="Q299" i="6"/>
  <c r="Q154" i="6"/>
  <c r="Q136" i="6"/>
  <c r="Q77" i="6"/>
  <c r="Q33" i="6"/>
  <c r="Q179" i="6"/>
  <c r="Q306" i="6"/>
  <c r="Q235" i="6"/>
  <c r="Q209" i="6"/>
  <c r="Q57" i="6"/>
  <c r="Q173" i="6"/>
  <c r="Q319" i="6"/>
  <c r="Q144" i="6"/>
  <c r="Q24" i="6"/>
  <c r="Q37" i="6"/>
  <c r="Q259" i="6"/>
  <c r="Q147" i="6"/>
  <c r="Q295" i="6"/>
  <c r="Q114" i="6"/>
  <c r="Q34" i="6"/>
  <c r="Q277" i="6"/>
  <c r="Q330" i="6"/>
  <c r="Q167" i="6"/>
  <c r="Q210" i="6"/>
  <c r="Q283" i="6"/>
  <c r="Q130" i="6"/>
  <c r="Q275" i="6"/>
  <c r="Q335" i="6"/>
  <c r="Q207" i="6"/>
  <c r="Q332" i="6"/>
  <c r="Q74" i="6"/>
  <c r="Q164" i="6"/>
  <c r="Q38" i="6"/>
  <c r="Q172" i="6"/>
  <c r="Q337" i="6"/>
  <c r="Q101" i="6"/>
  <c r="Q216" i="6"/>
  <c r="Q109" i="6"/>
  <c r="Q118" i="6"/>
  <c r="Q325" i="6"/>
  <c r="Q91" i="6"/>
  <c r="Q339" i="6"/>
  <c r="Q254" i="6"/>
  <c r="Q65" i="6"/>
  <c r="Q59" i="6"/>
  <c r="Q205" i="6"/>
  <c r="Q176" i="6"/>
  <c r="Q341" i="6"/>
  <c r="Q298" i="6"/>
  <c r="Q70" i="6"/>
  <c r="Q312" i="6"/>
  <c r="Q223" i="6"/>
  <c r="Q131" i="6"/>
  <c r="Q155" i="6"/>
  <c r="Q237" i="6"/>
  <c r="Q160" i="6"/>
  <c r="Q146" i="6"/>
  <c r="Q103" i="6"/>
  <c r="Q242" i="6"/>
  <c r="Q287" i="6"/>
  <c r="Q290" i="6"/>
  <c r="Q78" i="6"/>
  <c r="Q86" i="6"/>
  <c r="Q98" i="6"/>
  <c r="Q44" i="6"/>
  <c r="Q253" i="6"/>
  <c r="Q261" i="6"/>
  <c r="Q129" i="6"/>
  <c r="Q81" i="6"/>
  <c r="Q222" i="6"/>
  <c r="Q334" i="6"/>
  <c r="Q231" i="6"/>
  <c r="Q56" i="6"/>
  <c r="Q196" i="6"/>
  <c r="Q201" i="6"/>
  <c r="Q135" i="6"/>
  <c r="Q180" i="6"/>
  <c r="Q302" i="6"/>
  <c r="Q72" i="6"/>
  <c r="Q94" i="6"/>
  <c r="Q40" i="6"/>
  <c r="Q22" i="6"/>
  <c r="Q178" i="6"/>
  <c r="Q219" i="6"/>
  <c r="Q63" i="6"/>
  <c r="Q148" i="6"/>
  <c r="Q124" i="6"/>
  <c r="Q199" i="6"/>
  <c r="Q26" i="6"/>
  <c r="Q62" i="6"/>
  <c r="Q183" i="6"/>
  <c r="Q272" i="6"/>
  <c r="Q284" i="6"/>
  <c r="Q132" i="6"/>
  <c r="Q238" i="6"/>
  <c r="Q58" i="6"/>
  <c r="Q246" i="6"/>
  <c r="Q248" i="6"/>
  <c r="Q25" i="6"/>
  <c r="Q52" i="6"/>
  <c r="Q304" i="6"/>
  <c r="Q188" i="6"/>
  <c r="Q218" i="6"/>
  <c r="Q236" i="6"/>
  <c r="Q42" i="6"/>
  <c r="Q267" i="6"/>
  <c r="Q323" i="6"/>
  <c r="Q138" i="6"/>
  <c r="Q134" i="6"/>
  <c r="Q264" i="6"/>
  <c r="Q142" i="6"/>
  <c r="Q198" i="6"/>
  <c r="Q102" i="6"/>
  <c r="Q143" i="6"/>
  <c r="Q168" i="6"/>
  <c r="Q105" i="6"/>
  <c r="Q326" i="6"/>
  <c r="Q45" i="6"/>
  <c r="Q133" i="6"/>
  <c r="Q268" i="6"/>
  <c r="Q150" i="6"/>
  <c r="Q240" i="6"/>
  <c r="Q291" i="6"/>
  <c r="Q258" i="6"/>
  <c r="O111" i="6"/>
  <c r="O131" i="6"/>
  <c r="O302" i="6"/>
  <c r="O216" i="6"/>
  <c r="O43" i="6"/>
  <c r="O205" i="6"/>
  <c r="O253" i="6"/>
  <c r="O104" i="6"/>
  <c r="O154" i="6"/>
  <c r="O86" i="6"/>
  <c r="O78" i="6"/>
  <c r="O23" i="6"/>
  <c r="O56" i="6"/>
  <c r="O166" i="6"/>
  <c r="O301" i="6"/>
  <c r="O38" i="6"/>
  <c r="O191" i="6"/>
  <c r="O220" i="6"/>
  <c r="O215" i="6"/>
  <c r="O173" i="6"/>
  <c r="O32" i="6"/>
  <c r="O51" i="6"/>
  <c r="O265" i="6"/>
  <c r="O118" i="6"/>
  <c r="O129" i="6"/>
  <c r="O308" i="6"/>
  <c r="O286" i="6"/>
  <c r="O292" i="6"/>
  <c r="O336" i="6"/>
  <c r="O263" i="6"/>
  <c r="O187" i="6"/>
  <c r="O152" i="6"/>
  <c r="O65" i="6"/>
  <c r="O334" i="6"/>
  <c r="O340" i="6"/>
  <c r="O39" i="6"/>
  <c r="O194" i="6"/>
  <c r="O150" i="6"/>
  <c r="O144" i="6"/>
  <c r="O201" i="6"/>
  <c r="O87" i="6"/>
  <c r="O59" i="6"/>
  <c r="O127" i="6"/>
  <c r="O231" i="6"/>
  <c r="O155" i="6"/>
  <c r="O329" i="6"/>
  <c r="O177" i="6"/>
  <c r="O114" i="6"/>
  <c r="O267" i="6"/>
  <c r="O274" i="6"/>
  <c r="O115" i="6"/>
  <c r="O27" i="6"/>
  <c r="O195" i="6"/>
  <c r="O327" i="6"/>
  <c r="O81" i="6"/>
  <c r="O247" i="6"/>
  <c r="O178" i="6"/>
  <c r="O207" i="6"/>
  <c r="O76" i="6"/>
  <c r="O126" i="6"/>
  <c r="O46" i="6"/>
  <c r="O83" i="6"/>
  <c r="O338" i="6"/>
  <c r="O55" i="6"/>
  <c r="O255" i="6"/>
  <c r="O232" i="6"/>
  <c r="O47" i="6"/>
  <c r="O33" i="6"/>
  <c r="O223" i="6"/>
  <c r="O197" i="6"/>
  <c r="O222" i="6"/>
  <c r="O322" i="6"/>
  <c r="O315" i="6"/>
  <c r="O297" i="6"/>
  <c r="O163" i="6"/>
  <c r="O287" i="6"/>
  <c r="O321" i="6"/>
  <c r="O299" i="6"/>
  <c r="O136" i="6"/>
  <c r="O295" i="6"/>
  <c r="O66" i="6"/>
  <c r="O124" i="6"/>
  <c r="O208" i="6"/>
  <c r="O102" i="6"/>
  <c r="O337" i="6"/>
  <c r="O159" i="6"/>
  <c r="O100" i="6"/>
  <c r="O245" i="6"/>
  <c r="O172" i="6"/>
  <c r="O22" i="6"/>
  <c r="O233" i="6"/>
  <c r="O73" i="6"/>
  <c r="O49" i="6"/>
  <c r="O98" i="6"/>
  <c r="O75" i="6"/>
  <c r="O333" i="6"/>
  <c r="O290" i="6"/>
  <c r="O60" i="6"/>
  <c r="O211" i="6"/>
  <c r="O264" i="6"/>
  <c r="O157" i="6"/>
  <c r="O174" i="6"/>
  <c r="O72" i="6"/>
  <c r="O266" i="6"/>
  <c r="O198" i="6"/>
  <c r="O213" i="6"/>
  <c r="O169" i="6"/>
  <c r="O147" i="6"/>
  <c r="O110" i="6"/>
  <c r="O68" i="6"/>
  <c r="O304" i="6"/>
  <c r="O199" i="6"/>
  <c r="O217" i="6"/>
  <c r="O151" i="6"/>
  <c r="O328" i="6"/>
  <c r="P35" i="6"/>
  <c r="P261" i="6"/>
  <c r="P193" i="6"/>
  <c r="P308" i="6"/>
  <c r="P332" i="6"/>
  <c r="P314" i="6"/>
  <c r="P213" i="6"/>
  <c r="O162" i="6"/>
  <c r="O53" i="6"/>
  <c r="O319" i="6"/>
  <c r="O107" i="6"/>
  <c r="O283" i="6"/>
  <c r="O133" i="6"/>
  <c r="O248" i="6"/>
  <c r="O242" i="6"/>
  <c r="O320" i="6"/>
  <c r="O270" i="6"/>
  <c r="O221" i="6"/>
  <c r="O165" i="6"/>
  <c r="O314" i="6"/>
  <c r="O180" i="6"/>
  <c r="O148" i="6"/>
  <c r="O218" i="6"/>
  <c r="O203" i="6"/>
  <c r="O140" i="6"/>
  <c r="O237" i="6"/>
  <c r="O67" i="6"/>
  <c r="O275" i="6"/>
  <c r="O77" i="6"/>
  <c r="O108" i="6"/>
  <c r="O36" i="6"/>
  <c r="O58" i="6"/>
  <c r="O254" i="6"/>
  <c r="O143" i="6"/>
  <c r="O123" i="6"/>
  <c r="O235" i="6"/>
  <c r="O190" i="6"/>
  <c r="O112" i="6"/>
  <c r="O128" i="6"/>
  <c r="O313" i="6"/>
  <c r="O335" i="6"/>
  <c r="O121" i="6"/>
  <c r="O116" i="6"/>
  <c r="O89" i="6"/>
  <c r="O229" i="6"/>
  <c r="O54" i="6"/>
  <c r="O145" i="6"/>
  <c r="P290" i="6"/>
  <c r="P104" i="6"/>
  <c r="P26" i="6"/>
  <c r="P136" i="6"/>
  <c r="P326" i="6"/>
  <c r="P125" i="6"/>
  <c r="O96" i="6"/>
  <c r="O260" i="6"/>
  <c r="O307" i="6"/>
  <c r="O156" i="6"/>
  <c r="O161" i="6"/>
  <c r="O234" i="6"/>
  <c r="O181" i="6"/>
  <c r="O261" i="6"/>
  <c r="O21" i="6"/>
  <c r="O206" i="6"/>
  <c r="O70" i="6"/>
  <c r="O310" i="6"/>
  <c r="O40" i="6"/>
  <c r="O289" i="6"/>
  <c r="O79" i="6"/>
  <c r="O331" i="6"/>
  <c r="O300" i="6"/>
  <c r="O311" i="6"/>
  <c r="O94" i="6"/>
  <c r="O117" i="6"/>
  <c r="O225" i="6"/>
  <c r="O226" i="6"/>
  <c r="O258" i="6"/>
  <c r="O318" i="6"/>
  <c r="O296" i="6"/>
  <c r="O202" i="6"/>
  <c r="O312" i="6"/>
  <c r="O170" i="6"/>
  <c r="O200" i="6"/>
  <c r="O45" i="6"/>
  <c r="O239" i="6"/>
  <c r="O82" i="6"/>
  <c r="O138" i="6"/>
  <c r="O24" i="6"/>
  <c r="O285" i="6"/>
  <c r="O268" i="6"/>
  <c r="O26" i="6"/>
  <c r="O95" i="6"/>
  <c r="O97" i="6"/>
  <c r="C18" i="11"/>
  <c r="E14" i="11"/>
  <c r="M5" i="9"/>
  <c r="M3" i="9"/>
  <c r="M5" i="8"/>
  <c r="M3" i="8"/>
  <c r="M4" i="8"/>
  <c r="M2" i="8"/>
  <c r="M1" i="8"/>
  <c r="M4" i="9"/>
  <c r="M2" i="9"/>
  <c r="M1" i="9"/>
  <c r="O7" i="20"/>
  <c r="E4" i="20" s="1"/>
  <c r="P89" i="3"/>
  <c r="P57" i="3"/>
  <c r="P40" i="3"/>
  <c r="P69" i="3"/>
  <c r="P35" i="3"/>
  <c r="P56" i="3"/>
  <c r="P63" i="3"/>
  <c r="P98" i="3"/>
  <c r="P134" i="3"/>
  <c r="P117" i="3"/>
  <c r="P36" i="3"/>
  <c r="P25" i="3"/>
  <c r="P52" i="3"/>
  <c r="P94" i="3"/>
  <c r="P74" i="3"/>
  <c r="P91" i="3"/>
  <c r="P26" i="3"/>
  <c r="P29" i="3"/>
  <c r="P106" i="3"/>
  <c r="P104" i="3"/>
  <c r="P48" i="3"/>
  <c r="P43" i="3"/>
  <c r="P78" i="3"/>
  <c r="P109" i="3"/>
  <c r="P59" i="3"/>
  <c r="P120" i="3"/>
  <c r="P92" i="3"/>
  <c r="P132" i="3"/>
  <c r="P28" i="3"/>
  <c r="P70" i="3"/>
  <c r="P44" i="3"/>
  <c r="P127" i="3"/>
  <c r="P101" i="3"/>
  <c r="P103" i="3"/>
  <c r="P42" i="3"/>
  <c r="P75" i="3"/>
  <c r="P93" i="3"/>
  <c r="P102" i="3"/>
  <c r="P128" i="3"/>
  <c r="P61" i="3"/>
  <c r="P21" i="3"/>
  <c r="P71" i="3"/>
  <c r="P65" i="3"/>
  <c r="P123" i="3"/>
  <c r="P82" i="3"/>
  <c r="P121" i="3"/>
  <c r="P31" i="3"/>
  <c r="P81" i="3"/>
  <c r="P115" i="3"/>
  <c r="P24" i="3"/>
  <c r="P133" i="3"/>
  <c r="P88" i="3"/>
  <c r="P97" i="3"/>
  <c r="P32" i="3"/>
  <c r="P45" i="3"/>
  <c r="P76" i="3"/>
  <c r="P126" i="3"/>
  <c r="P58" i="3"/>
  <c r="P113" i="3"/>
  <c r="P84" i="3"/>
  <c r="P95" i="3"/>
  <c r="P129" i="3"/>
  <c r="P111" i="3"/>
  <c r="P107" i="3"/>
  <c r="P54" i="3"/>
  <c r="P55" i="3"/>
  <c r="P83" i="3"/>
  <c r="P72" i="3"/>
  <c r="P125" i="3"/>
  <c r="P66" i="3"/>
  <c r="P22" i="3"/>
  <c r="P62" i="3"/>
  <c r="P41" i="3"/>
  <c r="P23" i="3"/>
  <c r="P105" i="3"/>
  <c r="P86" i="3"/>
  <c r="P49" i="3"/>
  <c r="P90" i="3"/>
  <c r="P51" i="3"/>
  <c r="P77" i="3"/>
  <c r="P64" i="3"/>
  <c r="P114" i="3"/>
  <c r="P85" i="3"/>
  <c r="P124" i="3"/>
  <c r="P100" i="3"/>
  <c r="P39" i="3"/>
  <c r="P37" i="3"/>
  <c r="P130" i="3"/>
  <c r="P30" i="3"/>
  <c r="P38" i="3"/>
  <c r="P60" i="3"/>
  <c r="P50" i="3"/>
  <c r="P96" i="3"/>
  <c r="P34" i="3"/>
  <c r="P110" i="3"/>
  <c r="P122" i="3"/>
  <c r="P79" i="3"/>
  <c r="P73" i="3"/>
  <c r="P108" i="3"/>
  <c r="P33" i="3"/>
  <c r="P99" i="3"/>
  <c r="P27" i="3"/>
  <c r="P47" i="3"/>
  <c r="P68" i="3"/>
  <c r="P112" i="3"/>
  <c r="P80" i="3"/>
  <c r="P131" i="3"/>
  <c r="P119" i="3"/>
  <c r="P118" i="3"/>
  <c r="P87" i="3"/>
  <c r="P53" i="3"/>
  <c r="P67" i="3"/>
  <c r="P116" i="3"/>
  <c r="P46" i="3"/>
  <c r="Q93" i="3"/>
  <c r="Q97" i="3"/>
  <c r="Q104" i="3"/>
  <c r="Q132" i="3"/>
  <c r="Q58" i="3"/>
  <c r="Q28" i="3"/>
  <c r="Q43" i="3"/>
  <c r="Q80" i="3"/>
  <c r="Q129" i="3"/>
  <c r="Q114" i="3"/>
  <c r="Q102" i="3"/>
  <c r="Q32" i="3"/>
  <c r="Q60" i="3"/>
  <c r="Q24" i="3"/>
  <c r="Q48" i="3"/>
  <c r="Q64" i="3"/>
  <c r="Q83" i="3"/>
  <c r="Q78" i="3"/>
  <c r="Q106" i="3"/>
  <c r="Q67" i="3"/>
  <c r="Q95" i="3"/>
  <c r="Q72" i="3"/>
  <c r="Q105" i="3"/>
  <c r="Q49" i="3"/>
  <c r="Q40" i="3"/>
  <c r="Q124" i="3"/>
  <c r="Q90" i="3"/>
  <c r="Q68" i="3"/>
  <c r="Q39" i="3"/>
  <c r="Q70" i="3"/>
  <c r="Q53" i="3"/>
  <c r="Q118" i="3"/>
  <c r="Q63" i="3"/>
  <c r="Q128" i="3"/>
  <c r="Q112" i="3"/>
  <c r="Q91" i="3"/>
  <c r="Q117" i="3"/>
  <c r="Q75" i="3"/>
  <c r="Q41" i="3"/>
  <c r="Q125" i="3"/>
  <c r="Q81" i="3"/>
  <c r="Q119" i="3"/>
  <c r="Q36" i="3"/>
  <c r="Q82" i="3"/>
  <c r="Q65" i="3"/>
  <c r="Q115" i="3"/>
  <c r="Q122" i="3"/>
  <c r="Q33" i="3"/>
  <c r="Q86" i="3"/>
  <c r="Q98" i="3"/>
  <c r="Q77" i="3"/>
  <c r="Q99" i="3"/>
  <c r="Q55" i="3"/>
  <c r="Q89" i="3"/>
  <c r="Q37" i="3"/>
  <c r="Q126" i="3"/>
  <c r="Q51" i="3"/>
  <c r="Q121" i="3"/>
  <c r="Q29" i="3"/>
  <c r="Q26" i="3"/>
  <c r="Q47" i="3"/>
  <c r="Q22" i="3"/>
  <c r="Q44" i="3"/>
  <c r="Q116" i="3"/>
  <c r="Q30" i="3"/>
  <c r="Q103" i="3"/>
  <c r="Q111" i="3"/>
  <c r="Q101" i="3"/>
  <c r="Q62" i="3"/>
  <c r="Q21" i="3"/>
  <c r="Q88" i="3"/>
  <c r="Q34" i="3"/>
  <c r="Q84" i="3"/>
  <c r="Q31" i="3"/>
  <c r="Q45" i="3"/>
  <c r="Q92" i="3"/>
  <c r="Q130" i="3"/>
  <c r="Q27" i="3"/>
  <c r="Q38" i="3"/>
  <c r="Q57" i="3"/>
  <c r="Q59" i="3"/>
  <c r="Q87" i="3"/>
  <c r="Q123" i="3"/>
  <c r="Q54" i="3"/>
  <c r="Q133" i="3"/>
  <c r="Q120" i="3"/>
  <c r="Q76" i="3"/>
  <c r="Q74" i="3"/>
  <c r="Q66" i="3"/>
  <c r="Q46" i="3"/>
  <c r="Q61" i="3"/>
  <c r="Q100" i="3"/>
  <c r="Q109" i="3"/>
  <c r="Q42" i="3"/>
  <c r="Q108" i="3"/>
  <c r="Q35" i="3"/>
  <c r="Q113" i="3"/>
  <c r="Q73" i="3"/>
  <c r="Q56" i="3"/>
  <c r="Q52" i="3"/>
  <c r="Q96" i="3"/>
  <c r="Q25" i="3"/>
  <c r="Q127" i="3"/>
  <c r="Q79" i="3"/>
  <c r="Q23" i="3"/>
  <c r="Q107" i="3"/>
  <c r="Q71" i="3"/>
  <c r="Q134" i="3"/>
  <c r="Q69" i="3"/>
  <c r="Q94" i="3"/>
  <c r="Q110" i="3"/>
  <c r="Q50" i="3"/>
  <c r="Q131" i="3"/>
  <c r="Q85" i="3"/>
  <c r="O128" i="3"/>
  <c r="O64" i="3"/>
  <c r="O85" i="3"/>
  <c r="O63" i="3"/>
  <c r="O114" i="3"/>
  <c r="O95" i="3"/>
  <c r="O25" i="3"/>
  <c r="O97" i="3"/>
  <c r="O78" i="3"/>
  <c r="O36" i="3"/>
  <c r="O87" i="3"/>
  <c r="O66" i="3"/>
  <c r="O61" i="3"/>
  <c r="O51" i="3"/>
  <c r="O126" i="3"/>
  <c r="O26" i="3"/>
  <c r="O109" i="3"/>
  <c r="O32" i="3"/>
  <c r="O117" i="3"/>
  <c r="O118" i="3"/>
  <c r="O29" i="3"/>
  <c r="O124" i="3"/>
  <c r="O131" i="3"/>
  <c r="O108" i="3"/>
  <c r="O56" i="3"/>
  <c r="O132" i="3"/>
  <c r="O120" i="3"/>
  <c r="O89" i="3"/>
  <c r="O38" i="3"/>
  <c r="O134" i="3"/>
  <c r="O129" i="3"/>
  <c r="O49" i="3"/>
  <c r="O70" i="3"/>
  <c r="O30" i="3"/>
  <c r="O60" i="3"/>
  <c r="O91" i="3"/>
  <c r="O84" i="3"/>
  <c r="O27" i="3"/>
  <c r="O79" i="3"/>
  <c r="O48" i="3"/>
  <c r="O42" i="3"/>
  <c r="O22" i="3"/>
  <c r="O62" i="3"/>
  <c r="O24" i="3"/>
  <c r="O68" i="3"/>
  <c r="O47" i="3"/>
  <c r="O98" i="3"/>
  <c r="O44" i="3"/>
  <c r="O53" i="3"/>
  <c r="O65" i="3"/>
  <c r="O28" i="3"/>
  <c r="O92" i="3"/>
  <c r="O121" i="3"/>
  <c r="O99" i="3"/>
  <c r="O52" i="3"/>
  <c r="O81" i="3"/>
  <c r="O71" i="3"/>
  <c r="O94" i="3"/>
  <c r="O50" i="3"/>
  <c r="O54" i="3"/>
  <c r="O119" i="3"/>
  <c r="O133" i="3"/>
  <c r="O107" i="3"/>
  <c r="O33" i="3"/>
  <c r="O104" i="3"/>
  <c r="O125" i="3"/>
  <c r="O82" i="3"/>
  <c r="O96" i="3"/>
  <c r="O90" i="3"/>
  <c r="O34" i="3"/>
  <c r="O76" i="3"/>
  <c r="O77" i="3"/>
  <c r="O57" i="3"/>
  <c r="O72" i="3"/>
  <c r="O112" i="3"/>
  <c r="O106" i="3"/>
  <c r="O101" i="3"/>
  <c r="O86" i="3"/>
  <c r="O46" i="3"/>
  <c r="O103" i="3"/>
  <c r="O93" i="3"/>
  <c r="O21" i="3"/>
  <c r="O88" i="3"/>
  <c r="O83" i="3"/>
  <c r="O75" i="3"/>
  <c r="O37" i="3"/>
  <c r="O80" i="3"/>
  <c r="O43" i="3"/>
  <c r="O35" i="3"/>
  <c r="O67" i="3"/>
  <c r="O105" i="3"/>
  <c r="O102" i="3"/>
  <c r="O110" i="3"/>
  <c r="O59" i="3"/>
  <c r="O73" i="3"/>
  <c r="O40" i="3"/>
  <c r="O69" i="3"/>
  <c r="O113" i="3"/>
  <c r="O100" i="3"/>
  <c r="O58" i="3"/>
  <c r="O55" i="3"/>
  <c r="O111" i="3"/>
  <c r="O130" i="3"/>
  <c r="O23" i="3"/>
  <c r="O41" i="3"/>
  <c r="O123" i="3"/>
  <c r="O127" i="3"/>
  <c r="O31" i="3"/>
  <c r="O45" i="3"/>
  <c r="O115" i="3"/>
  <c r="O116" i="3"/>
  <c r="O74" i="3"/>
  <c r="O39" i="3"/>
  <c r="O122" i="3"/>
  <c r="O7" i="3"/>
  <c r="E5" i="3" s="1"/>
  <c r="P41" i="20"/>
  <c r="P61" i="20"/>
  <c r="P82" i="20"/>
  <c r="P109" i="20"/>
  <c r="P70" i="20"/>
  <c r="P40" i="20"/>
  <c r="P57" i="20"/>
  <c r="P98" i="20"/>
  <c r="P53" i="20"/>
  <c r="P117" i="20"/>
  <c r="P92" i="20"/>
  <c r="P104" i="20"/>
  <c r="P74" i="20"/>
  <c r="P114" i="20"/>
  <c r="P79" i="20"/>
  <c r="P94" i="20"/>
  <c r="P55" i="20"/>
  <c r="P91" i="20"/>
  <c r="P29" i="20"/>
  <c r="P23" i="20"/>
  <c r="P22" i="20"/>
  <c r="P71" i="20"/>
  <c r="P75" i="20"/>
  <c r="P34" i="20"/>
  <c r="P36" i="20"/>
  <c r="P60" i="20"/>
  <c r="P37" i="20"/>
  <c r="P110" i="20"/>
  <c r="P106" i="20"/>
  <c r="P49" i="20"/>
  <c r="P78" i="20"/>
  <c r="P44" i="20"/>
  <c r="P65" i="20"/>
  <c r="P95" i="20"/>
  <c r="P32" i="20"/>
  <c r="P116" i="20"/>
  <c r="P42" i="20"/>
  <c r="P54" i="20"/>
  <c r="P51" i="20"/>
  <c r="P66" i="20"/>
  <c r="P118" i="20"/>
  <c r="P64" i="20"/>
  <c r="P77" i="20"/>
  <c r="P21" i="20"/>
  <c r="P99" i="20"/>
  <c r="P108" i="20"/>
  <c r="P97" i="20"/>
  <c r="P47" i="20"/>
  <c r="P93" i="20"/>
  <c r="P76" i="20"/>
  <c r="P33" i="20"/>
  <c r="P81" i="20"/>
  <c r="P119" i="20"/>
  <c r="P39" i="20"/>
  <c r="P68" i="20"/>
  <c r="P85" i="20"/>
  <c r="P63" i="20"/>
  <c r="P43" i="20"/>
  <c r="P80" i="20"/>
  <c r="P69" i="20"/>
  <c r="P88" i="20"/>
  <c r="P107" i="20"/>
  <c r="P84" i="20"/>
  <c r="P111" i="20"/>
  <c r="P87" i="20"/>
  <c r="P45" i="20"/>
  <c r="P73" i="20"/>
  <c r="P27" i="20"/>
  <c r="P100" i="20"/>
  <c r="P30" i="20"/>
  <c r="P102" i="20"/>
  <c r="P56" i="20"/>
  <c r="P120" i="20"/>
  <c r="P48" i="20"/>
  <c r="P26" i="20"/>
  <c r="P25" i="20"/>
  <c r="P90" i="20"/>
  <c r="P31" i="20"/>
  <c r="P62" i="20"/>
  <c r="P58" i="20"/>
  <c r="P50" i="20"/>
  <c r="P28" i="20"/>
  <c r="P113" i="20"/>
  <c r="P52" i="20"/>
  <c r="P46" i="20"/>
  <c r="P115" i="20"/>
  <c r="P96" i="20"/>
  <c r="P112" i="20"/>
  <c r="P103" i="20"/>
  <c r="P35" i="20"/>
  <c r="P67" i="20"/>
  <c r="P38" i="20"/>
  <c r="P59" i="20"/>
  <c r="P89" i="20"/>
  <c r="P101" i="20"/>
  <c r="P86" i="20"/>
  <c r="P83" i="20"/>
  <c r="P24" i="20"/>
  <c r="P72" i="20"/>
  <c r="P105" i="20"/>
  <c r="P90" i="16"/>
  <c r="P274" i="16"/>
  <c r="P45" i="16"/>
  <c r="P130" i="16"/>
  <c r="P189" i="16"/>
  <c r="P261" i="16"/>
  <c r="P48" i="16"/>
  <c r="P142" i="16"/>
  <c r="P105" i="16"/>
  <c r="P165" i="16"/>
  <c r="P308" i="16"/>
  <c r="P177" i="16"/>
  <c r="P23" i="16"/>
  <c r="P213" i="16"/>
  <c r="P216" i="16"/>
  <c r="P93" i="16"/>
  <c r="P219" i="16"/>
  <c r="P128" i="16"/>
  <c r="P184" i="16"/>
  <c r="P277" i="16"/>
  <c r="P174" i="16"/>
  <c r="P265" i="16"/>
  <c r="P172" i="16"/>
  <c r="P43" i="16"/>
  <c r="P293" i="16"/>
  <c r="P77" i="16"/>
  <c r="P196" i="16"/>
  <c r="P131" i="16"/>
  <c r="P220" i="16"/>
  <c r="P125" i="16"/>
  <c r="P116" i="16"/>
  <c r="P96" i="16"/>
  <c r="P122" i="16"/>
  <c r="P304" i="16"/>
  <c r="P156" i="16"/>
  <c r="P253" i="16"/>
  <c r="P50" i="16"/>
  <c r="P91" i="16"/>
  <c r="P22" i="16"/>
  <c r="P259" i="16"/>
  <c r="P224" i="16"/>
  <c r="P24" i="16"/>
  <c r="P228" i="16"/>
  <c r="P208" i="16"/>
  <c r="P110" i="16"/>
  <c r="P62" i="16"/>
  <c r="P123" i="16"/>
  <c r="P89" i="16"/>
  <c r="P185" i="16"/>
  <c r="P108" i="16"/>
  <c r="P32" i="16"/>
  <c r="P145" i="16"/>
  <c r="P95" i="16"/>
  <c r="P286" i="16"/>
  <c r="P211" i="16"/>
  <c r="P78" i="16"/>
  <c r="P223" i="16"/>
  <c r="P40" i="16"/>
  <c r="P298" i="16"/>
  <c r="P111" i="16"/>
  <c r="P102" i="16"/>
  <c r="P260" i="16"/>
  <c r="P287" i="16"/>
  <c r="P143" i="16"/>
  <c r="P180" i="16"/>
  <c r="P296" i="16"/>
  <c r="P74" i="16"/>
  <c r="P171" i="16"/>
  <c r="P25" i="16"/>
  <c r="P164" i="16"/>
  <c r="P221" i="16"/>
  <c r="P190" i="16"/>
  <c r="P289" i="16"/>
  <c r="P47" i="16"/>
  <c r="P157" i="16"/>
  <c r="P149" i="16"/>
  <c r="P55" i="16"/>
  <c r="P34" i="16"/>
  <c r="P207" i="16"/>
  <c r="P283" i="16"/>
  <c r="P255" i="16"/>
  <c r="P175" i="16"/>
  <c r="P155" i="16"/>
  <c r="P186" i="16"/>
  <c r="P248" i="16"/>
  <c r="P281" i="16"/>
  <c r="P154" i="16"/>
  <c r="P222" i="16"/>
  <c r="P205" i="16"/>
  <c r="P238" i="16"/>
  <c r="P239" i="16"/>
  <c r="P272" i="16"/>
  <c r="P79" i="16"/>
  <c r="P135" i="16"/>
  <c r="P212" i="16"/>
  <c r="P251" i="16"/>
  <c r="P54" i="16"/>
  <c r="P244" i="16"/>
  <c r="P66" i="16"/>
  <c r="P100" i="16"/>
  <c r="P88" i="16"/>
  <c r="P280" i="16"/>
  <c r="P124" i="16"/>
  <c r="P141" i="16"/>
  <c r="P294" i="16"/>
  <c r="P98" i="16"/>
  <c r="P290" i="16"/>
  <c r="P278" i="16"/>
  <c r="P273" i="16"/>
  <c r="P147" i="16"/>
  <c r="P60" i="16"/>
  <c r="P309" i="16"/>
  <c r="P148" i="16"/>
  <c r="P57" i="16"/>
  <c r="P178" i="16"/>
  <c r="P233" i="16"/>
  <c r="P85" i="16"/>
  <c r="P204" i="16"/>
  <c r="P121" i="16"/>
  <c r="P242" i="16"/>
  <c r="P117" i="16"/>
  <c r="P227" i="16"/>
  <c r="P31" i="16"/>
  <c r="P284" i="16"/>
  <c r="P245" i="16"/>
  <c r="P106" i="16"/>
  <c r="P229" i="16"/>
  <c r="P87" i="16"/>
  <c r="P166" i="16"/>
  <c r="P103" i="16"/>
  <c r="P182" i="16"/>
  <c r="P59" i="16"/>
  <c r="P200" i="16"/>
  <c r="P210" i="16"/>
  <c r="P301" i="16"/>
  <c r="P153" i="16"/>
  <c r="P243" i="16"/>
  <c r="P246" i="16"/>
  <c r="P195" i="16"/>
  <c r="P302" i="16"/>
  <c r="P240" i="16"/>
  <c r="P67" i="16"/>
  <c r="P217" i="16"/>
  <c r="P291" i="16"/>
  <c r="P42" i="16"/>
  <c r="P80" i="16"/>
  <c r="P146" i="16"/>
  <c r="P56" i="16"/>
  <c r="P92" i="16"/>
  <c r="P26" i="16"/>
  <c r="P136" i="16"/>
  <c r="P70" i="16"/>
  <c r="P199" i="16"/>
  <c r="P258" i="16"/>
  <c r="P194" i="16"/>
  <c r="P168" i="16"/>
  <c r="P295" i="16"/>
  <c r="P232" i="16"/>
  <c r="P38" i="16"/>
  <c r="P268" i="16"/>
  <c r="P249" i="16"/>
  <c r="P118" i="16"/>
  <c r="P127" i="16"/>
  <c r="P21" i="16"/>
  <c r="P262" i="16"/>
  <c r="P276" i="16"/>
  <c r="P150" i="16"/>
  <c r="P162" i="16"/>
  <c r="P181" i="16"/>
  <c r="P202" i="16"/>
  <c r="P226" i="16"/>
  <c r="P63" i="16"/>
  <c r="P288" i="16"/>
  <c r="P176" i="16"/>
  <c r="P285" i="16"/>
  <c r="P193" i="16"/>
  <c r="P160" i="16"/>
  <c r="P231" i="16"/>
  <c r="P197" i="16"/>
  <c r="P41" i="16"/>
  <c r="P29" i="16"/>
  <c r="P94" i="16"/>
  <c r="P257" i="16"/>
  <c r="P170" i="16"/>
  <c r="P109" i="16"/>
  <c r="P236" i="16"/>
  <c r="P27" i="16"/>
  <c r="P167" i="16"/>
  <c r="P225" i="16"/>
  <c r="P30" i="16"/>
  <c r="P307" i="16"/>
  <c r="P306" i="16"/>
  <c r="P65" i="16"/>
  <c r="P266" i="16"/>
  <c r="P252" i="16"/>
  <c r="P61" i="16"/>
  <c r="P292" i="16"/>
  <c r="P46" i="16"/>
  <c r="P114" i="16"/>
  <c r="P303" i="16"/>
  <c r="P69" i="16"/>
  <c r="P112" i="16"/>
  <c r="P161" i="16"/>
  <c r="P82" i="16"/>
  <c r="P201" i="16"/>
  <c r="P120" i="16"/>
  <c r="P33" i="16"/>
  <c r="P139" i="16"/>
  <c r="P49" i="16"/>
  <c r="P53" i="16"/>
  <c r="P73" i="16"/>
  <c r="P256" i="16"/>
  <c r="P264" i="16"/>
  <c r="P203" i="16"/>
  <c r="P300" i="16"/>
  <c r="P36" i="16"/>
  <c r="P163" i="16"/>
  <c r="P133" i="16"/>
  <c r="P37" i="16"/>
  <c r="P234" i="16"/>
  <c r="P72" i="16"/>
  <c r="P270" i="16"/>
  <c r="P169" i="16"/>
  <c r="P152" i="16"/>
  <c r="P129" i="16"/>
  <c r="P101" i="16"/>
  <c r="P192" i="16"/>
  <c r="P188" i="16"/>
  <c r="P250" i="16"/>
  <c r="P215" i="16"/>
  <c r="P187" i="16"/>
  <c r="P39" i="16"/>
  <c r="P28" i="16"/>
  <c r="P237" i="16"/>
  <c r="P52" i="16"/>
  <c r="P97" i="16"/>
  <c r="P183" i="16"/>
  <c r="P144" i="16"/>
  <c r="P132" i="16"/>
  <c r="P76" i="16"/>
  <c r="P68" i="16"/>
  <c r="P267" i="16"/>
  <c r="P191" i="16"/>
  <c r="P214" i="16"/>
  <c r="P305" i="16"/>
  <c r="P84" i="16"/>
  <c r="P115" i="16"/>
  <c r="P86" i="16"/>
  <c r="P275" i="16"/>
  <c r="P206" i="16"/>
  <c r="P44" i="16"/>
  <c r="P297" i="16"/>
  <c r="P51" i="16"/>
  <c r="P83" i="16"/>
  <c r="P198" i="16"/>
  <c r="P230" i="16"/>
  <c r="P64" i="16"/>
  <c r="P99" i="16"/>
  <c r="P271" i="16"/>
  <c r="P269" i="16"/>
  <c r="P209" i="16"/>
  <c r="P179" i="16"/>
  <c r="P58" i="16"/>
  <c r="P104" i="16"/>
  <c r="P282" i="16"/>
  <c r="P126" i="16"/>
  <c r="P107" i="16"/>
  <c r="P113" i="16"/>
  <c r="P263" i="16"/>
  <c r="P299" i="16"/>
  <c r="P151" i="16"/>
  <c r="P134" i="16"/>
  <c r="P235" i="16"/>
  <c r="P140" i="16"/>
  <c r="P81" i="16"/>
  <c r="P137" i="16"/>
  <c r="P138" i="16"/>
  <c r="P119" i="16"/>
  <c r="P218" i="16"/>
  <c r="P254" i="16"/>
  <c r="P35" i="16"/>
  <c r="P241" i="16"/>
  <c r="P75" i="16"/>
  <c r="P173" i="16"/>
  <c r="P71" i="16"/>
  <c r="P279" i="16"/>
  <c r="P159" i="16"/>
  <c r="P247" i="16"/>
  <c r="P158" i="16"/>
  <c r="Q113" i="20"/>
  <c r="Q37" i="20"/>
  <c r="Q39" i="20"/>
  <c r="Q119" i="20"/>
  <c r="Q36" i="20"/>
  <c r="Q103" i="20"/>
  <c r="Q45" i="20"/>
  <c r="Q115" i="20"/>
  <c r="Q98" i="20"/>
  <c r="Q61" i="20"/>
  <c r="Q35" i="20"/>
  <c r="Q21" i="20"/>
  <c r="Q87" i="20"/>
  <c r="Q30" i="20"/>
  <c r="Q117" i="20"/>
  <c r="Q47" i="20"/>
  <c r="Q25" i="20"/>
  <c r="Q40" i="20"/>
  <c r="Q111" i="20"/>
  <c r="Q24" i="20"/>
  <c r="Q52" i="20"/>
  <c r="Q106" i="20"/>
  <c r="Q92" i="20"/>
  <c r="Q62" i="20"/>
  <c r="Q69" i="20"/>
  <c r="Q44" i="20"/>
  <c r="Q88" i="20"/>
  <c r="Q55" i="20"/>
  <c r="Q101" i="20"/>
  <c r="Q71" i="20"/>
  <c r="Q50" i="20"/>
  <c r="Q68" i="20"/>
  <c r="Q66" i="20"/>
  <c r="Q77" i="20"/>
  <c r="Q41" i="20"/>
  <c r="Q73" i="20"/>
  <c r="Q96" i="20"/>
  <c r="Q82" i="20"/>
  <c r="Q59" i="20"/>
  <c r="Q64" i="20"/>
  <c r="Q94" i="20"/>
  <c r="Q110" i="20"/>
  <c r="Q79" i="20"/>
  <c r="Q57" i="20"/>
  <c r="Q95" i="20"/>
  <c r="Q74" i="20"/>
  <c r="Q56" i="20"/>
  <c r="Q76" i="20"/>
  <c r="Q85" i="20"/>
  <c r="Q42" i="20"/>
  <c r="Q109" i="20"/>
  <c r="Q93" i="20"/>
  <c r="Q84" i="20"/>
  <c r="Q54" i="20"/>
  <c r="Q75" i="20"/>
  <c r="Q65" i="20"/>
  <c r="Q49" i="20"/>
  <c r="Q70" i="20"/>
  <c r="Q51" i="20"/>
  <c r="Q67" i="20"/>
  <c r="Q32" i="20"/>
  <c r="Q105" i="20"/>
  <c r="Q107" i="20"/>
  <c r="Q116" i="20"/>
  <c r="Q112" i="20"/>
  <c r="Q97" i="20"/>
  <c r="Q90" i="20"/>
  <c r="Q89" i="20"/>
  <c r="Q72" i="20"/>
  <c r="Q27" i="20"/>
  <c r="Q60" i="20"/>
  <c r="Q104" i="20"/>
  <c r="Q26" i="20"/>
  <c r="Q23" i="20"/>
  <c r="Q58" i="20"/>
  <c r="Q80" i="20"/>
  <c r="Q33" i="20"/>
  <c r="Q63" i="20"/>
  <c r="Q22" i="20"/>
  <c r="Q120" i="20"/>
  <c r="Q114" i="20"/>
  <c r="Q48" i="20"/>
  <c r="Q102" i="20"/>
  <c r="Q78" i="20"/>
  <c r="Q99" i="20"/>
  <c r="Q38" i="20"/>
  <c r="Q100" i="20"/>
  <c r="Q53" i="20"/>
  <c r="Q83" i="20"/>
  <c r="Q28" i="20"/>
  <c r="Q34" i="20"/>
  <c r="Q91" i="20"/>
  <c r="Q46" i="20"/>
  <c r="Q43" i="20"/>
  <c r="Q86" i="20"/>
  <c r="Q118" i="20"/>
  <c r="Q108" i="20"/>
  <c r="Q81" i="20"/>
  <c r="Q29" i="20"/>
  <c r="Q31" i="20"/>
  <c r="O57" i="16"/>
  <c r="O72" i="16"/>
  <c r="O279" i="16"/>
  <c r="O169" i="16"/>
  <c r="O66" i="16"/>
  <c r="O61" i="16"/>
  <c r="O76" i="16"/>
  <c r="O282" i="16"/>
  <c r="O114" i="16"/>
  <c r="O150" i="16"/>
  <c r="O268" i="16"/>
  <c r="O186" i="16"/>
  <c r="O176" i="16"/>
  <c r="O296" i="16"/>
  <c r="O63" i="16"/>
  <c r="O272" i="16"/>
  <c r="O195" i="16"/>
  <c r="O113" i="16"/>
  <c r="O232" i="16"/>
  <c r="O29" i="16"/>
  <c r="O221" i="16"/>
  <c r="O203" i="16"/>
  <c r="O166" i="16"/>
  <c r="O246" i="16"/>
  <c r="O23" i="16"/>
  <c r="O256" i="16"/>
  <c r="O240" i="16"/>
  <c r="O102" i="16"/>
  <c r="O220" i="16"/>
  <c r="O99" i="16"/>
  <c r="O171" i="16"/>
  <c r="O254" i="16"/>
  <c r="O128" i="16"/>
  <c r="O159" i="16"/>
  <c r="O194" i="16"/>
  <c r="O51" i="16"/>
  <c r="O227" i="16"/>
  <c r="O143" i="16"/>
  <c r="O235" i="16"/>
  <c r="O306" i="16"/>
  <c r="O37" i="16"/>
  <c r="O67" i="16"/>
  <c r="O276" i="16"/>
  <c r="O210" i="16"/>
  <c r="O299" i="16"/>
  <c r="O105" i="16"/>
  <c r="O71" i="16"/>
  <c r="O280" i="16"/>
  <c r="O297" i="16"/>
  <c r="O267" i="16"/>
  <c r="O64" i="16"/>
  <c r="O275" i="16"/>
  <c r="O189" i="16"/>
  <c r="O82" i="16"/>
  <c r="O187" i="16"/>
  <c r="O68" i="16"/>
  <c r="O278" i="16"/>
  <c r="O193" i="16"/>
  <c r="O78" i="16"/>
  <c r="O95" i="16"/>
  <c r="O167" i="16"/>
  <c r="O266" i="16"/>
  <c r="O141" i="16"/>
  <c r="O156" i="16"/>
  <c r="O178" i="16"/>
  <c r="O116" i="16"/>
  <c r="O226" i="16"/>
  <c r="O139" i="16"/>
  <c r="O183" i="16"/>
  <c r="O197" i="16"/>
  <c r="O33" i="16"/>
  <c r="O225" i="16"/>
  <c r="O224" i="16"/>
  <c r="O170" i="16"/>
  <c r="O247" i="16"/>
  <c r="O162" i="16"/>
  <c r="O22" i="16"/>
  <c r="O244" i="16"/>
  <c r="O81" i="16"/>
  <c r="O129" i="16"/>
  <c r="O103" i="16"/>
  <c r="O145" i="16"/>
  <c r="O80" i="16"/>
  <c r="O53" i="16"/>
  <c r="O69" i="16"/>
  <c r="O148" i="16"/>
  <c r="O39" i="16"/>
  <c r="O157" i="16"/>
  <c r="O273" i="16"/>
  <c r="O253" i="16"/>
  <c r="O109" i="16"/>
  <c r="O136" i="16"/>
  <c r="O88" i="16"/>
  <c r="O191" i="16"/>
  <c r="O231" i="16"/>
  <c r="O237" i="16"/>
  <c r="O174" i="16"/>
  <c r="O152" i="16"/>
  <c r="O25" i="16"/>
  <c r="O204" i="16"/>
  <c r="O218" i="16"/>
  <c r="O243" i="16"/>
  <c r="O234" i="16"/>
  <c r="O21" i="16"/>
  <c r="O132" i="16"/>
  <c r="O160" i="16"/>
  <c r="O292" i="16"/>
  <c r="O305" i="16"/>
  <c r="O73" i="16"/>
  <c r="O180" i="16"/>
  <c r="O172" i="16"/>
  <c r="O28" i="16"/>
  <c r="O230" i="16"/>
  <c r="O265" i="16"/>
  <c r="O219" i="16"/>
  <c r="O41" i="16"/>
  <c r="O269" i="16"/>
  <c r="O200" i="16"/>
  <c r="O238" i="16"/>
  <c r="O242" i="16"/>
  <c r="O48" i="16"/>
  <c r="O52" i="16"/>
  <c r="O94" i="16"/>
  <c r="O216" i="16"/>
  <c r="O290" i="16"/>
  <c r="O263" i="16"/>
  <c r="O27" i="16"/>
  <c r="O158" i="16"/>
  <c r="O24" i="16"/>
  <c r="O97" i="16"/>
  <c r="O196" i="16"/>
  <c r="O206" i="16"/>
  <c r="O287" i="16"/>
  <c r="O181" i="16"/>
  <c r="O55" i="16"/>
  <c r="O274" i="16"/>
  <c r="O151" i="16"/>
  <c r="O84" i="16"/>
  <c r="O130" i="16"/>
  <c r="O124" i="16"/>
  <c r="O307" i="16"/>
  <c r="O298" i="16"/>
  <c r="O31" i="16"/>
  <c r="O46" i="16"/>
  <c r="O106" i="16"/>
  <c r="O245" i="16"/>
  <c r="O252" i="16"/>
  <c r="O211" i="16"/>
  <c r="O108" i="16"/>
  <c r="O229" i="16"/>
  <c r="O163" i="16"/>
  <c r="O289" i="16"/>
  <c r="O288" i="16"/>
  <c r="O308" i="16"/>
  <c r="O201" i="16"/>
  <c r="O83" i="16"/>
  <c r="O135" i="16"/>
  <c r="O74" i="16"/>
  <c r="O138" i="16"/>
  <c r="O65" i="16"/>
  <c r="O270" i="16"/>
  <c r="O164" i="16"/>
  <c r="O56" i="16"/>
  <c r="O241" i="16"/>
  <c r="O248" i="16"/>
  <c r="O179" i="16"/>
  <c r="O104" i="16"/>
  <c r="O101" i="16"/>
  <c r="O133" i="16"/>
  <c r="O285" i="16"/>
  <c r="O251" i="16"/>
  <c r="O304" i="16"/>
  <c r="O120" i="16"/>
  <c r="O192" i="16"/>
  <c r="O58" i="16"/>
  <c r="O303" i="16"/>
  <c r="O40" i="16"/>
  <c r="O199" i="16"/>
  <c r="O86" i="16"/>
  <c r="O70" i="16"/>
  <c r="O228" i="16"/>
  <c r="O32" i="16"/>
  <c r="O30" i="16"/>
  <c r="O250" i="16"/>
  <c r="O146" i="16"/>
  <c r="O168" i="16"/>
  <c r="O91" i="16"/>
  <c r="O309" i="16"/>
  <c r="O49" i="16"/>
  <c r="O300" i="16"/>
  <c r="O144" i="16"/>
  <c r="O293" i="16"/>
  <c r="O42" i="16"/>
  <c r="O222" i="16"/>
  <c r="O36" i="16"/>
  <c r="O198" i="16"/>
  <c r="O255" i="16"/>
  <c r="O54" i="16"/>
  <c r="O184" i="16"/>
  <c r="O258" i="16"/>
  <c r="O111" i="16"/>
  <c r="O214" i="16"/>
  <c r="O126" i="16"/>
  <c r="O125" i="16"/>
  <c r="O155" i="16"/>
  <c r="O295" i="16"/>
  <c r="O223" i="16"/>
  <c r="O118" i="16"/>
  <c r="O281" i="16"/>
  <c r="O87" i="16"/>
  <c r="O165" i="16"/>
  <c r="O149" i="16"/>
  <c r="O261" i="16"/>
  <c r="O185" i="16"/>
  <c r="O188" i="16"/>
  <c r="O291" i="16"/>
  <c r="O119" i="16"/>
  <c r="O127" i="16"/>
  <c r="O34" i="16"/>
  <c r="O117" i="16"/>
  <c r="O213" i="16"/>
  <c r="O207" i="16"/>
  <c r="O96" i="16"/>
  <c r="O43" i="16"/>
  <c r="O212" i="16"/>
  <c r="O277" i="16"/>
  <c r="O257" i="16"/>
  <c r="O283" i="16"/>
  <c r="O140" i="16"/>
  <c r="O205" i="16"/>
  <c r="O26" i="16"/>
  <c r="O175" i="16"/>
  <c r="O147" i="16"/>
  <c r="O236" i="16"/>
  <c r="O98" i="16"/>
  <c r="O233" i="16"/>
  <c r="O77" i="16"/>
  <c r="O79" i="16"/>
  <c r="O90" i="16"/>
  <c r="O92" i="16"/>
  <c r="O182" i="16"/>
  <c r="O45" i="16"/>
  <c r="O259" i="16"/>
  <c r="O260" i="16"/>
  <c r="O107" i="16"/>
  <c r="O60" i="16"/>
  <c r="O50" i="16"/>
  <c r="O100" i="16"/>
  <c r="O190" i="16"/>
  <c r="O121" i="16"/>
  <c r="O301" i="16"/>
  <c r="O93" i="16"/>
  <c r="O154" i="16"/>
  <c r="O286" i="16"/>
  <c r="O249" i="16"/>
  <c r="O112" i="16"/>
  <c r="O75" i="16"/>
  <c r="O38" i="16"/>
  <c r="O215" i="16"/>
  <c r="O294" i="16"/>
  <c r="O89" i="16"/>
  <c r="O47" i="16"/>
  <c r="O142" i="16"/>
  <c r="O284" i="16"/>
  <c r="O44" i="16"/>
  <c r="O153" i="16"/>
  <c r="O134" i="16"/>
  <c r="O35" i="16"/>
  <c r="O110" i="16"/>
  <c r="O123" i="16"/>
  <c r="O239" i="16"/>
  <c r="O208" i="16"/>
  <c r="O122" i="16"/>
  <c r="O85" i="16"/>
  <c r="O217" i="16"/>
  <c r="O202" i="16"/>
  <c r="O271" i="16"/>
  <c r="O137" i="16"/>
  <c r="O264" i="16"/>
  <c r="O161" i="16"/>
  <c r="O131" i="16"/>
  <c r="O302" i="16"/>
  <c r="O209" i="16"/>
  <c r="O115" i="16"/>
  <c r="O262" i="16"/>
  <c r="O59" i="16"/>
  <c r="O62" i="16"/>
  <c r="O173" i="16"/>
  <c r="O177" i="16"/>
  <c r="O7" i="16"/>
  <c r="E4" i="16" s="1"/>
  <c r="Q157" i="16"/>
  <c r="Q88" i="16"/>
  <c r="Q120" i="16"/>
  <c r="Q275" i="16"/>
  <c r="Q111" i="16"/>
  <c r="Q78" i="16"/>
  <c r="Q58" i="16"/>
  <c r="Q33" i="16"/>
  <c r="Q44" i="16"/>
  <c r="Q75" i="16"/>
  <c r="Q118" i="16"/>
  <c r="Q240" i="16"/>
  <c r="Q220" i="16"/>
  <c r="Q110" i="16"/>
  <c r="Q290" i="16"/>
  <c r="Q204" i="16"/>
  <c r="Q166" i="16"/>
  <c r="Q89" i="16"/>
  <c r="Q159" i="16"/>
  <c r="Q57" i="16"/>
  <c r="Q98" i="16"/>
  <c r="Q293" i="16"/>
  <c r="Q151" i="16"/>
  <c r="Q63" i="16"/>
  <c r="Q92" i="16"/>
  <c r="Q156" i="16"/>
  <c r="Q43" i="16"/>
  <c r="Q280" i="16"/>
  <c r="Q104" i="16"/>
  <c r="Q85" i="16"/>
  <c r="Q174" i="16"/>
  <c r="Q298" i="16"/>
  <c r="Q117" i="16"/>
  <c r="Q193" i="16"/>
  <c r="Q232" i="16"/>
  <c r="Q200" i="16"/>
  <c r="Q289" i="16"/>
  <c r="Q99" i="16"/>
  <c r="Q74" i="16"/>
  <c r="Q252" i="16"/>
  <c r="Q190" i="16"/>
  <c r="Q36" i="16"/>
  <c r="Q130" i="16"/>
  <c r="Q202" i="16"/>
  <c r="Q292" i="16"/>
  <c r="Q115" i="16"/>
  <c r="Q112" i="16"/>
  <c r="Q256" i="16"/>
  <c r="Q41" i="16"/>
  <c r="Q184" i="16"/>
  <c r="Q268" i="16"/>
  <c r="Q161" i="16"/>
  <c r="Q296" i="16"/>
  <c r="Q254" i="16"/>
  <c r="Q308" i="16"/>
  <c r="Q138" i="16"/>
  <c r="Q216" i="16"/>
  <c r="Q129" i="16"/>
  <c r="Q168" i="16"/>
  <c r="Q145" i="16"/>
  <c r="Q71" i="16"/>
  <c r="Q52" i="16"/>
  <c r="Q66" i="16"/>
  <c r="Q282" i="16"/>
  <c r="Q263" i="16"/>
  <c r="Q83" i="16"/>
  <c r="Q197" i="16"/>
  <c r="Q113" i="16"/>
  <c r="Q303" i="16"/>
  <c r="Q31" i="16"/>
  <c r="Q160" i="16"/>
  <c r="Q175" i="16"/>
  <c r="Q271" i="16"/>
  <c r="Q250" i="16"/>
  <c r="Q38" i="16"/>
  <c r="Q165" i="16"/>
  <c r="Q87" i="16"/>
  <c r="Q187" i="16"/>
  <c r="Q225" i="16"/>
  <c r="Q119" i="16"/>
  <c r="Q26" i="16"/>
  <c r="Q264" i="16"/>
  <c r="Q238" i="16"/>
  <c r="Q244" i="16"/>
  <c r="Q106" i="16"/>
  <c r="Q201" i="16"/>
  <c r="Q64" i="16"/>
  <c r="Q50" i="16"/>
  <c r="Q228" i="16"/>
  <c r="Q162" i="16"/>
  <c r="Q81" i="16"/>
  <c r="Q155" i="16"/>
  <c r="Q132" i="16"/>
  <c r="Q258" i="16"/>
  <c r="Q218" i="16"/>
  <c r="Q79" i="16"/>
  <c r="Q122" i="16"/>
  <c r="Q196" i="16"/>
  <c r="Q309" i="16"/>
  <c r="Q123" i="16"/>
  <c r="Q93" i="16"/>
  <c r="Q152" i="16"/>
  <c r="Q301" i="16"/>
  <c r="Q94" i="16"/>
  <c r="Q246" i="16"/>
  <c r="Q34" i="16"/>
  <c r="Q209" i="16"/>
  <c r="Q231" i="16"/>
  <c r="Q126" i="16"/>
  <c r="Q236" i="16"/>
  <c r="Q227" i="16"/>
  <c r="Q96" i="16"/>
  <c r="Q221" i="16"/>
  <c r="Q128" i="16"/>
  <c r="Q86" i="16"/>
  <c r="Q56" i="16"/>
  <c r="Q54" i="16"/>
  <c r="Q62" i="16"/>
  <c r="Q179" i="16"/>
  <c r="Q255" i="16"/>
  <c r="Q24" i="16"/>
  <c r="Q234" i="16"/>
  <c r="Q167" i="16"/>
  <c r="Q213" i="16"/>
  <c r="Q188" i="16"/>
  <c r="Q176" i="16"/>
  <c r="Q61" i="16"/>
  <c r="Q127" i="16"/>
  <c r="Q140" i="16"/>
  <c r="Q134" i="16"/>
  <c r="Q23" i="16"/>
  <c r="Q291" i="16"/>
  <c r="Q278" i="16"/>
  <c r="Q29" i="16"/>
  <c r="Q283" i="16"/>
  <c r="Q97" i="16"/>
  <c r="Q297" i="16"/>
  <c r="Q261" i="16"/>
  <c r="Q76" i="16"/>
  <c r="Q121" i="16"/>
  <c r="Q133" i="16"/>
  <c r="Q222" i="16"/>
  <c r="Q48" i="16"/>
  <c r="Q212" i="16"/>
  <c r="Q259" i="16"/>
  <c r="Q198" i="16"/>
  <c r="Q90" i="16"/>
  <c r="Q22" i="16"/>
  <c r="Q191" i="16"/>
  <c r="Q304" i="16"/>
  <c r="Q180" i="16"/>
  <c r="Q107" i="16"/>
  <c r="Q208" i="16"/>
  <c r="Q109" i="16"/>
  <c r="Q224" i="16"/>
  <c r="Q233" i="16"/>
  <c r="Q205" i="16"/>
  <c r="Q148" i="16"/>
  <c r="Q183" i="16"/>
  <c r="Q82" i="16"/>
  <c r="Q299" i="16"/>
  <c r="Q131" i="16"/>
  <c r="Q306" i="16"/>
  <c r="Q211" i="16"/>
  <c r="Q47" i="16"/>
  <c r="Q95" i="16"/>
  <c r="Q245" i="16"/>
  <c r="Q172" i="16"/>
  <c r="Q80" i="16"/>
  <c r="Q77" i="16"/>
  <c r="Q235" i="16"/>
  <c r="Q150" i="16"/>
  <c r="Q219" i="16"/>
  <c r="Q307" i="16"/>
  <c r="Q27" i="16"/>
  <c r="Q144" i="16"/>
  <c r="Q164" i="16"/>
  <c r="Q239" i="16"/>
  <c r="Q116" i="16"/>
  <c r="Q125" i="16"/>
  <c r="Q103" i="16"/>
  <c r="Q279" i="16"/>
  <c r="Q286" i="16"/>
  <c r="Q100" i="16"/>
  <c r="Q217" i="16"/>
  <c r="Q230" i="16"/>
  <c r="Q281" i="16"/>
  <c r="Q178" i="16"/>
  <c r="Q300" i="16"/>
  <c r="Q101" i="16"/>
  <c r="Q45" i="16"/>
  <c r="Q199" i="16"/>
  <c r="Q273" i="16"/>
  <c r="Q124" i="16"/>
  <c r="Q91" i="16"/>
  <c r="Q139" i="16"/>
  <c r="Q207" i="16"/>
  <c r="Q154" i="16"/>
  <c r="Q226" i="16"/>
  <c r="Q147" i="16"/>
  <c r="Q247" i="16"/>
  <c r="Q237" i="16"/>
  <c r="Q30" i="16"/>
  <c r="Q206" i="16"/>
  <c r="Q270" i="16"/>
  <c r="Q69" i="16"/>
  <c r="Q173" i="16"/>
  <c r="Q288" i="16"/>
  <c r="Q277" i="16"/>
  <c r="Q215" i="16"/>
  <c r="Q260" i="16"/>
  <c r="Q32" i="16"/>
  <c r="Q192" i="16"/>
  <c r="Q305" i="16"/>
  <c r="Q114" i="16"/>
  <c r="Q223" i="16"/>
  <c r="Q105" i="16"/>
  <c r="Q137" i="16"/>
  <c r="Q262" i="16"/>
  <c r="Q257" i="16"/>
  <c r="Q49" i="16"/>
  <c r="Q251" i="16"/>
  <c r="Q67" i="16"/>
  <c r="Q146" i="16"/>
  <c r="Q84" i="16"/>
  <c r="Q72" i="16"/>
  <c r="Q248" i="16"/>
  <c r="Q28" i="16"/>
  <c r="Q243" i="16"/>
  <c r="Q267" i="16"/>
  <c r="Q210" i="16"/>
  <c r="Q70" i="16"/>
  <c r="Q73" i="16"/>
  <c r="Q135" i="16"/>
  <c r="Q59" i="16"/>
  <c r="Q182" i="16"/>
  <c r="Q287" i="16"/>
  <c r="Q194" i="16"/>
  <c r="Q171" i="16"/>
  <c r="Q274" i="16"/>
  <c r="Q142" i="16"/>
  <c r="Q60" i="16"/>
  <c r="Q39" i="16"/>
  <c r="Q25" i="16"/>
  <c r="Q65" i="16"/>
  <c r="Q143" i="16"/>
  <c r="Q253" i="16"/>
  <c r="Q55" i="16"/>
  <c r="Q158" i="16"/>
  <c r="Q269" i="16"/>
  <c r="Q195" i="16"/>
  <c r="Q249" i="16"/>
  <c r="Q302" i="16"/>
  <c r="Q266" i="16"/>
  <c r="Q272" i="16"/>
  <c r="Q276" i="16"/>
  <c r="Q170" i="16"/>
  <c r="Q229" i="16"/>
  <c r="Q37" i="16"/>
  <c r="Q149" i="16"/>
  <c r="Q241" i="16"/>
  <c r="Q177" i="16"/>
  <c r="Q21" i="16"/>
  <c r="Q169" i="16"/>
  <c r="Q285" i="16"/>
  <c r="Q136" i="16"/>
  <c r="Q181" i="16"/>
  <c r="Q53" i="16"/>
  <c r="Q203" i="16"/>
  <c r="Q189" i="16"/>
  <c r="Q102" i="16"/>
  <c r="Q163" i="16"/>
  <c r="Q295" i="16"/>
  <c r="Q186" i="16"/>
  <c r="Q284" i="16"/>
  <c r="Q40" i="16"/>
  <c r="Q68" i="16"/>
  <c r="Q35" i="16"/>
  <c r="Q51" i="16"/>
  <c r="Q185" i="16"/>
  <c r="Q242" i="16"/>
  <c r="Q294" i="16"/>
  <c r="Q141" i="16"/>
  <c r="Q214" i="16"/>
  <c r="Q265" i="16"/>
  <c r="Q153" i="16"/>
  <c r="Q46" i="16"/>
  <c r="Q108" i="16"/>
  <c r="Q42" i="16"/>
  <c r="O113" i="20"/>
  <c r="O30" i="20"/>
  <c r="O33" i="20"/>
  <c r="O93" i="20"/>
  <c r="O109" i="20"/>
  <c r="O22" i="20"/>
  <c r="O46" i="20"/>
  <c r="O81" i="20"/>
  <c r="O88" i="20"/>
  <c r="O24" i="20"/>
  <c r="O27" i="20"/>
  <c r="O47" i="20"/>
  <c r="O119" i="20"/>
  <c r="O73" i="20"/>
  <c r="O101" i="20"/>
  <c r="O97" i="20"/>
  <c r="O103" i="20"/>
  <c r="O82" i="20"/>
  <c r="O50" i="20"/>
  <c r="O91" i="20"/>
  <c r="O32" i="20"/>
  <c r="O107" i="20"/>
  <c r="O85" i="20"/>
  <c r="O57" i="20"/>
  <c r="O37" i="20"/>
  <c r="O39" i="20"/>
  <c r="O45" i="20"/>
  <c r="O72" i="20"/>
  <c r="O64" i="20"/>
  <c r="O36" i="20"/>
  <c r="O66" i="20"/>
  <c r="O114" i="20"/>
  <c r="O94" i="20"/>
  <c r="O99" i="20"/>
  <c r="O63" i="20"/>
  <c r="O53" i="20"/>
  <c r="O92" i="20"/>
  <c r="O34" i="20"/>
  <c r="O55" i="20"/>
  <c r="O102" i="20"/>
  <c r="O77" i="20"/>
  <c r="O68" i="20"/>
  <c r="O52" i="20"/>
  <c r="O98" i="20"/>
  <c r="O118" i="20"/>
  <c r="O110" i="20"/>
  <c r="O61" i="20"/>
  <c r="O78" i="20"/>
  <c r="O28" i="20"/>
  <c r="O62" i="20"/>
  <c r="O41" i="20"/>
  <c r="O95" i="20"/>
  <c r="O80" i="20"/>
  <c r="O75" i="20"/>
  <c r="O26" i="20"/>
  <c r="O56" i="20"/>
  <c r="O76" i="20"/>
  <c r="O69" i="20"/>
  <c r="O71" i="20"/>
  <c r="O86" i="20"/>
  <c r="O79" i="20"/>
  <c r="O74" i="20"/>
  <c r="O67" i="20"/>
  <c r="O38" i="20"/>
  <c r="O65" i="20"/>
  <c r="O29" i="20"/>
  <c r="O89" i="20"/>
  <c r="O104" i="20"/>
  <c r="O120" i="20"/>
  <c r="O106" i="20"/>
  <c r="O108" i="20"/>
  <c r="O51" i="20"/>
  <c r="O96" i="20"/>
  <c r="O100" i="20"/>
  <c r="O84" i="20"/>
  <c r="O23" i="20"/>
  <c r="O42" i="20"/>
  <c r="O115" i="20"/>
  <c r="O111" i="20"/>
  <c r="O116" i="20"/>
  <c r="O44" i="20"/>
  <c r="O40" i="20"/>
  <c r="O21" i="20"/>
  <c r="O70" i="20"/>
  <c r="O25" i="20"/>
  <c r="O49" i="20"/>
  <c r="O31" i="20"/>
  <c r="O117" i="20"/>
  <c r="O54" i="20"/>
  <c r="O48" i="20"/>
  <c r="O112" i="20"/>
  <c r="O59" i="20"/>
  <c r="O58" i="20"/>
  <c r="O87" i="20"/>
  <c r="O83" i="20"/>
  <c r="O35" i="20"/>
  <c r="O43" i="20"/>
  <c r="O105" i="20"/>
  <c r="O90" i="20"/>
  <c r="O60" i="20"/>
  <c r="O18" i="16"/>
  <c r="O18" i="3"/>
  <c r="P18" i="6"/>
  <c r="P18" i="3"/>
  <c r="Q18" i="6"/>
  <c r="O18" i="20"/>
  <c r="P18" i="20"/>
  <c r="P18" i="16"/>
  <c r="O18" i="6"/>
  <c r="Q18" i="16"/>
  <c r="Q18" i="20"/>
  <c r="Q18" i="3"/>
  <c r="F7" i="11" l="1"/>
  <c r="E6" i="6"/>
  <c r="E9" i="6" s="1"/>
  <c r="E10" i="6" s="1"/>
  <c r="E4" i="6"/>
  <c r="E6" i="16"/>
  <c r="E9" i="16" s="1"/>
  <c r="E10" i="16" s="1"/>
  <c r="E5" i="20"/>
  <c r="N34" i="8"/>
  <c r="N252" i="8"/>
  <c r="N296" i="8"/>
  <c r="N318" i="8"/>
  <c r="N84" i="8"/>
  <c r="N219" i="8"/>
  <c r="N224" i="8"/>
  <c r="N163" i="8"/>
  <c r="N230" i="8"/>
  <c r="N55" i="8"/>
  <c r="N93" i="8"/>
  <c r="N293" i="8"/>
  <c r="N289" i="8"/>
  <c r="N81" i="8"/>
  <c r="N59" i="8"/>
  <c r="N103" i="8"/>
  <c r="N43" i="8"/>
  <c r="N242" i="8"/>
  <c r="N155" i="8"/>
  <c r="N54" i="8"/>
  <c r="N218" i="8"/>
  <c r="N132" i="8"/>
  <c r="N226" i="8"/>
  <c r="N270" i="8"/>
  <c r="N185" i="8"/>
  <c r="N292" i="8"/>
  <c r="N261" i="8"/>
  <c r="N30" i="8"/>
  <c r="N61" i="8"/>
  <c r="N40" i="8"/>
  <c r="N307" i="8"/>
  <c r="N130" i="8"/>
  <c r="N129" i="8"/>
  <c r="N139" i="8"/>
  <c r="N158" i="8"/>
  <c r="N140" i="8"/>
  <c r="N116" i="8"/>
  <c r="N142" i="8"/>
  <c r="N121" i="8"/>
  <c r="N247" i="8"/>
  <c r="N212" i="8"/>
  <c r="N238" i="8"/>
  <c r="N187" i="8"/>
  <c r="N278" i="8"/>
  <c r="N211" i="8"/>
  <c r="N95" i="8"/>
  <c r="N42" i="8"/>
  <c r="N45" i="8"/>
  <c r="N138" i="8"/>
  <c r="N280" i="8"/>
  <c r="N120" i="8"/>
  <c r="N51" i="8"/>
  <c r="N96" i="8"/>
  <c r="N201" i="8"/>
  <c r="N147" i="8"/>
  <c r="N192" i="8"/>
  <c r="N175" i="8"/>
  <c r="N186" i="8"/>
  <c r="N160" i="8"/>
  <c r="N58" i="8"/>
  <c r="N85" i="8"/>
  <c r="N152" i="8"/>
  <c r="N250" i="8"/>
  <c r="N60" i="8"/>
  <c r="N273" i="8"/>
  <c r="N277" i="8"/>
  <c r="N33" i="8"/>
  <c r="N109" i="8"/>
  <c r="N110" i="8"/>
  <c r="N37" i="8"/>
  <c r="N183" i="8"/>
  <c r="N167" i="8"/>
  <c r="N157" i="8"/>
  <c r="N189" i="8"/>
  <c r="N325" i="8"/>
  <c r="N322" i="8"/>
  <c r="N263" i="8"/>
  <c r="N131" i="8"/>
  <c r="N41" i="8"/>
  <c r="N266" i="8"/>
  <c r="N102" i="8"/>
  <c r="N317" i="8"/>
  <c r="N208" i="8"/>
  <c r="N288" i="8"/>
  <c r="N56" i="8"/>
  <c r="N148" i="8"/>
  <c r="N215" i="8"/>
  <c r="N76" i="8"/>
  <c r="N188" i="8"/>
  <c r="N177" i="8"/>
  <c r="N171" i="8"/>
  <c r="N118" i="8"/>
  <c r="N196" i="8"/>
  <c r="N106" i="8"/>
  <c r="N108" i="8"/>
  <c r="N301" i="8"/>
  <c r="N223" i="8"/>
  <c r="N86" i="8"/>
  <c r="N126" i="8"/>
  <c r="N320" i="8"/>
  <c r="N172" i="8"/>
  <c r="N303" i="8"/>
  <c r="N87" i="8"/>
  <c r="N168" i="8"/>
  <c r="N265" i="8"/>
  <c r="N38" i="8"/>
  <c r="N264" i="8"/>
  <c r="N166" i="8"/>
  <c r="N111" i="8"/>
  <c r="N302" i="8"/>
  <c r="N169" i="8"/>
  <c r="N46" i="8"/>
  <c r="N240" i="8"/>
  <c r="N94" i="8"/>
  <c r="N104" i="8"/>
  <c r="N235" i="8"/>
  <c r="N70" i="8"/>
  <c r="N258" i="8"/>
  <c r="N27" i="8"/>
  <c r="N136" i="8"/>
  <c r="N179" i="8"/>
  <c r="N47" i="8"/>
  <c r="N31" i="8"/>
  <c r="N36" i="8"/>
  <c r="N143" i="8"/>
  <c r="N127" i="8"/>
  <c r="N228" i="8"/>
  <c r="N294" i="8"/>
  <c r="N234" i="8"/>
  <c r="N48" i="8"/>
  <c r="N62" i="8"/>
  <c r="N72" i="8"/>
  <c r="N323" i="8"/>
  <c r="N134" i="8"/>
  <c r="N243" i="8"/>
  <c r="N149" i="8"/>
  <c r="N197" i="8"/>
  <c r="N248" i="8"/>
  <c r="N180" i="8"/>
  <c r="N291" i="8"/>
  <c r="N204" i="8"/>
  <c r="N284" i="8"/>
  <c r="N67" i="8"/>
  <c r="N98" i="8"/>
  <c r="N153" i="8"/>
  <c r="N281" i="8"/>
  <c r="N202" i="8"/>
  <c r="N300" i="8"/>
  <c r="N159" i="8"/>
  <c r="N92" i="8"/>
  <c r="N178" i="8"/>
  <c r="N137" i="8"/>
  <c r="N21" i="8"/>
  <c r="N245" i="8"/>
  <c r="N283" i="8"/>
  <c r="N271" i="8"/>
  <c r="N251" i="8"/>
  <c r="N304" i="8"/>
  <c r="N174" i="8"/>
  <c r="N125" i="8"/>
  <c r="N259" i="8"/>
  <c r="N221" i="8"/>
  <c r="N249" i="8"/>
  <c r="N268" i="8"/>
  <c r="N150" i="8"/>
  <c r="N80" i="8"/>
  <c r="N198" i="8"/>
  <c r="N275" i="8"/>
  <c r="N227" i="8"/>
  <c r="N64" i="8"/>
  <c r="N195" i="8"/>
  <c r="N214" i="8"/>
  <c r="N209" i="8"/>
  <c r="N112" i="8"/>
  <c r="N25" i="8"/>
  <c r="N28" i="8"/>
  <c r="N254" i="8"/>
  <c r="N82" i="8"/>
  <c r="N135" i="8"/>
  <c r="N237" i="8"/>
  <c r="N22" i="8"/>
  <c r="N299" i="8"/>
  <c r="N89" i="8"/>
  <c r="N295" i="8"/>
  <c r="N173" i="8"/>
  <c r="N79" i="8"/>
  <c r="N241" i="8"/>
  <c r="N255" i="8"/>
  <c r="N88" i="8"/>
  <c r="N71" i="8"/>
  <c r="N144" i="8"/>
  <c r="N122" i="8"/>
  <c r="N29" i="8"/>
  <c r="N181" i="8"/>
  <c r="N321" i="8"/>
  <c r="N256" i="8"/>
  <c r="N52" i="8"/>
  <c r="N77" i="8"/>
  <c r="N200" i="8"/>
  <c r="N272" i="8"/>
  <c r="N232" i="8"/>
  <c r="N239" i="8"/>
  <c r="N319" i="8"/>
  <c r="N114" i="8"/>
  <c r="N229" i="8"/>
  <c r="N194" i="8"/>
  <c r="N262" i="8"/>
  <c r="N190" i="8"/>
  <c r="N257" i="8"/>
  <c r="N182" i="8"/>
  <c r="N105" i="8"/>
  <c r="N315" i="8"/>
  <c r="N220" i="8"/>
  <c r="N193" i="8"/>
  <c r="N161" i="8"/>
  <c r="N286" i="8"/>
  <c r="N310" i="8"/>
  <c r="N141" i="8"/>
  <c r="N100" i="8"/>
  <c r="N297" i="8"/>
  <c r="N164" i="8"/>
  <c r="N66" i="8"/>
  <c r="N145" i="8"/>
  <c r="N308" i="8"/>
  <c r="N50" i="8"/>
  <c r="N231" i="8"/>
  <c r="N49" i="8"/>
  <c r="N176" i="8"/>
  <c r="N253" i="8"/>
  <c r="N162" i="8"/>
  <c r="N236" i="8"/>
  <c r="N298" i="8"/>
  <c r="N199" i="8"/>
  <c r="N285" i="8"/>
  <c r="N146" i="8"/>
  <c r="N78" i="8"/>
  <c r="N83" i="8"/>
  <c r="N26" i="8"/>
  <c r="N115" i="8"/>
  <c r="N154" i="8"/>
  <c r="N276" i="8"/>
  <c r="N44" i="8"/>
  <c r="N23" i="8"/>
  <c r="N274" i="8"/>
  <c r="N119" i="8"/>
  <c r="N75" i="8"/>
  <c r="N279" i="8"/>
  <c r="N311" i="8"/>
  <c r="N205" i="8"/>
  <c r="N222" i="8"/>
  <c r="N73" i="8"/>
  <c r="N225" i="8"/>
  <c r="N90" i="8"/>
  <c r="N203" i="8"/>
  <c r="N39" i="8"/>
  <c r="N267" i="8"/>
  <c r="N269" i="8"/>
  <c r="N306" i="8"/>
  <c r="N217" i="8"/>
  <c r="N313" i="8"/>
  <c r="N191" i="8"/>
  <c r="N316" i="8"/>
  <c r="N233" i="8"/>
  <c r="N63" i="8"/>
  <c r="N207" i="8"/>
  <c r="N53" i="8"/>
  <c r="N113" i="8"/>
  <c r="N101" i="8"/>
  <c r="N170" i="8"/>
  <c r="N184" i="8"/>
  <c r="N24" i="8"/>
  <c r="N282" i="8"/>
  <c r="N305" i="8"/>
  <c r="N57" i="8"/>
  <c r="N216" i="8"/>
  <c r="N91" i="8"/>
  <c r="N309" i="8"/>
  <c r="N123" i="8"/>
  <c r="N312" i="8"/>
  <c r="N74" i="8"/>
  <c r="N314" i="8"/>
  <c r="N32" i="8"/>
  <c r="N260" i="8"/>
  <c r="N128" i="8"/>
  <c r="N324" i="8"/>
  <c r="N244" i="8"/>
  <c r="N133" i="8"/>
  <c r="N165" i="8"/>
  <c r="N124" i="8"/>
  <c r="N117" i="8"/>
  <c r="N35" i="8"/>
  <c r="N151" i="8"/>
  <c r="N69" i="8"/>
  <c r="N107" i="8"/>
  <c r="N206" i="8"/>
  <c r="N68" i="8"/>
  <c r="N65" i="8"/>
  <c r="N213" i="8"/>
  <c r="N290" i="8"/>
  <c r="N99" i="8"/>
  <c r="N287" i="8"/>
  <c r="N210" i="8"/>
  <c r="N97" i="8"/>
  <c r="N156" i="8"/>
  <c r="N246" i="8"/>
  <c r="E4" i="3"/>
  <c r="E6" i="3"/>
  <c r="E9" i="3" s="1"/>
  <c r="E10" i="3" s="1"/>
  <c r="E6" i="20"/>
  <c r="E9" i="20" s="1"/>
  <c r="E10" i="20" s="1"/>
  <c r="O254" i="8"/>
  <c r="O41" i="8"/>
  <c r="O223" i="8"/>
  <c r="O315" i="8"/>
  <c r="O312" i="8"/>
  <c r="O239" i="8"/>
  <c r="O282" i="8"/>
  <c r="O301" i="8"/>
  <c r="O96" i="8"/>
  <c r="O115" i="8"/>
  <c r="O55" i="8"/>
  <c r="O155" i="8"/>
  <c r="O321" i="8"/>
  <c r="O111" i="8"/>
  <c r="O247" i="8"/>
  <c r="O268" i="8"/>
  <c r="O288" i="8"/>
  <c r="O25" i="8"/>
  <c r="O204" i="8"/>
  <c r="O116" i="8"/>
  <c r="O45" i="8"/>
  <c r="O236" i="8"/>
  <c r="O264" i="8"/>
  <c r="O62" i="8"/>
  <c r="O148" i="8"/>
  <c r="O250" i="8"/>
  <c r="O185" i="8"/>
  <c r="O190" i="8"/>
  <c r="O140" i="8"/>
  <c r="O248" i="8"/>
  <c r="O249" i="8"/>
  <c r="O182" i="8"/>
  <c r="O317" i="8"/>
  <c r="O243" i="8"/>
  <c r="O178" i="8"/>
  <c r="O103" i="8"/>
  <c r="O100" i="8"/>
  <c r="O128" i="8"/>
  <c r="O184" i="8"/>
  <c r="O42" i="8"/>
  <c r="O75" i="8"/>
  <c r="O290" i="8"/>
  <c r="O37" i="8"/>
  <c r="O307" i="8"/>
  <c r="O59" i="8"/>
  <c r="O88" i="8"/>
  <c r="O67" i="8"/>
  <c r="O66" i="8"/>
  <c r="O32" i="8"/>
  <c r="O90" i="8"/>
  <c r="O156" i="8"/>
  <c r="O242" i="8"/>
  <c r="O234" i="8"/>
  <c r="O76" i="8"/>
  <c r="O95" i="8"/>
  <c r="O123" i="8"/>
  <c r="O57" i="8"/>
  <c r="O159" i="8"/>
  <c r="O139" i="8"/>
  <c r="O73" i="8"/>
  <c r="O68" i="8"/>
  <c r="O168" i="8"/>
  <c r="O56" i="8"/>
  <c r="O109" i="8"/>
  <c r="O89" i="8"/>
  <c r="O245" i="8"/>
  <c r="O52" i="8"/>
  <c r="O38" i="8"/>
  <c r="O81" i="8"/>
  <c r="O199" i="8"/>
  <c r="O251" i="8"/>
  <c r="O189" i="8"/>
  <c r="O213" i="8"/>
  <c r="O209" i="8"/>
  <c r="O295" i="8"/>
  <c r="O229" i="8"/>
  <c r="O78" i="8"/>
  <c r="O191" i="8"/>
  <c r="O171" i="8"/>
  <c r="O105" i="8"/>
  <c r="O163" i="8"/>
  <c r="O158" i="8"/>
  <c r="O167" i="8"/>
  <c r="O101" i="8"/>
  <c r="O228" i="8"/>
  <c r="O72" i="8"/>
  <c r="O84" i="8"/>
  <c r="O74" i="8"/>
  <c r="O44" i="8"/>
  <c r="O149" i="8"/>
  <c r="O28" i="8"/>
  <c r="O217" i="8"/>
  <c r="O222" i="8"/>
  <c r="O316" i="8"/>
  <c r="O231" i="8"/>
  <c r="O320" i="8"/>
  <c r="O260" i="8"/>
  <c r="O172" i="8"/>
  <c r="O87" i="8"/>
  <c r="O203" i="8"/>
  <c r="O325" i="8"/>
  <c r="O134" i="8"/>
  <c r="O112" i="8"/>
  <c r="O49" i="8"/>
  <c r="O31" i="8"/>
  <c r="O183" i="8"/>
  <c r="O269" i="8"/>
  <c r="O297" i="8"/>
  <c r="O82" i="8"/>
  <c r="O262" i="8"/>
  <c r="O258" i="8"/>
  <c r="O83" i="8"/>
  <c r="O210" i="8"/>
  <c r="O33" i="8"/>
  <c r="O319" i="8"/>
  <c r="O201" i="8"/>
  <c r="O152" i="8"/>
  <c r="O92" i="8"/>
  <c r="O144" i="8"/>
  <c r="O160" i="8"/>
  <c r="O196" i="8"/>
  <c r="O35" i="8"/>
  <c r="O192" i="8"/>
  <c r="O275" i="8"/>
  <c r="O263" i="8"/>
  <c r="O108" i="8"/>
  <c r="O30" i="8"/>
  <c r="O215" i="8"/>
  <c r="O79" i="8"/>
  <c r="O256" i="8"/>
  <c r="O60" i="8"/>
  <c r="O126" i="8"/>
  <c r="O176" i="8"/>
  <c r="O86" i="8"/>
  <c r="O302" i="8"/>
  <c r="O23" i="8"/>
  <c r="O186" i="8"/>
  <c r="O27" i="8"/>
  <c r="O313" i="8"/>
  <c r="O124" i="8"/>
  <c r="O211" i="8"/>
  <c r="O198" i="8"/>
  <c r="O233" i="8"/>
  <c r="O200" i="8"/>
  <c r="O142" i="8"/>
  <c r="O122" i="8"/>
  <c r="O179" i="8"/>
  <c r="O63" i="8"/>
  <c r="O259" i="8"/>
  <c r="O304" i="8"/>
  <c r="O39" i="8"/>
  <c r="O212" i="8"/>
  <c r="O270" i="8"/>
  <c r="O226" i="8"/>
  <c r="O219" i="8"/>
  <c r="O285" i="8"/>
  <c r="O136" i="8"/>
  <c r="O64" i="8"/>
  <c r="O241" i="8"/>
  <c r="O54" i="8"/>
  <c r="O253" i="8"/>
  <c r="O240" i="8"/>
  <c r="O161" i="8"/>
  <c r="O300" i="8"/>
  <c r="O93" i="8"/>
  <c r="O174" i="8"/>
  <c r="O138" i="8"/>
  <c r="O238" i="8"/>
  <c r="O218" i="8"/>
  <c r="O303" i="8"/>
  <c r="O181" i="8"/>
  <c r="O164" i="8"/>
  <c r="O293" i="8"/>
  <c r="O306" i="8"/>
  <c r="O107" i="8"/>
  <c r="O85" i="8"/>
  <c r="O246" i="8"/>
  <c r="O129" i="8"/>
  <c r="O43" i="8"/>
  <c r="O106" i="8"/>
  <c r="O77" i="8"/>
  <c r="O102" i="8"/>
  <c r="O114" i="8"/>
  <c r="O299" i="8"/>
  <c r="O277" i="8"/>
  <c r="O46" i="8"/>
  <c r="O147" i="8"/>
  <c r="O308" i="8"/>
  <c r="O121" i="8"/>
  <c r="O261" i="8"/>
  <c r="O22" i="8"/>
  <c r="O281" i="8"/>
  <c r="O206" i="8"/>
  <c r="O137" i="8"/>
  <c r="O29" i="8"/>
  <c r="O119" i="8"/>
  <c r="O157" i="8"/>
  <c r="O118" i="8"/>
  <c r="O97" i="8"/>
  <c r="O208" i="8"/>
  <c r="O216" i="8"/>
  <c r="O71" i="8"/>
  <c r="O284" i="8"/>
  <c r="O202" i="8"/>
  <c r="O271" i="8"/>
  <c r="O58" i="8"/>
  <c r="O267" i="8"/>
  <c r="O187" i="8"/>
  <c r="O24" i="8"/>
  <c r="O257" i="8"/>
  <c r="O305" i="8"/>
  <c r="O94" i="8"/>
  <c r="O135" i="8"/>
  <c r="O279" i="8"/>
  <c r="O224" i="8"/>
  <c r="O205" i="8"/>
  <c r="O197" i="8"/>
  <c r="O244" i="8"/>
  <c r="O294" i="8"/>
  <c r="O287" i="8"/>
  <c r="O130" i="8"/>
  <c r="O220" i="8"/>
  <c r="O153" i="8"/>
  <c r="O34" i="8"/>
  <c r="O230" i="8"/>
  <c r="O265" i="8"/>
  <c r="O146" i="8"/>
  <c r="O324" i="8"/>
  <c r="O180" i="8"/>
  <c r="O280" i="8"/>
  <c r="O48" i="8"/>
  <c r="O274" i="8"/>
  <c r="O296" i="8"/>
  <c r="O133" i="8"/>
  <c r="O131" i="8"/>
  <c r="O194" i="8"/>
  <c r="O151" i="8"/>
  <c r="O318" i="8"/>
  <c r="O166" i="8"/>
  <c r="O165" i="8"/>
  <c r="O113" i="8"/>
  <c r="O162" i="8"/>
  <c r="O272" i="8"/>
  <c r="O80" i="8"/>
  <c r="O292" i="8"/>
  <c r="O40" i="8"/>
  <c r="O286" i="8"/>
  <c r="O125" i="8"/>
  <c r="O289" i="8"/>
  <c r="O132" i="8"/>
  <c r="O193" i="8"/>
  <c r="O120" i="8"/>
  <c r="O69" i="8"/>
  <c r="O145" i="8"/>
  <c r="O110" i="8"/>
  <c r="O127" i="8"/>
  <c r="O273" i="8"/>
  <c r="O232" i="8"/>
  <c r="O154" i="8"/>
  <c r="O266" i="8"/>
  <c r="O188" i="8"/>
  <c r="O175" i="8"/>
  <c r="O283" i="8"/>
  <c r="O51" i="8"/>
  <c r="O50" i="8"/>
  <c r="O99" i="8"/>
  <c r="O98" i="8"/>
  <c r="O173" i="8"/>
  <c r="O221" i="8"/>
  <c r="O47" i="8"/>
  <c r="O227" i="8"/>
  <c r="O237" i="8"/>
  <c r="O310" i="8"/>
  <c r="O214" i="8"/>
  <c r="O36" i="8"/>
  <c r="O141" i="8"/>
  <c r="O150" i="8"/>
  <c r="O91" i="8"/>
  <c r="O170" i="8"/>
  <c r="O70" i="8"/>
  <c r="O276" i="8"/>
  <c r="O21" i="8"/>
  <c r="O278" i="8"/>
  <c r="O252" i="8"/>
  <c r="O117" i="8"/>
  <c r="O291" i="8"/>
  <c r="O53" i="8"/>
  <c r="O235" i="8"/>
  <c r="O323" i="8"/>
  <c r="O314" i="8"/>
  <c r="O225" i="8"/>
  <c r="O255" i="8"/>
  <c r="O169" i="8"/>
  <c r="O65" i="8"/>
  <c r="O104" i="8"/>
  <c r="O177" i="8"/>
  <c r="O322" i="8"/>
  <c r="O298" i="8"/>
  <c r="O195" i="8"/>
  <c r="O26" i="8"/>
  <c r="O61" i="8"/>
  <c r="O309" i="8"/>
  <c r="O207" i="8"/>
  <c r="O143" i="8"/>
  <c r="O311" i="8"/>
  <c r="E5" i="16"/>
  <c r="M260" i="16" s="1"/>
  <c r="M339" i="6"/>
  <c r="V17" i="6"/>
  <c r="M191" i="6"/>
  <c r="M135" i="6"/>
  <c r="M22" i="6"/>
  <c r="M192" i="6"/>
  <c r="M316" i="6"/>
  <c r="M277" i="6"/>
  <c r="M132" i="6"/>
  <c r="M42" i="6"/>
  <c r="M249" i="6"/>
  <c r="M315" i="6"/>
  <c r="V14" i="6"/>
  <c r="M27" i="6"/>
  <c r="M177" i="6"/>
  <c r="M255" i="6"/>
  <c r="M134" i="6"/>
  <c r="M281" i="6"/>
  <c r="M221" i="6"/>
  <c r="M154" i="6"/>
  <c r="M340" i="6"/>
  <c r="M48" i="6"/>
  <c r="M331" i="6"/>
  <c r="M121" i="6"/>
  <c r="M229" i="6"/>
  <c r="M227" i="6"/>
  <c r="M287" i="6"/>
  <c r="M53" i="6"/>
  <c r="M166" i="6"/>
  <c r="M182" i="6"/>
  <c r="M325" i="6"/>
  <c r="M244" i="6"/>
  <c r="V2" i="6"/>
  <c r="M279" i="6"/>
  <c r="M235" i="6"/>
  <c r="M269" i="6"/>
  <c r="M136" i="6"/>
  <c r="M57" i="6"/>
  <c r="M322" i="6"/>
  <c r="M250" i="6"/>
  <c r="M62" i="6"/>
  <c r="M242" i="6"/>
  <c r="M28" i="6"/>
  <c r="M170" i="6"/>
  <c r="M193" i="6"/>
  <c r="M248" i="6"/>
  <c r="M289" i="6"/>
  <c r="M306" i="6"/>
  <c r="M152" i="6"/>
  <c r="M254" i="6"/>
  <c r="M104" i="6"/>
  <c r="M64" i="6"/>
  <c r="M111" i="6"/>
  <c r="M327" i="6"/>
  <c r="V4" i="6"/>
  <c r="M280" i="6"/>
  <c r="M318" i="6"/>
  <c r="M123" i="6"/>
  <c r="M110" i="6"/>
  <c r="M230" i="6"/>
  <c r="M147" i="6"/>
  <c r="M161" i="6"/>
  <c r="M270" i="6"/>
  <c r="M204" i="6"/>
  <c r="M130" i="6"/>
  <c r="M226" i="6"/>
  <c r="M304" i="6"/>
  <c r="M67" i="6"/>
  <c r="V13" i="6"/>
  <c r="M74" i="6"/>
  <c r="M94" i="6"/>
  <c r="M108" i="6"/>
  <c r="M185" i="6"/>
  <c r="M312" i="6"/>
  <c r="M291" i="6"/>
  <c r="M210" i="6"/>
  <c r="M73" i="6"/>
  <c r="M47" i="6"/>
  <c r="M314" i="6"/>
  <c r="M76" i="6"/>
  <c r="M32" i="6"/>
  <c r="M294" i="6"/>
  <c r="M199" i="6"/>
  <c r="M80" i="6"/>
  <c r="M259" i="6"/>
  <c r="M224" i="6"/>
  <c r="M94" i="9"/>
  <c r="M173" i="9"/>
  <c r="M151" i="9"/>
  <c r="M43" i="9"/>
  <c r="M318" i="9"/>
  <c r="M337" i="9"/>
  <c r="M36" i="9"/>
  <c r="M54" i="9"/>
  <c r="M112" i="9"/>
  <c r="M286" i="9"/>
  <c r="M305" i="9"/>
  <c r="M172" i="9"/>
  <c r="M23" i="9"/>
  <c r="M228" i="9"/>
  <c r="M191" i="9"/>
  <c r="M216" i="9"/>
  <c r="M293" i="9"/>
  <c r="M102" i="9"/>
  <c r="M25" i="9"/>
  <c r="M325" i="9"/>
  <c r="M134" i="9"/>
  <c r="M280" i="9"/>
  <c r="M63" i="9"/>
  <c r="M287" i="9"/>
  <c r="M208" i="9"/>
  <c r="M161" i="9"/>
  <c r="M244" i="9"/>
  <c r="M87" i="9"/>
  <c r="M281" i="9"/>
  <c r="M33" i="9"/>
  <c r="M78" i="9"/>
  <c r="M86" i="9"/>
  <c r="M340" i="9"/>
  <c r="M144" i="9"/>
  <c r="M52" i="9"/>
  <c r="M311" i="9"/>
  <c r="M164" i="9"/>
  <c r="M307" i="9"/>
  <c r="M40" i="9"/>
  <c r="M256" i="9"/>
  <c r="M118" i="9"/>
  <c r="M249" i="9"/>
  <c r="M127" i="9"/>
  <c r="M239" i="9"/>
  <c r="M82" i="9"/>
  <c r="M254" i="9"/>
  <c r="M155" i="9"/>
  <c r="M122" i="9"/>
  <c r="M225" i="9"/>
  <c r="M147" i="9"/>
  <c r="M71" i="9"/>
  <c r="M160" i="9"/>
  <c r="M333" i="9"/>
  <c r="M31" i="9"/>
  <c r="M237" i="9"/>
  <c r="M167" i="9"/>
  <c r="M39" i="9"/>
  <c r="M165" i="9"/>
  <c r="M101" i="9"/>
  <c r="M180" i="9"/>
  <c r="M296" i="9"/>
  <c r="M175" i="9"/>
  <c r="M322" i="9"/>
  <c r="M341" i="9"/>
  <c r="M204" i="9"/>
  <c r="M205" i="9"/>
  <c r="M116" i="9"/>
  <c r="M335" i="9"/>
  <c r="M246" i="9"/>
  <c r="M47" i="9"/>
  <c r="M169" i="9"/>
  <c r="M190" i="9"/>
  <c r="M257" i="9"/>
  <c r="M203" i="9"/>
  <c r="M229" i="9"/>
  <c r="M250" i="9"/>
  <c r="M291" i="9"/>
  <c r="M304" i="9"/>
  <c r="M149" i="9"/>
  <c r="M306" i="9"/>
  <c r="M73" i="9"/>
  <c r="M156" i="9"/>
  <c r="M300" i="9"/>
  <c r="M251" i="9"/>
  <c r="M93" i="9"/>
  <c r="M119" i="9"/>
  <c r="M57" i="9"/>
  <c r="M260" i="9"/>
  <c r="M100" i="9"/>
  <c r="M201" i="9"/>
  <c r="M309" i="9"/>
  <c r="M240" i="9"/>
  <c r="M217" i="9"/>
  <c r="M338" i="9"/>
  <c r="M154" i="9"/>
  <c r="M285" i="9"/>
  <c r="M152" i="9"/>
  <c r="M196" i="9"/>
  <c r="M153" i="9"/>
  <c r="M105" i="9"/>
  <c r="M266" i="9"/>
  <c r="M326" i="9"/>
  <c r="M125" i="9"/>
  <c r="M271" i="9"/>
  <c r="M140" i="9"/>
  <c r="M314" i="9"/>
  <c r="M138" i="9"/>
  <c r="M24" i="9"/>
  <c r="M177" i="9"/>
  <c r="M269" i="9"/>
  <c r="M157" i="9"/>
  <c r="M148" i="9"/>
  <c r="M289" i="9"/>
  <c r="M189" i="9"/>
  <c r="M69" i="9"/>
  <c r="M238" i="9"/>
  <c r="M88" i="9"/>
  <c r="M21" i="9"/>
  <c r="M215" i="9"/>
  <c r="M323" i="9"/>
  <c r="M265" i="9"/>
  <c r="M207" i="9"/>
  <c r="M35" i="9"/>
  <c r="M294" i="9"/>
  <c r="M62" i="9"/>
  <c r="M114" i="9"/>
  <c r="M301" i="9"/>
  <c r="M133" i="9"/>
  <c r="M187" i="9"/>
  <c r="M321" i="9"/>
  <c r="M232" i="9"/>
  <c r="M44" i="9"/>
  <c r="M130" i="9"/>
  <c r="M55" i="9"/>
  <c r="M197" i="9"/>
  <c r="M29" i="9"/>
  <c r="M110" i="9"/>
  <c r="M319" i="9"/>
  <c r="M79" i="9"/>
  <c r="M50" i="9"/>
  <c r="M184" i="9"/>
  <c r="M53" i="9"/>
  <c r="M186" i="9"/>
  <c r="M192" i="9"/>
  <c r="M262" i="9"/>
  <c r="M259" i="9"/>
  <c r="M113" i="9"/>
  <c r="M107" i="9"/>
  <c r="M95" i="9"/>
  <c r="M243" i="9"/>
  <c r="M131" i="9"/>
  <c r="M91" i="9"/>
  <c r="M34" i="9"/>
  <c r="M255" i="9"/>
  <c r="M290" i="9"/>
  <c r="M264" i="9"/>
  <c r="M109" i="9"/>
  <c r="M214" i="9"/>
  <c r="M330" i="9"/>
  <c r="M97" i="9"/>
  <c r="M120" i="9"/>
  <c r="M132" i="9"/>
  <c r="M273" i="9"/>
  <c r="M176" i="9"/>
  <c r="M185" i="9"/>
  <c r="M37" i="9"/>
  <c r="M137" i="9"/>
  <c r="M231" i="9"/>
  <c r="M222" i="9"/>
  <c r="M283" i="9"/>
  <c r="M145" i="9"/>
  <c r="M67" i="9"/>
  <c r="M92" i="9"/>
  <c r="M104" i="9"/>
  <c r="M81" i="9"/>
  <c r="M75" i="9"/>
  <c r="M224" i="9"/>
  <c r="M299" i="9"/>
  <c r="M233" i="9"/>
  <c r="M270" i="9"/>
  <c r="M278" i="9"/>
  <c r="M159" i="9"/>
  <c r="M70" i="9"/>
  <c r="M121" i="9"/>
  <c r="M267" i="9"/>
  <c r="M32" i="9"/>
  <c r="M179" i="9"/>
  <c r="M124" i="9"/>
  <c r="M139" i="9"/>
  <c r="M275" i="9"/>
  <c r="M342" i="9"/>
  <c r="M162" i="9"/>
  <c r="M142" i="9"/>
  <c r="M99" i="9"/>
  <c r="M220" i="9"/>
  <c r="M85" i="9"/>
  <c r="M48" i="9"/>
  <c r="M210" i="9"/>
  <c r="M158" i="9"/>
  <c r="M193" i="9"/>
  <c r="M163" i="9"/>
  <c r="M136" i="9"/>
  <c r="M328" i="9"/>
  <c r="M236" i="9"/>
  <c r="M295" i="9"/>
  <c r="M168" i="9"/>
  <c r="M211" i="9"/>
  <c r="M128" i="9"/>
  <c r="M26" i="9"/>
  <c r="M213" i="9"/>
  <c r="M150" i="9"/>
  <c r="M77" i="9"/>
  <c r="M227" i="9"/>
  <c r="M327" i="9"/>
  <c r="M206" i="9"/>
  <c r="M221" i="9"/>
  <c r="M334" i="9"/>
  <c r="M166" i="9"/>
  <c r="M234" i="9"/>
  <c r="M129" i="9"/>
  <c r="M51" i="9"/>
  <c r="M59" i="9"/>
  <c r="M274" i="9"/>
  <c r="M83" i="9"/>
  <c r="M223" i="9"/>
  <c r="M141" i="9"/>
  <c r="M241" i="9"/>
  <c r="M324" i="9"/>
  <c r="M60" i="9"/>
  <c r="M61" i="9"/>
  <c r="M49" i="9"/>
  <c r="M80" i="9"/>
  <c r="M68" i="9"/>
  <c r="M84" i="9"/>
  <c r="M302" i="9"/>
  <c r="M247" i="9"/>
  <c r="M135" i="9"/>
  <c r="M202" i="9"/>
  <c r="M38" i="9"/>
  <c r="M146" i="9"/>
  <c r="M200" i="9"/>
  <c r="M297" i="9"/>
  <c r="M126" i="9"/>
  <c r="M183" i="9"/>
  <c r="M198" i="9"/>
  <c r="M98" i="9"/>
  <c r="M22" i="9"/>
  <c r="M212" i="9"/>
  <c r="M276" i="9"/>
  <c r="M178" i="9"/>
  <c r="M76" i="9"/>
  <c r="M45" i="9"/>
  <c r="M292" i="9"/>
  <c r="M64" i="9"/>
  <c r="M90" i="9"/>
  <c r="M219" i="9"/>
  <c r="M65" i="9"/>
  <c r="M117" i="9"/>
  <c r="M336" i="9"/>
  <c r="M226" i="9"/>
  <c r="M303" i="9"/>
  <c r="M103" i="9"/>
  <c r="M96" i="9"/>
  <c r="M242" i="9"/>
  <c r="M320" i="9"/>
  <c r="M74" i="9"/>
  <c r="M252" i="9"/>
  <c r="M316" i="9"/>
  <c r="M194" i="9"/>
  <c r="M106" i="9"/>
  <c r="M195" i="9"/>
  <c r="M258" i="9"/>
  <c r="M279" i="9"/>
  <c r="M245" i="9"/>
  <c r="M268" i="9"/>
  <c r="M329" i="9"/>
  <c r="M199" i="9"/>
  <c r="M253" i="9"/>
  <c r="M30" i="9"/>
  <c r="M317" i="9"/>
  <c r="M111" i="9"/>
  <c r="M248" i="9"/>
  <c r="M27" i="9"/>
  <c r="M171" i="9"/>
  <c r="M308" i="9"/>
  <c r="M170" i="9"/>
  <c r="M332" i="9"/>
  <c r="M339" i="9"/>
  <c r="M72" i="9"/>
  <c r="M230" i="9"/>
  <c r="M174" i="9"/>
  <c r="M123" i="9"/>
  <c r="M66" i="9"/>
  <c r="M182" i="9"/>
  <c r="M209" i="9"/>
  <c r="M261" i="9"/>
  <c r="M89" i="9"/>
  <c r="M181" i="9"/>
  <c r="M272" i="9"/>
  <c r="M312" i="9"/>
  <c r="M313" i="9"/>
  <c r="M235" i="9"/>
  <c r="M46" i="9"/>
  <c r="M310" i="9"/>
  <c r="M188" i="9"/>
  <c r="M58" i="9"/>
  <c r="M315" i="9"/>
  <c r="M108" i="9"/>
  <c r="M42" i="9"/>
  <c r="M28" i="9"/>
  <c r="M143" i="9"/>
  <c r="M331" i="9"/>
  <c r="M288" i="9"/>
  <c r="M41" i="9"/>
  <c r="M56" i="9"/>
  <c r="M277" i="9"/>
  <c r="M263" i="9"/>
  <c r="M282" i="9"/>
  <c r="M284" i="9"/>
  <c r="M7" i="9"/>
  <c r="E4" i="9" s="1"/>
  <c r="M218" i="9"/>
  <c r="M115" i="9"/>
  <c r="M298" i="9"/>
  <c r="M75" i="6"/>
  <c r="M127" i="6"/>
  <c r="M41" i="6"/>
  <c r="M164" i="6"/>
  <c r="M288" i="6"/>
  <c r="M86" i="6"/>
  <c r="M272" i="6"/>
  <c r="M112" i="6"/>
  <c r="M165" i="6"/>
  <c r="M126" i="6"/>
  <c r="M102" i="6"/>
  <c r="V18" i="6"/>
  <c r="M307" i="6"/>
  <c r="M286" i="6"/>
  <c r="M335" i="6"/>
  <c r="M338" i="6"/>
  <c r="M240" i="6"/>
  <c r="M43" i="6"/>
  <c r="M35" i="6"/>
  <c r="M93" i="6"/>
  <c r="M156" i="6"/>
  <c r="M205" i="6"/>
  <c r="M122" i="6"/>
  <c r="M66" i="6"/>
  <c r="M273" i="6"/>
  <c r="M301" i="6"/>
  <c r="M85" i="6"/>
  <c r="M38" i="6"/>
  <c r="M308" i="6"/>
  <c r="M46" i="6"/>
  <c r="M131" i="6"/>
  <c r="M247" i="6"/>
  <c r="M252" i="6"/>
  <c r="M228" i="6"/>
  <c r="M101" i="6"/>
  <c r="M61" i="6"/>
  <c r="M44" i="6"/>
  <c r="M326" i="6"/>
  <c r="M87" i="6"/>
  <c r="M118" i="6"/>
  <c r="M313" i="6"/>
  <c r="M239" i="6"/>
  <c r="M157" i="6"/>
  <c r="N161" i="9"/>
  <c r="N57" i="9"/>
  <c r="N148" i="9"/>
  <c r="N21" i="9"/>
  <c r="N65" i="9"/>
  <c r="N312" i="9"/>
  <c r="N64" i="9"/>
  <c r="N311" i="9"/>
  <c r="N264" i="9"/>
  <c r="N108" i="9"/>
  <c r="N220" i="9"/>
  <c r="N341" i="9"/>
  <c r="N101" i="9"/>
  <c r="N141" i="9"/>
  <c r="N43" i="9"/>
  <c r="N46" i="9"/>
  <c r="N258" i="9"/>
  <c r="N288" i="9"/>
  <c r="N219" i="9"/>
  <c r="N193" i="9"/>
  <c r="N24" i="9"/>
  <c r="N125" i="9"/>
  <c r="N114" i="9"/>
  <c r="N254" i="9"/>
  <c r="N316" i="9"/>
  <c r="N237" i="9"/>
  <c r="N131" i="9"/>
  <c r="N49" i="9"/>
  <c r="N31" i="9"/>
  <c r="N241" i="9"/>
  <c r="N180" i="9"/>
  <c r="N123" i="9"/>
  <c r="N247" i="9"/>
  <c r="N278" i="9"/>
  <c r="N229" i="9"/>
  <c r="N40" i="9"/>
  <c r="N144" i="9"/>
  <c r="N59" i="9"/>
  <c r="N145" i="9"/>
  <c r="N319" i="9"/>
  <c r="N109" i="9"/>
  <c r="N260" i="9"/>
  <c r="N79" i="9"/>
  <c r="N256" i="9"/>
  <c r="N233" i="9"/>
  <c r="N116" i="9"/>
  <c r="N201" i="9"/>
  <c r="N106" i="9"/>
  <c r="N197" i="9"/>
  <c r="N33" i="9"/>
  <c r="N77" i="9"/>
  <c r="N124" i="9"/>
  <c r="N115" i="9"/>
  <c r="N127" i="9"/>
  <c r="N126" i="9"/>
  <c r="N163" i="9"/>
  <c r="N292" i="9"/>
  <c r="N331" i="9"/>
  <c r="N251" i="9"/>
  <c r="N232" i="9"/>
  <c r="N84" i="9"/>
  <c r="N38" i="9"/>
  <c r="N142" i="9"/>
  <c r="N325" i="9"/>
  <c r="N327" i="9"/>
  <c r="N286" i="9"/>
  <c r="N236" i="9"/>
  <c r="N179" i="9"/>
  <c r="N66" i="9"/>
  <c r="N170" i="9"/>
  <c r="N235" i="9"/>
  <c r="N183" i="9"/>
  <c r="N313" i="9"/>
  <c r="N283" i="9"/>
  <c r="N23" i="9"/>
  <c r="N128" i="9"/>
  <c r="N187" i="9"/>
  <c r="N184" i="9"/>
  <c r="N281" i="9"/>
  <c r="N54" i="9"/>
  <c r="N147" i="9"/>
  <c r="N152" i="9"/>
  <c r="N85" i="9"/>
  <c r="N189" i="9"/>
  <c r="N304" i="9"/>
  <c r="N265" i="9"/>
  <c r="N308" i="9"/>
  <c r="N92" i="9"/>
  <c r="N339" i="9"/>
  <c r="N302" i="9"/>
  <c r="N129" i="9"/>
  <c r="N340" i="9"/>
  <c r="N303" i="9"/>
  <c r="N217" i="9"/>
  <c r="N80" i="9"/>
  <c r="N172" i="9"/>
  <c r="N337" i="9"/>
  <c r="N52" i="9"/>
  <c r="N75" i="9"/>
  <c r="N110" i="9"/>
  <c r="N245" i="9"/>
  <c r="N295" i="9"/>
  <c r="N249" i="9"/>
  <c r="N151" i="9"/>
  <c r="N214" i="9"/>
  <c r="N103" i="9"/>
  <c r="N138" i="9"/>
  <c r="N95" i="9"/>
  <c r="N165" i="9"/>
  <c r="N282" i="9"/>
  <c r="N188" i="9"/>
  <c r="N98" i="9"/>
  <c r="N202" i="9"/>
  <c r="N250" i="9"/>
  <c r="N298" i="9"/>
  <c r="N175" i="9"/>
  <c r="N307" i="9"/>
  <c r="N119" i="9"/>
  <c r="N87" i="9"/>
  <c r="N275" i="9"/>
  <c r="N334" i="9"/>
  <c r="N255" i="9"/>
  <c r="N107" i="9"/>
  <c r="N290" i="9"/>
  <c r="N44" i="9"/>
  <c r="N122" i="9"/>
  <c r="N192" i="9"/>
  <c r="N134" i="9"/>
  <c r="N231" i="9"/>
  <c r="N178" i="9"/>
  <c r="N159" i="9"/>
  <c r="N310" i="9"/>
  <c r="N305" i="9"/>
  <c r="N112" i="9"/>
  <c r="N267" i="9"/>
  <c r="N88" i="9"/>
  <c r="N111" i="9"/>
  <c r="N190" i="9"/>
  <c r="N209" i="9"/>
  <c r="N324" i="9"/>
  <c r="N157" i="9"/>
  <c r="N261" i="9"/>
  <c r="N89" i="9"/>
  <c r="N246" i="9"/>
  <c r="N133" i="9"/>
  <c r="N243" i="9"/>
  <c r="N143" i="9"/>
  <c r="N317" i="9"/>
  <c r="N137" i="9"/>
  <c r="N117" i="9"/>
  <c r="N100" i="9"/>
  <c r="N135" i="9"/>
  <c r="N271" i="9"/>
  <c r="N48" i="9"/>
  <c r="N291" i="9"/>
  <c r="N181" i="9"/>
  <c r="N309" i="9"/>
  <c r="N213" i="9"/>
  <c r="N97" i="9"/>
  <c r="N91" i="9"/>
  <c r="N164" i="9"/>
  <c r="N342" i="9"/>
  <c r="N262" i="9"/>
  <c r="N32" i="9"/>
  <c r="N207" i="9"/>
  <c r="N156" i="9"/>
  <c r="N297" i="9"/>
  <c r="N284" i="9"/>
  <c r="N36" i="9"/>
  <c r="N204" i="9"/>
  <c r="N104" i="9"/>
  <c r="N56" i="9"/>
  <c r="N47" i="9"/>
  <c r="N199" i="9"/>
  <c r="N296" i="9"/>
  <c r="N226" i="9"/>
  <c r="N211" i="9"/>
  <c r="N212" i="9"/>
  <c r="N203" i="9"/>
  <c r="N326" i="9"/>
  <c r="N50" i="9"/>
  <c r="N71" i="9"/>
  <c r="N74" i="9"/>
  <c r="N22" i="9"/>
  <c r="N272" i="9"/>
  <c r="N240" i="9"/>
  <c r="N149" i="9"/>
  <c r="N239" i="9"/>
  <c r="N67" i="9"/>
  <c r="N102" i="9"/>
  <c r="N238" i="9"/>
  <c r="N314" i="9"/>
  <c r="N277" i="9"/>
  <c r="N330" i="9"/>
  <c r="N45" i="9"/>
  <c r="N60" i="9"/>
  <c r="N83" i="9"/>
  <c r="N244" i="9"/>
  <c r="N338" i="9"/>
  <c r="N72" i="9"/>
  <c r="N86" i="9"/>
  <c r="N34" i="9"/>
  <c r="N318" i="9"/>
  <c r="N206" i="9"/>
  <c r="N323" i="9"/>
  <c r="N285" i="9"/>
  <c r="N162" i="9"/>
  <c r="N268" i="9"/>
  <c r="N216" i="9"/>
  <c r="N321" i="9"/>
  <c r="N167" i="9"/>
  <c r="N221" i="9"/>
  <c r="N169" i="9"/>
  <c r="N90" i="9"/>
  <c r="N185" i="9"/>
  <c r="N263" i="9"/>
  <c r="N61" i="9"/>
  <c r="N39" i="9"/>
  <c r="N42" i="9"/>
  <c r="N73" i="9"/>
  <c r="N176" i="9"/>
  <c r="N155" i="9"/>
  <c r="N322" i="9"/>
  <c r="N332" i="9"/>
  <c r="N35" i="9"/>
  <c r="N70" i="9"/>
  <c r="N174" i="9"/>
  <c r="N105" i="9"/>
  <c r="N153" i="9"/>
  <c r="N140" i="9"/>
  <c r="N99" i="9"/>
  <c r="N166" i="9"/>
  <c r="N270" i="9"/>
  <c r="N55" i="9"/>
  <c r="N276" i="9"/>
  <c r="N269" i="9"/>
  <c r="N171" i="9"/>
  <c r="N37" i="9"/>
  <c r="N182" i="9"/>
  <c r="N205" i="9"/>
  <c r="N58" i="9"/>
  <c r="N113" i="9"/>
  <c r="N218" i="9"/>
  <c r="N274" i="9"/>
  <c r="N328" i="9"/>
  <c r="N215" i="9"/>
  <c r="N200" i="9"/>
  <c r="N53" i="9"/>
  <c r="N136" i="9"/>
  <c r="N336" i="9"/>
  <c r="N118" i="9"/>
  <c r="N139" i="9"/>
  <c r="N158" i="9"/>
  <c r="N273" i="9"/>
  <c r="N210" i="9"/>
  <c r="N333" i="9"/>
  <c r="N248" i="9"/>
  <c r="N121" i="9"/>
  <c r="N228" i="9"/>
  <c r="N146" i="9"/>
  <c r="N150" i="9"/>
  <c r="N223" i="9"/>
  <c r="N120" i="9"/>
  <c r="N287" i="9"/>
  <c r="N242" i="9"/>
  <c r="N28" i="9"/>
  <c r="N320" i="9"/>
  <c r="N68" i="9"/>
  <c r="N279" i="9"/>
  <c r="N62" i="9"/>
  <c r="N196" i="9"/>
  <c r="N234" i="9"/>
  <c r="N301" i="9"/>
  <c r="N94" i="9"/>
  <c r="N173" i="9"/>
  <c r="N93" i="9"/>
  <c r="N191" i="9"/>
  <c r="N225" i="9"/>
  <c r="N81" i="9"/>
  <c r="N130" i="9"/>
  <c r="N224" i="9"/>
  <c r="N51" i="9"/>
  <c r="N160" i="9"/>
  <c r="N194" i="9"/>
  <c r="N299" i="9"/>
  <c r="N154" i="9"/>
  <c r="N306" i="9"/>
  <c r="N186" i="9"/>
  <c r="N27" i="9"/>
  <c r="N198" i="9"/>
  <c r="N252" i="9"/>
  <c r="N69" i="9"/>
  <c r="N257" i="9"/>
  <c r="N230" i="9"/>
  <c r="N335" i="9"/>
  <c r="N30" i="9"/>
  <c r="N253" i="9"/>
  <c r="N63" i="9"/>
  <c r="N96" i="9"/>
  <c r="N266" i="9"/>
  <c r="N293" i="9"/>
  <c r="N29" i="9"/>
  <c r="N25" i="9"/>
  <c r="N82" i="9"/>
  <c r="N259" i="9"/>
  <c r="N294" i="9"/>
  <c r="N222" i="9"/>
  <c r="N329" i="9"/>
  <c r="N280" i="9"/>
  <c r="N315" i="9"/>
  <c r="N227" i="9"/>
  <c r="N289" i="9"/>
  <c r="N132" i="9"/>
  <c r="N26" i="9"/>
  <c r="N177" i="9"/>
  <c r="N78" i="9"/>
  <c r="N76" i="9"/>
  <c r="N168" i="9"/>
  <c r="N208" i="9"/>
  <c r="N41" i="9"/>
  <c r="N300" i="9"/>
  <c r="N195" i="9"/>
  <c r="O241" i="9"/>
  <c r="O49" i="9"/>
  <c r="O163" i="9"/>
  <c r="O191" i="9"/>
  <c r="O112" i="9"/>
  <c r="O263" i="9"/>
  <c r="O81" i="9"/>
  <c r="O206" i="9"/>
  <c r="O234" i="9"/>
  <c r="O35" i="9"/>
  <c r="O297" i="9"/>
  <c r="O113" i="9"/>
  <c r="O111" i="9"/>
  <c r="O236" i="9"/>
  <c r="O189" i="9"/>
  <c r="O328" i="9"/>
  <c r="O310" i="9"/>
  <c r="O31" i="9"/>
  <c r="O166" i="9"/>
  <c r="O54" i="9"/>
  <c r="O289" i="9"/>
  <c r="O250" i="9"/>
  <c r="O268" i="9"/>
  <c r="O317" i="9"/>
  <c r="O276" i="9"/>
  <c r="O72" i="9"/>
  <c r="O169" i="9"/>
  <c r="O121" i="9"/>
  <c r="O287" i="9"/>
  <c r="O149" i="9"/>
  <c r="O210" i="9"/>
  <c r="O205" i="9"/>
  <c r="O44" i="9"/>
  <c r="O45" i="9"/>
  <c r="O118" i="9"/>
  <c r="O323" i="9"/>
  <c r="O271" i="9"/>
  <c r="O172" i="9"/>
  <c r="O194" i="9"/>
  <c r="O296" i="9"/>
  <c r="O32" i="9"/>
  <c r="O158" i="9"/>
  <c r="O186" i="9"/>
  <c r="O108" i="9"/>
  <c r="O306" i="9"/>
  <c r="O282" i="9"/>
  <c r="O200" i="9"/>
  <c r="O228" i="9"/>
  <c r="O140" i="9"/>
  <c r="O338" i="9"/>
  <c r="O152" i="9"/>
  <c r="O243" i="9"/>
  <c r="O231" i="9"/>
  <c r="O185" i="9"/>
  <c r="O324" i="9"/>
  <c r="O144" i="9"/>
  <c r="O300" i="9"/>
  <c r="O160" i="9"/>
  <c r="O50" i="9"/>
  <c r="O285" i="9"/>
  <c r="O229" i="9"/>
  <c r="O301" i="9"/>
  <c r="O309" i="9"/>
  <c r="O48" i="9"/>
  <c r="O145" i="9"/>
  <c r="O33" i="9"/>
  <c r="O184" i="9"/>
  <c r="O279" i="9"/>
  <c r="O329" i="9"/>
  <c r="O199" i="9"/>
  <c r="O84" i="9"/>
  <c r="O36" i="9"/>
  <c r="O94" i="9"/>
  <c r="O188" i="9"/>
  <c r="O154" i="9"/>
  <c r="O75" i="9"/>
  <c r="O162" i="9"/>
  <c r="O70" i="9"/>
  <c r="O288" i="9"/>
  <c r="O41" i="9"/>
  <c r="O78" i="9"/>
  <c r="O96" i="9"/>
  <c r="O294" i="9"/>
  <c r="O65" i="9"/>
  <c r="O23" i="9"/>
  <c r="O332" i="9"/>
  <c r="O128" i="9"/>
  <c r="O326" i="9"/>
  <c r="O97" i="9"/>
  <c r="O29" i="9"/>
  <c r="O43" i="9"/>
  <c r="O51" i="9"/>
  <c r="O312" i="9"/>
  <c r="O339" i="9"/>
  <c r="O127" i="9"/>
  <c r="O258" i="9"/>
  <c r="O77" i="9"/>
  <c r="O274" i="9"/>
  <c r="O217" i="9"/>
  <c r="O21" i="9"/>
  <c r="O187" i="9"/>
  <c r="O88" i="9"/>
  <c r="O82" i="9"/>
  <c r="O261" i="9"/>
  <c r="O83" i="9"/>
  <c r="O267" i="9"/>
  <c r="O226" i="9"/>
  <c r="O259" i="9"/>
  <c r="O240" i="9"/>
  <c r="O91" i="9"/>
  <c r="O164" i="9"/>
  <c r="O249" i="9"/>
  <c r="O230" i="9"/>
  <c r="O303" i="9"/>
  <c r="O130" i="9"/>
  <c r="O60" i="9"/>
  <c r="O63" i="9"/>
  <c r="O308" i="9"/>
  <c r="O157" i="9"/>
  <c r="O278" i="9"/>
  <c r="O74" i="9"/>
  <c r="O92" i="9"/>
  <c r="O290" i="9"/>
  <c r="O61" i="9"/>
  <c r="O179" i="9"/>
  <c r="O150" i="9"/>
  <c r="O124" i="9"/>
  <c r="O322" i="9"/>
  <c r="O93" i="9"/>
  <c r="O222" i="9"/>
  <c r="O192" i="9"/>
  <c r="O47" i="9"/>
  <c r="O151" i="9"/>
  <c r="O335" i="9"/>
  <c r="O123" i="9"/>
  <c r="O252" i="9"/>
  <c r="O207" i="9"/>
  <c r="O155" i="9"/>
  <c r="O213" i="9"/>
  <c r="O30" i="9"/>
  <c r="O182" i="9"/>
  <c r="O105" i="9"/>
  <c r="O173" i="9"/>
  <c r="O253" i="9"/>
  <c r="O178" i="9"/>
  <c r="O256" i="9"/>
  <c r="O138" i="9"/>
  <c r="O248" i="9"/>
  <c r="O67" i="9"/>
  <c r="O299" i="9"/>
  <c r="O161" i="9"/>
  <c r="O255" i="9"/>
  <c r="O219" i="9"/>
  <c r="O275" i="9"/>
  <c r="O122" i="9"/>
  <c r="O103" i="9"/>
  <c r="O55" i="9"/>
  <c r="O133" i="9"/>
  <c r="O280" i="9"/>
  <c r="O315" i="9"/>
  <c r="O227" i="9"/>
  <c r="O175" i="9"/>
  <c r="O298" i="9"/>
  <c r="O336" i="9"/>
  <c r="O132" i="9"/>
  <c r="O101" i="9"/>
  <c r="O260" i="9"/>
  <c r="O316" i="9"/>
  <c r="O131" i="9"/>
  <c r="O42" i="9"/>
  <c r="O221" i="9"/>
  <c r="O342" i="9"/>
  <c r="O90" i="9"/>
  <c r="O148" i="9"/>
  <c r="O156" i="9"/>
  <c r="O284" i="9"/>
  <c r="O246" i="9"/>
  <c r="O340" i="9"/>
  <c r="O304" i="9"/>
  <c r="O98" i="9"/>
  <c r="O165" i="9"/>
  <c r="O286" i="9"/>
  <c r="O174" i="9"/>
  <c r="O102" i="9"/>
  <c r="O89" i="9"/>
  <c r="O244" i="9"/>
  <c r="O146" i="9"/>
  <c r="O119" i="9"/>
  <c r="O197" i="9"/>
  <c r="O209" i="9"/>
  <c r="O176" i="9"/>
  <c r="O232" i="9"/>
  <c r="O224" i="9"/>
  <c r="O126" i="9"/>
  <c r="O59" i="9"/>
  <c r="O153" i="9"/>
  <c r="O135" i="9"/>
  <c r="O270" i="9"/>
  <c r="O170" i="9"/>
  <c r="O235" i="9"/>
  <c r="O215" i="9"/>
  <c r="O53" i="9"/>
  <c r="O196" i="9"/>
  <c r="O141" i="9"/>
  <c r="O211" i="9"/>
  <c r="O66" i="9"/>
  <c r="O28" i="9"/>
  <c r="O180" i="9"/>
  <c r="O302" i="9"/>
  <c r="O238" i="9"/>
  <c r="O136" i="9"/>
  <c r="O233" i="9"/>
  <c r="O266" i="9"/>
  <c r="O320" i="9"/>
  <c r="O73" i="9"/>
  <c r="O46" i="9"/>
  <c r="O225" i="9"/>
  <c r="O195" i="9"/>
  <c r="O137" i="9"/>
  <c r="O159" i="9"/>
  <c r="O167" i="9"/>
  <c r="O292" i="9"/>
  <c r="O86" i="9"/>
  <c r="O143" i="9"/>
  <c r="O251" i="9"/>
  <c r="O79" i="9"/>
  <c r="O120" i="9"/>
  <c r="O203" i="9"/>
  <c r="O100" i="9"/>
  <c r="O69" i="9"/>
  <c r="O218" i="9"/>
  <c r="O330" i="9"/>
  <c r="O24" i="9"/>
  <c r="O177" i="9"/>
  <c r="O134" i="9"/>
  <c r="O190" i="9"/>
  <c r="O277" i="9"/>
  <c r="O25" i="9"/>
  <c r="O106" i="9"/>
  <c r="O314" i="9"/>
  <c r="O220" i="9"/>
  <c r="O52" i="9"/>
  <c r="O99" i="9"/>
  <c r="O257" i="9"/>
  <c r="O262" i="9"/>
  <c r="O254" i="9"/>
  <c r="O87" i="9"/>
  <c r="O305" i="9"/>
  <c r="O57" i="9"/>
  <c r="O202" i="9"/>
  <c r="O318" i="9"/>
  <c r="O216" i="9"/>
  <c r="O269" i="9"/>
  <c r="O331" i="9"/>
  <c r="O247" i="9"/>
  <c r="O198" i="9"/>
  <c r="O26" i="9"/>
  <c r="O62" i="9"/>
  <c r="O64" i="9"/>
  <c r="O327" i="9"/>
  <c r="O56" i="9"/>
  <c r="O265" i="9"/>
  <c r="O319" i="9"/>
  <c r="O321" i="9"/>
  <c r="O76" i="9"/>
  <c r="O125" i="9"/>
  <c r="O307" i="9"/>
  <c r="O208" i="9"/>
  <c r="O104" i="9"/>
  <c r="O201" i="9"/>
  <c r="O223" i="9"/>
  <c r="O334" i="9"/>
  <c r="O27" i="9"/>
  <c r="O181" i="9"/>
  <c r="O142" i="9"/>
  <c r="O107" i="9"/>
  <c r="O281" i="9"/>
  <c r="O39" i="9"/>
  <c r="O40" i="9"/>
  <c r="O114" i="9"/>
  <c r="O110" i="9"/>
  <c r="O38" i="9"/>
  <c r="O333" i="9"/>
  <c r="O291" i="9"/>
  <c r="O272" i="9"/>
  <c r="O264" i="9"/>
  <c r="O95" i="9"/>
  <c r="O245" i="9"/>
  <c r="O242" i="9"/>
  <c r="O212" i="9"/>
  <c r="O311" i="9"/>
  <c r="O183" i="9"/>
  <c r="O168" i="9"/>
  <c r="O193" i="9"/>
  <c r="O214" i="9"/>
  <c r="O147" i="9"/>
  <c r="O204" i="9"/>
  <c r="O34" i="9"/>
  <c r="O116" i="9"/>
  <c r="O325" i="9"/>
  <c r="O313" i="9"/>
  <c r="O237" i="9"/>
  <c r="O85" i="9"/>
  <c r="O139" i="9"/>
  <c r="O341" i="9"/>
  <c r="O71" i="9"/>
  <c r="O239" i="9"/>
  <c r="O22" i="9"/>
  <c r="O80" i="9"/>
  <c r="O68" i="9"/>
  <c r="O295" i="9"/>
  <c r="O171" i="9"/>
  <c r="O273" i="9"/>
  <c r="O37" i="9"/>
  <c r="O115" i="9"/>
  <c r="O293" i="9"/>
  <c r="O109" i="9"/>
  <c r="O283" i="9"/>
  <c r="O58" i="9"/>
  <c r="O129" i="9"/>
  <c r="O337" i="9"/>
  <c r="O117" i="9"/>
  <c r="M219" i="6"/>
  <c r="M39" i="6"/>
  <c r="M148" i="6"/>
  <c r="M129" i="6"/>
  <c r="M178" i="6"/>
  <c r="M267" i="6"/>
  <c r="M212" i="6"/>
  <c r="V22" i="6"/>
  <c r="M114" i="6"/>
  <c r="M194" i="6"/>
  <c r="M34" i="6"/>
  <c r="M176" i="6"/>
  <c r="M174" i="6"/>
  <c r="M245" i="6"/>
  <c r="M275" i="6"/>
  <c r="M88" i="6"/>
  <c r="M106" i="6"/>
  <c r="M37" i="6"/>
  <c r="M208" i="6"/>
  <c r="M55" i="6"/>
  <c r="M78" i="6"/>
  <c r="M195" i="6"/>
  <c r="V26" i="6"/>
  <c r="M258" i="6"/>
  <c r="M196" i="6"/>
  <c r="M105" i="6"/>
  <c r="M151" i="6"/>
  <c r="M243" i="6"/>
  <c r="M30" i="6"/>
  <c r="M162" i="6"/>
  <c r="M169" i="6"/>
  <c r="M65" i="6"/>
  <c r="M197" i="6"/>
  <c r="M311" i="6"/>
  <c r="M274" i="6"/>
  <c r="M202" i="6"/>
  <c r="M96" i="6"/>
  <c r="V20" i="6"/>
  <c r="M236" i="6"/>
  <c r="M341" i="6"/>
  <c r="M238" i="6"/>
  <c r="M138" i="6"/>
  <c r="M278" i="6"/>
  <c r="M21" i="6"/>
  <c r="M342" i="6"/>
  <c r="M58" i="6"/>
  <c r="M92" i="6"/>
  <c r="V7" i="6"/>
  <c r="M213" i="6"/>
  <c r="M63" i="6"/>
  <c r="M100" i="6"/>
  <c r="M206" i="6"/>
  <c r="M187" i="6"/>
  <c r="M317" i="6"/>
  <c r="M215" i="6"/>
  <c r="M167" i="6"/>
  <c r="M49" i="6"/>
  <c r="M282" i="6"/>
  <c r="V23" i="6"/>
  <c r="M79" i="6"/>
  <c r="M81" i="6"/>
  <c r="M260" i="6"/>
  <c r="M70" i="6"/>
  <c r="M124" i="6"/>
  <c r="M33" i="6"/>
  <c r="M60" i="6"/>
  <c r="M143" i="6"/>
  <c r="M179" i="6"/>
  <c r="M241" i="6"/>
  <c r="V9" i="6"/>
  <c r="M98" i="6"/>
  <c r="M77" i="6"/>
  <c r="M216" i="6"/>
  <c r="M207" i="6"/>
  <c r="M184" i="6"/>
  <c r="M40" i="6"/>
  <c r="V3" i="6"/>
  <c r="M142" i="6"/>
  <c r="M22" i="8"/>
  <c r="M107" i="8"/>
  <c r="M84" i="8"/>
  <c r="M188" i="8"/>
  <c r="M184" i="8"/>
  <c r="M32" i="8"/>
  <c r="M181" i="8"/>
  <c r="M132" i="8"/>
  <c r="M96" i="8"/>
  <c r="M241" i="8"/>
  <c r="M76" i="8"/>
  <c r="M299" i="8"/>
  <c r="M192" i="8"/>
  <c r="M226" i="8"/>
  <c r="M141" i="8"/>
  <c r="M225" i="8"/>
  <c r="M232" i="8"/>
  <c r="M89" i="8"/>
  <c r="M255" i="8"/>
  <c r="M120" i="8"/>
  <c r="M301" i="8"/>
  <c r="M260" i="8"/>
  <c r="M215" i="8"/>
  <c r="M94" i="8"/>
  <c r="M85" i="8"/>
  <c r="M46" i="8"/>
  <c r="M279" i="8"/>
  <c r="M79" i="8"/>
  <c r="M171" i="8"/>
  <c r="M239" i="8"/>
  <c r="M136" i="8"/>
  <c r="M158" i="8"/>
  <c r="M180" i="8"/>
  <c r="M88" i="8"/>
  <c r="M59" i="8"/>
  <c r="M291" i="8"/>
  <c r="M151" i="8"/>
  <c r="M81" i="8"/>
  <c r="M129" i="8"/>
  <c r="M29" i="8"/>
  <c r="M303" i="8"/>
  <c r="M256" i="8"/>
  <c r="M245" i="8"/>
  <c r="M313" i="8"/>
  <c r="M108" i="8"/>
  <c r="M155" i="8"/>
  <c r="M308" i="8"/>
  <c r="M116" i="8"/>
  <c r="M173" i="8"/>
  <c r="M266" i="8"/>
  <c r="M98" i="8"/>
  <c r="M284" i="8"/>
  <c r="M296" i="8"/>
  <c r="M31" i="8"/>
  <c r="M182" i="8"/>
  <c r="M272" i="8"/>
  <c r="M247" i="8"/>
  <c r="M130" i="8"/>
  <c r="M316" i="8"/>
  <c r="M125" i="8"/>
  <c r="M186" i="8"/>
  <c r="M147" i="8"/>
  <c r="M70" i="8"/>
  <c r="M207" i="8"/>
  <c r="M131" i="8"/>
  <c r="M150" i="8"/>
  <c r="M264" i="8"/>
  <c r="M160" i="8"/>
  <c r="M318" i="8"/>
  <c r="M68" i="8"/>
  <c r="M109" i="8"/>
  <c r="M267" i="8"/>
  <c r="M7" i="8"/>
  <c r="E6" i="8" s="1"/>
  <c r="E9" i="8" s="1"/>
  <c r="E10" i="8" s="1"/>
  <c r="M227" i="8"/>
  <c r="M170" i="8"/>
  <c r="M240" i="8"/>
  <c r="M203" i="8"/>
  <c r="M134" i="8"/>
  <c r="M175" i="8"/>
  <c r="M40" i="8"/>
  <c r="M278" i="8"/>
  <c r="M300" i="8"/>
  <c r="M236" i="8"/>
  <c r="M69" i="8"/>
  <c r="M149" i="8"/>
  <c r="M305" i="8"/>
  <c r="M58" i="8"/>
  <c r="M122" i="8"/>
  <c r="M45" i="8"/>
  <c r="M93" i="8"/>
  <c r="M252" i="8"/>
  <c r="M143" i="8"/>
  <c r="M257" i="8"/>
  <c r="M199" i="8"/>
  <c r="M159" i="8"/>
  <c r="M142" i="8"/>
  <c r="M152" i="8"/>
  <c r="M128" i="8"/>
  <c r="M51" i="8"/>
  <c r="M64" i="8"/>
  <c r="M253" i="8"/>
  <c r="M297" i="8"/>
  <c r="M178" i="8"/>
  <c r="M185" i="8"/>
  <c r="M276" i="8"/>
  <c r="M48" i="8"/>
  <c r="M218" i="8"/>
  <c r="M161" i="8"/>
  <c r="M26" i="8"/>
  <c r="M244" i="8"/>
  <c r="M273" i="8"/>
  <c r="M249" i="8"/>
  <c r="M72" i="8"/>
  <c r="M119" i="8"/>
  <c r="M294" i="8"/>
  <c r="M67" i="8"/>
  <c r="M274" i="8"/>
  <c r="M204" i="8"/>
  <c r="M317" i="8"/>
  <c r="M177" i="8"/>
  <c r="M114" i="8"/>
  <c r="M187" i="8"/>
  <c r="M165" i="8"/>
  <c r="M233" i="8"/>
  <c r="M139" i="8"/>
  <c r="M259" i="8"/>
  <c r="M202" i="8"/>
  <c r="M235" i="8"/>
  <c r="M196" i="8"/>
  <c r="M75" i="8"/>
  <c r="M231" i="8"/>
  <c r="M164" i="8"/>
  <c r="M36" i="8"/>
  <c r="M285" i="8"/>
  <c r="M138" i="8"/>
  <c r="M306" i="8"/>
  <c r="M258" i="8"/>
  <c r="M322" i="8"/>
  <c r="M34" i="8"/>
  <c r="M90" i="8"/>
  <c r="M222" i="8"/>
  <c r="M61" i="8"/>
  <c r="M310" i="8"/>
  <c r="M220" i="8"/>
  <c r="M309" i="8"/>
  <c r="M106" i="8"/>
  <c r="M23" i="8"/>
  <c r="M77" i="8"/>
  <c r="M117" i="8"/>
  <c r="M237" i="8"/>
  <c r="M133" i="8"/>
  <c r="M290" i="8"/>
  <c r="M176" i="8"/>
  <c r="M275" i="8"/>
  <c r="M168" i="8"/>
  <c r="M86" i="8"/>
  <c r="M205" i="8"/>
  <c r="M242" i="8"/>
  <c r="M319" i="8"/>
  <c r="M189" i="8"/>
  <c r="M57" i="8"/>
  <c r="M80" i="8"/>
  <c r="M39" i="8"/>
  <c r="M293" i="8"/>
  <c r="M243" i="8"/>
  <c r="M44" i="8"/>
  <c r="M135" i="8"/>
  <c r="M289" i="8"/>
  <c r="M315" i="8"/>
  <c r="M324" i="8"/>
  <c r="M154" i="8"/>
  <c r="M63" i="8"/>
  <c r="M246" i="8"/>
  <c r="M228" i="8"/>
  <c r="M251" i="8"/>
  <c r="M248" i="8"/>
  <c r="M74" i="8"/>
  <c r="M71" i="8"/>
  <c r="M91" i="8"/>
  <c r="M277" i="8"/>
  <c r="M25" i="8"/>
  <c r="M283" i="8"/>
  <c r="M261" i="8"/>
  <c r="M121" i="8"/>
  <c r="M156" i="8"/>
  <c r="M53" i="8"/>
  <c r="M166" i="8"/>
  <c r="M157" i="8"/>
  <c r="M115" i="8"/>
  <c r="M42" i="8"/>
  <c r="M65" i="8"/>
  <c r="M198" i="8"/>
  <c r="M325" i="8"/>
  <c r="M183" i="8"/>
  <c r="M41" i="8"/>
  <c r="M174" i="8"/>
  <c r="M105" i="8"/>
  <c r="M263" i="8"/>
  <c r="M190" i="8"/>
  <c r="M197" i="8"/>
  <c r="M179" i="8"/>
  <c r="M47" i="8"/>
  <c r="M214" i="8"/>
  <c r="M87" i="8"/>
  <c r="M100" i="8"/>
  <c r="M102" i="8"/>
  <c r="M217" i="8"/>
  <c r="M83" i="8"/>
  <c r="M230" i="8"/>
  <c r="M24" i="8"/>
  <c r="M169" i="8"/>
  <c r="M28" i="8"/>
  <c r="M103" i="8"/>
  <c r="M304" i="8"/>
  <c r="M126" i="8"/>
  <c r="M191" i="8"/>
  <c r="M148" i="8"/>
  <c r="M314" i="8"/>
  <c r="M238" i="8"/>
  <c r="M66" i="8"/>
  <c r="M282" i="8"/>
  <c r="M262" i="8"/>
  <c r="M229" i="8"/>
  <c r="M219" i="8"/>
  <c r="M78" i="8"/>
  <c r="M286" i="8"/>
  <c r="M95" i="8"/>
  <c r="M172" i="8"/>
  <c r="M113" i="8"/>
  <c r="M101" i="8"/>
  <c r="M137" i="8"/>
  <c r="M254" i="8"/>
  <c r="M211" i="8"/>
  <c r="M302" i="8"/>
  <c r="M99" i="8"/>
  <c r="M124" i="8"/>
  <c r="M194" i="8"/>
  <c r="M270" i="8"/>
  <c r="M49" i="8"/>
  <c r="M30" i="8"/>
  <c r="M288" i="8"/>
  <c r="M144" i="8"/>
  <c r="M209" i="8"/>
  <c r="M208" i="8"/>
  <c r="M50" i="8"/>
  <c r="M250" i="8"/>
  <c r="M163" i="8"/>
  <c r="M201" i="8"/>
  <c r="M195" i="8"/>
  <c r="M200" i="8"/>
  <c r="M223" i="8"/>
  <c r="M307" i="8"/>
  <c r="M111" i="8"/>
  <c r="M321" i="8"/>
  <c r="M33" i="8"/>
  <c r="M97" i="8"/>
  <c r="M265" i="8"/>
  <c r="M118" i="8"/>
  <c r="M153" i="8"/>
  <c r="M292" i="8"/>
  <c r="M221" i="8"/>
  <c r="M112" i="8"/>
  <c r="M213" i="8"/>
  <c r="M210" i="8"/>
  <c r="M54" i="8"/>
  <c r="M234" i="8"/>
  <c r="M21" i="8"/>
  <c r="M323" i="8"/>
  <c r="M104" i="8"/>
  <c r="M216" i="8"/>
  <c r="M269" i="8"/>
  <c r="M268" i="8"/>
  <c r="M35" i="8"/>
  <c r="M206" i="8"/>
  <c r="M73" i="8"/>
  <c r="M224" i="8"/>
  <c r="M140" i="8"/>
  <c r="M37" i="8"/>
  <c r="M127" i="8"/>
  <c r="M60" i="8"/>
  <c r="M287" i="8"/>
  <c r="M320" i="8"/>
  <c r="M146" i="8"/>
  <c r="M38" i="8"/>
  <c r="M312" i="8"/>
  <c r="M62" i="8"/>
  <c r="M281" i="8"/>
  <c r="M52" i="8"/>
  <c r="M311" i="8"/>
  <c r="M110" i="8"/>
  <c r="M82" i="8"/>
  <c r="M123" i="8"/>
  <c r="M56" i="8"/>
  <c r="M280" i="8"/>
  <c r="M271" i="8"/>
  <c r="M145" i="8"/>
  <c r="M298" i="8"/>
  <c r="M27" i="8"/>
  <c r="M167" i="8"/>
  <c r="M55" i="8"/>
  <c r="M92" i="8"/>
  <c r="M162" i="8"/>
  <c r="M212" i="8"/>
  <c r="M193" i="8"/>
  <c r="M43" i="8"/>
  <c r="M295" i="8"/>
  <c r="O18" i="9"/>
  <c r="N18" i="8"/>
  <c r="M18" i="8"/>
  <c r="O18" i="8"/>
  <c r="M18" i="9"/>
  <c r="N18" i="9"/>
  <c r="M333" i="6" l="1"/>
  <c r="M83" i="6"/>
  <c r="R83" i="6" s="1"/>
  <c r="M125" i="6"/>
  <c r="M149" i="6"/>
  <c r="M163" i="6"/>
  <c r="R163" i="6" s="1"/>
  <c r="V10" i="6"/>
  <c r="M320" i="6"/>
  <c r="R320" i="6" s="1"/>
  <c r="E6" i="9"/>
  <c r="E9" i="9" s="1"/>
  <c r="E10" i="9" s="1"/>
  <c r="M232" i="6"/>
  <c r="R232" i="6" s="1"/>
  <c r="V16" i="6"/>
  <c r="M31" i="6"/>
  <c r="N31" i="6" s="1"/>
  <c r="M99" i="6"/>
  <c r="R99" i="6" s="1"/>
  <c r="M299" i="6"/>
  <c r="N299" i="6" s="1"/>
  <c r="M175" i="6"/>
  <c r="R175" i="6" s="1"/>
  <c r="M271" i="6"/>
  <c r="R271" i="6" s="1"/>
  <c r="M217" i="6"/>
  <c r="R217" i="6" s="1"/>
  <c r="M283" i="6"/>
  <c r="R283" i="6" s="1"/>
  <c r="M54" i="6"/>
  <c r="R54" i="6" s="1"/>
  <c r="M246" i="6"/>
  <c r="R246" i="6" s="1"/>
  <c r="M293" i="6"/>
  <c r="R293" i="6" s="1"/>
  <c r="M173" i="6"/>
  <c r="R173" i="6" s="1"/>
  <c r="M117" i="6"/>
  <c r="N117" i="6" s="1"/>
  <c r="M95" i="6"/>
  <c r="N95" i="6" s="1"/>
  <c r="V5" i="6"/>
  <c r="M324" i="6"/>
  <c r="R324" i="6" s="1"/>
  <c r="M23" i="6"/>
  <c r="N23" i="6" s="1"/>
  <c r="M59" i="6"/>
  <c r="N59" i="6" s="1"/>
  <c r="M158" i="6"/>
  <c r="N158" i="6" s="1"/>
  <c r="M222" i="6"/>
  <c r="R222" i="6" s="1"/>
  <c r="M146" i="6"/>
  <c r="R146" i="6" s="1"/>
  <c r="M45" i="6"/>
  <c r="R45" i="6" s="1"/>
  <c r="M180" i="6"/>
  <c r="N180" i="6" s="1"/>
  <c r="M50" i="6"/>
  <c r="N50" i="6" s="1"/>
  <c r="M133" i="6"/>
  <c r="R133" i="6" s="1"/>
  <c r="M36" i="6"/>
  <c r="N36" i="6" s="1"/>
  <c r="M89" i="6"/>
  <c r="R89" i="6" s="1"/>
  <c r="V15" i="6"/>
  <c r="M321" i="6"/>
  <c r="N321" i="6" s="1"/>
  <c r="M303" i="6"/>
  <c r="N303" i="6" s="1"/>
  <c r="M168" i="6"/>
  <c r="R168" i="6" s="1"/>
  <c r="M82" i="6"/>
  <c r="R82" i="6" s="1"/>
  <c r="M144" i="6"/>
  <c r="N144" i="6" s="1"/>
  <c r="M160" i="6"/>
  <c r="N160" i="6" s="1"/>
  <c r="M25" i="6"/>
  <c r="R25" i="6" s="1"/>
  <c r="M328" i="6"/>
  <c r="R328" i="6" s="1"/>
  <c r="M26" i="6"/>
  <c r="N26" i="6" s="1"/>
  <c r="M198" i="6"/>
  <c r="R198" i="6" s="1"/>
  <c r="M52" i="6"/>
  <c r="M329" i="6"/>
  <c r="R329" i="6" s="1"/>
  <c r="M51" i="6"/>
  <c r="N51" i="6" s="1"/>
  <c r="M155" i="6"/>
  <c r="N155" i="6" s="1"/>
  <c r="M141" i="6"/>
  <c r="R141" i="6" s="1"/>
  <c r="M309" i="6"/>
  <c r="M231" i="6"/>
  <c r="N231" i="6" s="1"/>
  <c r="M140" i="6"/>
  <c r="N140" i="6" s="1"/>
  <c r="M209" i="6"/>
  <c r="N209" i="6" s="1"/>
  <c r="M251" i="6"/>
  <c r="R251" i="6" s="1"/>
  <c r="M97" i="6"/>
  <c r="N97" i="6" s="1"/>
  <c r="M266" i="6"/>
  <c r="N266" i="6" s="1"/>
  <c r="M203" i="6"/>
  <c r="R203" i="6" s="1"/>
  <c r="V21" i="6"/>
  <c r="M264" i="6"/>
  <c r="N264" i="6" s="1"/>
  <c r="M69" i="6"/>
  <c r="R69" i="6" s="1"/>
  <c r="M29" i="6"/>
  <c r="R29" i="6" s="1"/>
  <c r="M330" i="6"/>
  <c r="R330" i="6" s="1"/>
  <c r="M225" i="6"/>
  <c r="N225" i="6" s="1"/>
  <c r="M153" i="6"/>
  <c r="N153" i="6" s="1"/>
  <c r="M188" i="6"/>
  <c r="N188" i="6" s="1"/>
  <c r="M261" i="6"/>
  <c r="N261" i="6" s="1"/>
  <c r="V19" i="6"/>
  <c r="M91" i="6"/>
  <c r="M71" i="6"/>
  <c r="N71" i="6" s="1"/>
  <c r="M233" i="6"/>
  <c r="M263" i="6"/>
  <c r="N263" i="6" s="1"/>
  <c r="M150" i="6"/>
  <c r="R150" i="6" s="1"/>
  <c r="M237" i="6"/>
  <c r="V6" i="6"/>
  <c r="M256" i="6"/>
  <c r="R256" i="6" s="1"/>
  <c r="M295" i="6"/>
  <c r="N295" i="6" s="1"/>
  <c r="M297" i="6"/>
  <c r="N297" i="6" s="1"/>
  <c r="M284" i="6"/>
  <c r="R284" i="6" s="1"/>
  <c r="M84" i="6"/>
  <c r="R84" i="6" s="1"/>
  <c r="M186" i="6"/>
  <c r="N186" i="6" s="1"/>
  <c r="M172" i="6"/>
  <c r="R172" i="6" s="1"/>
  <c r="M220" i="6"/>
  <c r="N220" i="6" s="1"/>
  <c r="M171" i="6"/>
  <c r="N171" i="6" s="1"/>
  <c r="V11" i="6"/>
  <c r="M181" i="6"/>
  <c r="N181" i="6" s="1"/>
  <c r="M265" i="6"/>
  <c r="M211" i="6"/>
  <c r="N211" i="6" s="1"/>
  <c r="M336" i="6"/>
  <c r="N336" i="6" s="1"/>
  <c r="M139" i="6"/>
  <c r="M107" i="6"/>
  <c r="M116" i="6"/>
  <c r="M292" i="6"/>
  <c r="N292" i="6" s="1"/>
  <c r="M298" i="6"/>
  <c r="N298" i="6" s="1"/>
  <c r="M223" i="6"/>
  <c r="N223" i="6" s="1"/>
  <c r="M128" i="6"/>
  <c r="N128" i="6" s="1"/>
  <c r="M323" i="6"/>
  <c r="R323" i="6" s="1"/>
  <c r="M145" i="6"/>
  <c r="R145" i="6" s="1"/>
  <c r="M319" i="6"/>
  <c r="R319" i="6" s="1"/>
  <c r="M113" i="6"/>
  <c r="M115" i="6"/>
  <c r="N115" i="6" s="1"/>
  <c r="M257" i="6"/>
  <c r="R257" i="6" s="1"/>
  <c r="M234" i="6"/>
  <c r="N234" i="6" s="1"/>
  <c r="M262" i="6"/>
  <c r="M268" i="6"/>
  <c r="M334" i="6"/>
  <c r="M190" i="6"/>
  <c r="R190" i="6" s="1"/>
  <c r="M218" i="6"/>
  <c r="N218" i="6" s="1"/>
  <c r="M189" i="6"/>
  <c r="N189" i="6" s="1"/>
  <c r="M103" i="6"/>
  <c r="R103" i="6" s="1"/>
  <c r="M137" i="6"/>
  <c r="R137" i="6" s="1"/>
  <c r="M285" i="6"/>
  <c r="R285" i="6" s="1"/>
  <c r="M332" i="6"/>
  <c r="R332" i="6" s="1"/>
  <c r="M200" i="6"/>
  <c r="V12" i="6"/>
  <c r="M253" i="6"/>
  <c r="R253" i="6" s="1"/>
  <c r="M305" i="6"/>
  <c r="M300" i="6"/>
  <c r="M337" i="6"/>
  <c r="M201" i="6"/>
  <c r="R201" i="6" s="1"/>
  <c r="M90" i="6"/>
  <c r="R90" i="6" s="1"/>
  <c r="M109" i="6"/>
  <c r="R109" i="6" s="1"/>
  <c r="V8" i="6"/>
  <c r="M24" i="6"/>
  <c r="R24" i="6" s="1"/>
  <c r="M72" i="6"/>
  <c r="R72" i="6" s="1"/>
  <c r="M296" i="6"/>
  <c r="R296" i="6" s="1"/>
  <c r="M68" i="6"/>
  <c r="N68" i="6" s="1"/>
  <c r="M159" i="6"/>
  <c r="R159" i="6" s="1"/>
  <c r="M119" i="6"/>
  <c r="N119" i="6" s="1"/>
  <c r="M120" i="6"/>
  <c r="R120" i="6" s="1"/>
  <c r="M214" i="6"/>
  <c r="N214" i="6" s="1"/>
  <c r="V24" i="6"/>
  <c r="V27" i="6"/>
  <c r="M302" i="6"/>
  <c r="R302" i="6" s="1"/>
  <c r="M183" i="6"/>
  <c r="R183" i="6" s="1"/>
  <c r="V25" i="6"/>
  <c r="M56" i="6"/>
  <c r="N56" i="6" s="1"/>
  <c r="M310" i="6"/>
  <c r="M276" i="6"/>
  <c r="M290" i="6"/>
  <c r="E5" i="9"/>
  <c r="M174" i="16"/>
  <c r="R174" i="16" s="1"/>
  <c r="M209" i="16"/>
  <c r="N209" i="16" s="1"/>
  <c r="V17" i="16"/>
  <c r="M272" i="16"/>
  <c r="N272" i="16" s="1"/>
  <c r="M239" i="16"/>
  <c r="R239" i="16" s="1"/>
  <c r="M54" i="16"/>
  <c r="N54" i="16" s="1"/>
  <c r="M227" i="16"/>
  <c r="N227" i="16" s="1"/>
  <c r="V10" i="20"/>
  <c r="M296" i="16"/>
  <c r="R296" i="16" s="1"/>
  <c r="M107" i="20"/>
  <c r="R107" i="20" s="1"/>
  <c r="M298" i="16"/>
  <c r="R298" i="16" s="1"/>
  <c r="M24" i="20"/>
  <c r="R24" i="20" s="1"/>
  <c r="M208" i="16"/>
  <c r="R208" i="16" s="1"/>
  <c r="E5" i="8"/>
  <c r="M43" i="20"/>
  <c r="N43" i="20" s="1"/>
  <c r="M25" i="20"/>
  <c r="R25" i="20" s="1"/>
  <c r="M86" i="20"/>
  <c r="N86" i="20" s="1"/>
  <c r="M111" i="20"/>
  <c r="R111" i="20" s="1"/>
  <c r="M89" i="16"/>
  <c r="N89" i="16" s="1"/>
  <c r="M35" i="16"/>
  <c r="N35" i="16" s="1"/>
  <c r="M225" i="16"/>
  <c r="N225" i="16" s="1"/>
  <c r="M283" i="16"/>
  <c r="N283" i="16" s="1"/>
  <c r="M117" i="16"/>
  <c r="N117" i="16" s="1"/>
  <c r="M97" i="16"/>
  <c r="N97" i="16" s="1"/>
  <c r="V14" i="16"/>
  <c r="M195" i="16"/>
  <c r="R195" i="16" s="1"/>
  <c r="M22" i="16"/>
  <c r="N22" i="16" s="1"/>
  <c r="M37" i="16"/>
  <c r="N37" i="16" s="1"/>
  <c r="M117" i="20"/>
  <c r="N117" i="20" s="1"/>
  <c r="M96" i="20"/>
  <c r="N96" i="20" s="1"/>
  <c r="V7" i="20"/>
  <c r="M33" i="20"/>
  <c r="N33" i="20" s="1"/>
  <c r="M236" i="16"/>
  <c r="N236" i="16" s="1"/>
  <c r="M309" i="16"/>
  <c r="N309" i="16" s="1"/>
  <c r="M55" i="16"/>
  <c r="R55" i="16" s="1"/>
  <c r="M232" i="16"/>
  <c r="R232" i="16" s="1"/>
  <c r="M105" i="16"/>
  <c r="N105" i="16" s="1"/>
  <c r="M73" i="16"/>
  <c r="R73" i="16" s="1"/>
  <c r="M66" i="16"/>
  <c r="N66" i="16" s="1"/>
  <c r="M248" i="16"/>
  <c r="R248" i="16" s="1"/>
  <c r="V6" i="16"/>
  <c r="M38" i="16"/>
  <c r="R38" i="16" s="1"/>
  <c r="M103" i="20"/>
  <c r="N103" i="20" s="1"/>
  <c r="V6" i="20"/>
  <c r="M69" i="20"/>
  <c r="N69" i="20" s="1"/>
  <c r="M112" i="20"/>
  <c r="N112" i="20" s="1"/>
  <c r="M96" i="16"/>
  <c r="N96" i="16" s="1"/>
  <c r="M23" i="16"/>
  <c r="N23" i="16" s="1"/>
  <c r="M133" i="16"/>
  <c r="R133" i="16" s="1"/>
  <c r="M214" i="16"/>
  <c r="N214" i="16" s="1"/>
  <c r="M287" i="16"/>
  <c r="R287" i="16" s="1"/>
  <c r="M111" i="16"/>
  <c r="N111" i="16" s="1"/>
  <c r="V29" i="16"/>
  <c r="V13" i="16"/>
  <c r="M282" i="16"/>
  <c r="N282" i="16" s="1"/>
  <c r="M125" i="16"/>
  <c r="N125" i="16" s="1"/>
  <c r="M90" i="20"/>
  <c r="N90" i="20" s="1"/>
  <c r="M64" i="20"/>
  <c r="R64" i="20" s="1"/>
  <c r="M47" i="20"/>
  <c r="R47" i="20" s="1"/>
  <c r="M37" i="20"/>
  <c r="R37" i="20" s="1"/>
  <c r="M262" i="16"/>
  <c r="R262" i="16" s="1"/>
  <c r="M106" i="16"/>
  <c r="N106" i="16" s="1"/>
  <c r="M103" i="16"/>
  <c r="R103" i="16" s="1"/>
  <c r="M219" i="16"/>
  <c r="R219" i="16" s="1"/>
  <c r="M273" i="16"/>
  <c r="R273" i="16" s="1"/>
  <c r="M196" i="16"/>
  <c r="N196" i="16" s="1"/>
  <c r="M145" i="16"/>
  <c r="N145" i="16" s="1"/>
  <c r="M144" i="16"/>
  <c r="N144" i="16" s="1"/>
  <c r="M99" i="16"/>
  <c r="N99" i="16" s="1"/>
  <c r="M293" i="16"/>
  <c r="R293" i="16" s="1"/>
  <c r="M49" i="20"/>
  <c r="N49" i="20" s="1"/>
  <c r="M34" i="20"/>
  <c r="R34" i="20" s="1"/>
  <c r="M65" i="20"/>
  <c r="R65" i="20" s="1"/>
  <c r="V11" i="20"/>
  <c r="M60" i="16"/>
  <c r="R60" i="16" s="1"/>
  <c r="M216" i="16"/>
  <c r="R216" i="16" s="1"/>
  <c r="V4" i="16"/>
  <c r="V26" i="16"/>
  <c r="M300" i="16"/>
  <c r="R300" i="16" s="1"/>
  <c r="M303" i="16"/>
  <c r="N303" i="16" s="1"/>
  <c r="M184" i="16"/>
  <c r="R184" i="16" s="1"/>
  <c r="M204" i="16"/>
  <c r="R204" i="16" s="1"/>
  <c r="M277" i="16"/>
  <c r="R277" i="16" s="1"/>
  <c r="M168" i="16"/>
  <c r="R168" i="16" s="1"/>
  <c r="M76" i="20"/>
  <c r="R76" i="20" s="1"/>
  <c r="M28" i="20"/>
  <c r="R28" i="20" s="1"/>
  <c r="V19" i="20"/>
  <c r="M99" i="20"/>
  <c r="N99" i="20" s="1"/>
  <c r="M289" i="16"/>
  <c r="R289" i="16" s="1"/>
  <c r="M242" i="16"/>
  <c r="N242" i="16" s="1"/>
  <c r="M156" i="16"/>
  <c r="R156" i="16" s="1"/>
  <c r="M295" i="16"/>
  <c r="R295" i="16" s="1"/>
  <c r="V34" i="16"/>
  <c r="M150" i="16"/>
  <c r="R150" i="16" s="1"/>
  <c r="M122" i="16"/>
  <c r="R122" i="16" s="1"/>
  <c r="M56" i="16"/>
  <c r="R56" i="16" s="1"/>
  <c r="V2" i="16"/>
  <c r="M143" i="16"/>
  <c r="R143" i="16" s="1"/>
  <c r="M110" i="20"/>
  <c r="R110" i="20" s="1"/>
  <c r="M106" i="20"/>
  <c r="R106" i="20" s="1"/>
  <c r="V17" i="20"/>
  <c r="M87" i="16"/>
  <c r="R87" i="16" s="1"/>
  <c r="V23" i="16"/>
  <c r="M253" i="16"/>
  <c r="R253" i="16" s="1"/>
  <c r="M285" i="16"/>
  <c r="R285" i="16" s="1"/>
  <c r="M155" i="16"/>
  <c r="R155" i="16" s="1"/>
  <c r="M53" i="16"/>
  <c r="R53" i="16" s="1"/>
  <c r="M179" i="16"/>
  <c r="R179" i="16" s="1"/>
  <c r="M146" i="16"/>
  <c r="R146" i="16" s="1"/>
  <c r="V12" i="16"/>
  <c r="M240" i="16"/>
  <c r="N240" i="16" s="1"/>
  <c r="M119" i="16"/>
  <c r="R119" i="16" s="1"/>
  <c r="N260" i="16"/>
  <c r="R260" i="16"/>
  <c r="N184" i="6"/>
  <c r="R184" i="6"/>
  <c r="R143" i="6"/>
  <c r="N143" i="6"/>
  <c r="N100" i="6"/>
  <c r="R100" i="6"/>
  <c r="N278" i="6"/>
  <c r="R278" i="6"/>
  <c r="R274" i="6"/>
  <c r="N274" i="6"/>
  <c r="R169" i="6"/>
  <c r="N169" i="6"/>
  <c r="N275" i="6"/>
  <c r="R275" i="6"/>
  <c r="N212" i="6"/>
  <c r="R212" i="6"/>
  <c r="R61" i="6"/>
  <c r="N61" i="6"/>
  <c r="N38" i="6"/>
  <c r="R38" i="6"/>
  <c r="N93" i="6"/>
  <c r="R93" i="6"/>
  <c r="N164" i="6"/>
  <c r="R164" i="6"/>
  <c r="N294" i="6"/>
  <c r="R294" i="6"/>
  <c r="N312" i="6"/>
  <c r="R312" i="6"/>
  <c r="R226" i="6"/>
  <c r="N226" i="6"/>
  <c r="R123" i="6"/>
  <c r="N123" i="6"/>
  <c r="N254" i="6"/>
  <c r="R254" i="6"/>
  <c r="R269" i="6"/>
  <c r="N269" i="6"/>
  <c r="R53" i="6"/>
  <c r="N53" i="6"/>
  <c r="R154" i="6"/>
  <c r="N154" i="6"/>
  <c r="N315" i="6"/>
  <c r="R315" i="6"/>
  <c r="R135" i="6"/>
  <c r="N135" i="6"/>
  <c r="N146" i="6"/>
  <c r="N45" i="6"/>
  <c r="M63" i="20"/>
  <c r="M113" i="20"/>
  <c r="M46" i="20"/>
  <c r="M44" i="20"/>
  <c r="M82" i="20"/>
  <c r="M60" i="20"/>
  <c r="M118" i="20"/>
  <c r="V3" i="20"/>
  <c r="V15" i="20"/>
  <c r="V13" i="20"/>
  <c r="V20" i="20"/>
  <c r="M51" i="20"/>
  <c r="M70" i="20"/>
  <c r="M116" i="20"/>
  <c r="V32" i="16"/>
  <c r="M197" i="16"/>
  <c r="M64" i="16"/>
  <c r="M292" i="16"/>
  <c r="M190" i="16"/>
  <c r="M68" i="16"/>
  <c r="M183" i="16"/>
  <c r="M193" i="16"/>
  <c r="M207" i="16"/>
  <c r="M71" i="16"/>
  <c r="M163" i="16"/>
  <c r="M86" i="16"/>
  <c r="M113" i="16"/>
  <c r="M245" i="16"/>
  <c r="M154" i="16"/>
  <c r="M100" i="16"/>
  <c r="M126" i="16"/>
  <c r="M107" i="16"/>
  <c r="M177" i="16"/>
  <c r="M29" i="16"/>
  <c r="M101" i="16"/>
  <c r="M149" i="16"/>
  <c r="M112" i="16"/>
  <c r="M304" i="16"/>
  <c r="M118" i="16"/>
  <c r="M58" i="16"/>
  <c r="M302" i="16"/>
  <c r="M153" i="16"/>
  <c r="M129" i="16"/>
  <c r="M199" i="16"/>
  <c r="M261" i="16"/>
  <c r="M59" i="16"/>
  <c r="M27" i="16"/>
  <c r="M24" i="16"/>
  <c r="V20" i="16"/>
  <c r="M45" i="16"/>
  <c r="M247" i="16"/>
  <c r="M65" i="16"/>
  <c r="M264" i="16"/>
  <c r="M178" i="16"/>
  <c r="M258" i="16"/>
  <c r="N157" i="6"/>
  <c r="R157" i="6"/>
  <c r="R102" i="6"/>
  <c r="N102" i="6"/>
  <c r="R32" i="6"/>
  <c r="N32" i="6"/>
  <c r="R318" i="6"/>
  <c r="N318" i="6"/>
  <c r="R235" i="6"/>
  <c r="N235" i="6"/>
  <c r="R191" i="6"/>
  <c r="N191" i="6"/>
  <c r="E4" i="8"/>
  <c r="N216" i="6"/>
  <c r="R216" i="6"/>
  <c r="R33" i="6"/>
  <c r="N33" i="6"/>
  <c r="R49" i="6"/>
  <c r="N49" i="6"/>
  <c r="R213" i="6"/>
  <c r="N213" i="6"/>
  <c r="N238" i="6"/>
  <c r="R238" i="6"/>
  <c r="R30" i="6"/>
  <c r="N30" i="6"/>
  <c r="R78" i="6"/>
  <c r="N78" i="6"/>
  <c r="N174" i="6"/>
  <c r="R174" i="6"/>
  <c r="N178" i="6"/>
  <c r="R178" i="6"/>
  <c r="R239" i="6"/>
  <c r="N239" i="6"/>
  <c r="N228" i="6"/>
  <c r="R228" i="6"/>
  <c r="R301" i="6"/>
  <c r="N301" i="6"/>
  <c r="R43" i="6"/>
  <c r="N43" i="6"/>
  <c r="N126" i="6"/>
  <c r="R126" i="6"/>
  <c r="N127" i="6"/>
  <c r="R127" i="6"/>
  <c r="R76" i="6"/>
  <c r="N76" i="6"/>
  <c r="N108" i="6"/>
  <c r="R108" i="6"/>
  <c r="N204" i="6"/>
  <c r="R204" i="6"/>
  <c r="N280" i="6"/>
  <c r="R280" i="6"/>
  <c r="N306" i="6"/>
  <c r="R306" i="6"/>
  <c r="R242" i="6"/>
  <c r="N242" i="6"/>
  <c r="R279" i="6"/>
  <c r="N279" i="6"/>
  <c r="N227" i="6"/>
  <c r="R227" i="6"/>
  <c r="R281" i="6"/>
  <c r="N281" i="6"/>
  <c r="R42" i="6"/>
  <c r="N42" i="6"/>
  <c r="R333" i="6"/>
  <c r="N333" i="6"/>
  <c r="R149" i="6"/>
  <c r="N149" i="6"/>
  <c r="M67" i="3"/>
  <c r="M44" i="3"/>
  <c r="M40" i="3"/>
  <c r="M106" i="3"/>
  <c r="M91" i="3"/>
  <c r="M27" i="3"/>
  <c r="M70" i="3"/>
  <c r="M84" i="3"/>
  <c r="M21" i="3"/>
  <c r="V4" i="3"/>
  <c r="M99" i="3"/>
  <c r="M77" i="3"/>
  <c r="M25" i="3"/>
  <c r="M125" i="3"/>
  <c r="M56" i="3"/>
  <c r="M31" i="3"/>
  <c r="M90" i="3"/>
  <c r="V6" i="3"/>
  <c r="V9" i="3"/>
  <c r="M29" i="3"/>
  <c r="M54" i="3"/>
  <c r="V14" i="3"/>
  <c r="M38" i="3"/>
  <c r="M37" i="3"/>
  <c r="V5" i="3"/>
  <c r="M32" i="3"/>
  <c r="M87" i="3"/>
  <c r="V29" i="3"/>
  <c r="M52" i="3"/>
  <c r="M124" i="3"/>
  <c r="M121" i="3"/>
  <c r="V33" i="3"/>
  <c r="M61" i="3"/>
  <c r="M47" i="3"/>
  <c r="V7" i="3"/>
  <c r="M43" i="3"/>
  <c r="M60" i="3"/>
  <c r="M80" i="3"/>
  <c r="M75" i="3"/>
  <c r="M92" i="3"/>
  <c r="V21" i="3"/>
  <c r="M115" i="3"/>
  <c r="M119" i="3"/>
  <c r="M113" i="3"/>
  <c r="M94" i="3"/>
  <c r="M35" i="3"/>
  <c r="M39" i="3"/>
  <c r="M78" i="3"/>
  <c r="M65" i="3"/>
  <c r="V16" i="3"/>
  <c r="M50" i="3"/>
  <c r="V8" i="3"/>
  <c r="M53" i="3"/>
  <c r="M111" i="3"/>
  <c r="M86" i="3"/>
  <c r="M49" i="3"/>
  <c r="M30" i="3"/>
  <c r="M66" i="3"/>
  <c r="V27" i="3"/>
  <c r="M131" i="3"/>
  <c r="V13" i="3"/>
  <c r="M26" i="3"/>
  <c r="M24" i="3"/>
  <c r="M93" i="3"/>
  <c r="V15" i="3"/>
  <c r="M48" i="3"/>
  <c r="M102" i="3"/>
  <c r="M129" i="3"/>
  <c r="M73" i="3"/>
  <c r="M127" i="3"/>
  <c r="M71" i="3"/>
  <c r="M116" i="3"/>
  <c r="M105" i="3"/>
  <c r="M110" i="3"/>
  <c r="M109" i="3"/>
  <c r="M134" i="3"/>
  <c r="M22" i="3"/>
  <c r="M36" i="3"/>
  <c r="M51" i="3"/>
  <c r="M133" i="3"/>
  <c r="M88" i="3"/>
  <c r="M98" i="3"/>
  <c r="M83" i="3"/>
  <c r="M59" i="3"/>
  <c r="V32" i="3"/>
  <c r="M72" i="3"/>
  <c r="M114" i="3"/>
  <c r="M79" i="3"/>
  <c r="V19" i="3"/>
  <c r="M97" i="3"/>
  <c r="V11" i="3"/>
  <c r="M123" i="3"/>
  <c r="M103" i="3"/>
  <c r="M45" i="3"/>
  <c r="V24" i="3"/>
  <c r="M128" i="3"/>
  <c r="M130" i="3"/>
  <c r="V2" i="3"/>
  <c r="V12" i="3"/>
  <c r="M74" i="3"/>
  <c r="M76" i="3"/>
  <c r="M122" i="3"/>
  <c r="V23" i="3"/>
  <c r="M120" i="3"/>
  <c r="M89" i="3"/>
  <c r="M62" i="3"/>
  <c r="M107" i="3"/>
  <c r="V17" i="3"/>
  <c r="V30" i="3"/>
  <c r="M69" i="3"/>
  <c r="M132" i="3"/>
  <c r="M108" i="3"/>
  <c r="M34" i="3"/>
  <c r="M126" i="3"/>
  <c r="M58" i="3"/>
  <c r="M41" i="3"/>
  <c r="V10" i="3"/>
  <c r="V26" i="3"/>
  <c r="V20" i="3"/>
  <c r="M46" i="3"/>
  <c r="M81" i="3"/>
  <c r="M57" i="3"/>
  <c r="M28" i="3"/>
  <c r="M23" i="3"/>
  <c r="V34" i="3"/>
  <c r="M55" i="3"/>
  <c r="M64" i="3"/>
  <c r="M100" i="3"/>
  <c r="M118" i="3"/>
  <c r="M42" i="3"/>
  <c r="M85" i="3"/>
  <c r="M82" i="3"/>
  <c r="M63" i="3"/>
  <c r="M33" i="3"/>
  <c r="M101" i="3"/>
  <c r="V18" i="3"/>
  <c r="V25" i="3"/>
  <c r="M68" i="3"/>
  <c r="M117" i="3"/>
  <c r="M96" i="3"/>
  <c r="V28" i="3"/>
  <c r="V3" i="3"/>
  <c r="M95" i="3"/>
  <c r="M112" i="3"/>
  <c r="M104" i="3"/>
  <c r="V31" i="3"/>
  <c r="V22" i="3"/>
  <c r="R220" i="6"/>
  <c r="M48" i="20"/>
  <c r="V14" i="20"/>
  <c r="M35" i="20"/>
  <c r="M21" i="20"/>
  <c r="M54" i="20"/>
  <c r="M53" i="20"/>
  <c r="V18" i="20"/>
  <c r="M68" i="20"/>
  <c r="M89" i="20"/>
  <c r="M58" i="20"/>
  <c r="M120" i="20"/>
  <c r="M109" i="20"/>
  <c r="V5" i="20"/>
  <c r="M119" i="20"/>
  <c r="M102" i="20"/>
  <c r="M140" i="16"/>
  <c r="M201" i="16"/>
  <c r="M244" i="16"/>
  <c r="M30" i="16"/>
  <c r="M251" i="16"/>
  <c r="M176" i="16"/>
  <c r="M134" i="16"/>
  <c r="M62" i="16"/>
  <c r="M82" i="16"/>
  <c r="V24" i="16"/>
  <c r="M63" i="16"/>
  <c r="M275" i="16"/>
  <c r="M158" i="16"/>
  <c r="M210" i="16"/>
  <c r="M307" i="16"/>
  <c r="M290" i="16"/>
  <c r="M67" i="16"/>
  <c r="M173" i="16"/>
  <c r="M175" i="16"/>
  <c r="M280" i="16"/>
  <c r="M279" i="16"/>
  <c r="M157" i="16"/>
  <c r="M32" i="16"/>
  <c r="M34" i="16"/>
  <c r="M270" i="16"/>
  <c r="M78" i="16"/>
  <c r="M246" i="16"/>
  <c r="M250" i="16"/>
  <c r="M26" i="16"/>
  <c r="M116" i="16"/>
  <c r="V27" i="16"/>
  <c r="M294" i="16"/>
  <c r="M269" i="16"/>
  <c r="M31" i="16"/>
  <c r="V31" i="16"/>
  <c r="M115" i="16"/>
  <c r="M189" i="16"/>
  <c r="M75" i="16"/>
  <c r="M46" i="16"/>
  <c r="M83" i="16"/>
  <c r="N60" i="6"/>
  <c r="R60" i="6"/>
  <c r="R162" i="6"/>
  <c r="N162" i="6"/>
  <c r="N35" i="6"/>
  <c r="R35" i="6"/>
  <c r="N152" i="6"/>
  <c r="R152" i="6"/>
  <c r="R221" i="6"/>
  <c r="N221" i="6"/>
  <c r="R77" i="6"/>
  <c r="N77" i="6"/>
  <c r="R124" i="6"/>
  <c r="N124" i="6"/>
  <c r="N167" i="6"/>
  <c r="R167" i="6"/>
  <c r="R243" i="6"/>
  <c r="N243" i="6"/>
  <c r="R55" i="6"/>
  <c r="N55" i="6"/>
  <c r="N176" i="6"/>
  <c r="R176" i="6"/>
  <c r="R129" i="6"/>
  <c r="N129" i="6"/>
  <c r="N313" i="6"/>
  <c r="R313" i="6"/>
  <c r="R252" i="6"/>
  <c r="N252" i="6"/>
  <c r="N273" i="6"/>
  <c r="R273" i="6"/>
  <c r="R240" i="6"/>
  <c r="N240" i="6"/>
  <c r="N165" i="6"/>
  <c r="R165" i="6"/>
  <c r="N75" i="6"/>
  <c r="R75" i="6"/>
  <c r="N314" i="6"/>
  <c r="R314" i="6"/>
  <c r="R94" i="6"/>
  <c r="N94" i="6"/>
  <c r="N270" i="6"/>
  <c r="R270" i="6"/>
  <c r="R289" i="6"/>
  <c r="N289" i="6"/>
  <c r="R62" i="6"/>
  <c r="N62" i="6"/>
  <c r="R229" i="6"/>
  <c r="N229" i="6"/>
  <c r="N134" i="6"/>
  <c r="R134" i="6"/>
  <c r="R132" i="6"/>
  <c r="N132" i="6"/>
  <c r="N339" i="6"/>
  <c r="R339" i="6"/>
  <c r="M93" i="20"/>
  <c r="M97" i="20"/>
  <c r="M62" i="20"/>
  <c r="V2" i="20"/>
  <c r="M23" i="20"/>
  <c r="M85" i="20"/>
  <c r="V9" i="20"/>
  <c r="M30" i="20"/>
  <c r="M40" i="20"/>
  <c r="M55" i="20"/>
  <c r="M87" i="20"/>
  <c r="M36" i="20"/>
  <c r="M52" i="20"/>
  <c r="M45" i="20"/>
  <c r="M27" i="20"/>
  <c r="M228" i="16"/>
  <c r="M284" i="16"/>
  <c r="M98" i="16"/>
  <c r="M169" i="16"/>
  <c r="M114" i="16"/>
  <c r="M187" i="16"/>
  <c r="M132" i="16"/>
  <c r="M211" i="16"/>
  <c r="M252" i="16"/>
  <c r="M28" i="16"/>
  <c r="M120" i="16"/>
  <c r="M135" i="16"/>
  <c r="M213" i="16"/>
  <c r="M233" i="16"/>
  <c r="M43" i="16"/>
  <c r="M266" i="16"/>
  <c r="M95" i="16"/>
  <c r="V7" i="16"/>
  <c r="M194" i="16"/>
  <c r="M267" i="16"/>
  <c r="M127" i="16"/>
  <c r="M84" i="16"/>
  <c r="V8" i="16"/>
  <c r="V9" i="16"/>
  <c r="V21" i="16"/>
  <c r="M276" i="16"/>
  <c r="M80" i="16"/>
  <c r="M203" i="16"/>
  <c r="M202" i="16"/>
  <c r="M130" i="16"/>
  <c r="M51" i="16"/>
  <c r="V16" i="16"/>
  <c r="M166" i="16"/>
  <c r="M148" i="16"/>
  <c r="M39" i="16"/>
  <c r="M230" i="16"/>
  <c r="M186" i="16"/>
  <c r="M263" i="16"/>
  <c r="M48" i="16"/>
  <c r="M21" i="16"/>
  <c r="R138" i="6"/>
  <c r="N138" i="6"/>
  <c r="R267" i="6"/>
  <c r="N267" i="6"/>
  <c r="N85" i="6"/>
  <c r="R85" i="6"/>
  <c r="N185" i="6"/>
  <c r="R185" i="6"/>
  <c r="N249" i="6"/>
  <c r="R249" i="6"/>
  <c r="R98" i="6"/>
  <c r="N98" i="6"/>
  <c r="N215" i="6"/>
  <c r="R215" i="6"/>
  <c r="R92" i="6"/>
  <c r="N92" i="6"/>
  <c r="N236" i="6"/>
  <c r="R236" i="6"/>
  <c r="N151" i="6"/>
  <c r="R151" i="6"/>
  <c r="R208" i="6"/>
  <c r="N208" i="6"/>
  <c r="R34" i="6"/>
  <c r="N34" i="6"/>
  <c r="N148" i="6"/>
  <c r="R148" i="6"/>
  <c r="R118" i="6"/>
  <c r="N118" i="6"/>
  <c r="N247" i="6"/>
  <c r="R247" i="6"/>
  <c r="N66" i="6"/>
  <c r="R66" i="6"/>
  <c r="R338" i="6"/>
  <c r="N338" i="6"/>
  <c r="N112" i="6"/>
  <c r="R112" i="6"/>
  <c r="R224" i="6"/>
  <c r="N224" i="6"/>
  <c r="N47" i="6"/>
  <c r="R47" i="6"/>
  <c r="N74" i="6"/>
  <c r="R74" i="6"/>
  <c r="R161" i="6"/>
  <c r="N161" i="6"/>
  <c r="N327" i="6"/>
  <c r="R327" i="6"/>
  <c r="N248" i="6"/>
  <c r="R248" i="6"/>
  <c r="R250" i="6"/>
  <c r="N250" i="6"/>
  <c r="R244" i="6"/>
  <c r="N244" i="6"/>
  <c r="R121" i="6"/>
  <c r="N121" i="6"/>
  <c r="R255" i="6"/>
  <c r="N255" i="6"/>
  <c r="N277" i="6"/>
  <c r="R277" i="6"/>
  <c r="V12" i="20"/>
  <c r="M73" i="20"/>
  <c r="M98" i="20"/>
  <c r="M108" i="20"/>
  <c r="M38" i="20"/>
  <c r="M105" i="20"/>
  <c r="M56" i="20"/>
  <c r="V16" i="20"/>
  <c r="M95" i="20"/>
  <c r="M71" i="20"/>
  <c r="V4" i="20"/>
  <c r="M22" i="20"/>
  <c r="M78" i="20"/>
  <c r="M92" i="20"/>
  <c r="M104" i="20"/>
  <c r="V18" i="16"/>
  <c r="M182" i="16"/>
  <c r="M72" i="16"/>
  <c r="M237" i="16"/>
  <c r="M306" i="16"/>
  <c r="M288" i="16"/>
  <c r="V10" i="16"/>
  <c r="V25" i="16"/>
  <c r="M170" i="16"/>
  <c r="V5" i="16"/>
  <c r="M161" i="16"/>
  <c r="M77" i="16"/>
  <c r="M301" i="16"/>
  <c r="M238" i="16"/>
  <c r="M33" i="16"/>
  <c r="M220" i="16"/>
  <c r="V30" i="16"/>
  <c r="M254" i="16"/>
  <c r="M136" i="16"/>
  <c r="M44" i="16"/>
  <c r="M206" i="16"/>
  <c r="M215" i="16"/>
  <c r="M128" i="16"/>
  <c r="M50" i="16"/>
  <c r="M79" i="16"/>
  <c r="M297" i="16"/>
  <c r="M69" i="16"/>
  <c r="V28" i="16"/>
  <c r="M281" i="16"/>
  <c r="M180" i="16"/>
  <c r="M191" i="16"/>
  <c r="M88" i="16"/>
  <c r="M167" i="16"/>
  <c r="V11" i="16"/>
  <c r="M256" i="16"/>
  <c r="M61" i="16"/>
  <c r="M70" i="16"/>
  <c r="M243" i="16"/>
  <c r="M138" i="16"/>
  <c r="M90" i="16"/>
  <c r="R63" i="6"/>
  <c r="N63" i="6"/>
  <c r="R101" i="6"/>
  <c r="N101" i="6"/>
  <c r="R41" i="6"/>
  <c r="N41" i="6"/>
  <c r="N130" i="6"/>
  <c r="R130" i="6"/>
  <c r="N28" i="6"/>
  <c r="R28" i="6"/>
  <c r="N287" i="6"/>
  <c r="R287" i="6"/>
  <c r="N341" i="6"/>
  <c r="R341" i="6"/>
  <c r="N70" i="6"/>
  <c r="R70" i="6"/>
  <c r="R142" i="6"/>
  <c r="N142" i="6"/>
  <c r="R260" i="6"/>
  <c r="N260" i="6"/>
  <c r="R317" i="6"/>
  <c r="N317" i="6"/>
  <c r="R58" i="6"/>
  <c r="N58" i="6"/>
  <c r="R311" i="6"/>
  <c r="N311" i="6"/>
  <c r="N105" i="6"/>
  <c r="R105" i="6"/>
  <c r="N37" i="6"/>
  <c r="R37" i="6"/>
  <c r="R194" i="6"/>
  <c r="N194" i="6"/>
  <c r="R39" i="6"/>
  <c r="N39" i="6"/>
  <c r="N87" i="6"/>
  <c r="R87" i="6"/>
  <c r="N131" i="6"/>
  <c r="R131" i="6"/>
  <c r="R122" i="6"/>
  <c r="N122" i="6"/>
  <c r="N335" i="6"/>
  <c r="R335" i="6"/>
  <c r="R272" i="6"/>
  <c r="N272" i="6"/>
  <c r="N259" i="6"/>
  <c r="R259" i="6"/>
  <c r="R73" i="6"/>
  <c r="N73" i="6"/>
  <c r="R147" i="6"/>
  <c r="N147" i="6"/>
  <c r="N111" i="6"/>
  <c r="R111" i="6"/>
  <c r="N193" i="6"/>
  <c r="R193" i="6"/>
  <c r="N322" i="6"/>
  <c r="R322" i="6"/>
  <c r="R325" i="6"/>
  <c r="N325" i="6"/>
  <c r="N331" i="6"/>
  <c r="R331" i="6"/>
  <c r="N177" i="6"/>
  <c r="R177" i="6"/>
  <c r="N316" i="6"/>
  <c r="R316" i="6"/>
  <c r="M94" i="20"/>
  <c r="M77" i="20"/>
  <c r="M41" i="20"/>
  <c r="M50" i="20"/>
  <c r="M115" i="20"/>
  <c r="M100" i="20"/>
  <c r="M81" i="20"/>
  <c r="M84" i="20"/>
  <c r="M75" i="20"/>
  <c r="V8" i="20"/>
  <c r="M59" i="20"/>
  <c r="M114" i="20"/>
  <c r="M101" i="20"/>
  <c r="M79" i="20"/>
  <c r="M72" i="20"/>
  <c r="M218" i="16"/>
  <c r="M231" i="16"/>
  <c r="M109" i="16"/>
  <c r="M226" i="16"/>
  <c r="M241" i="16"/>
  <c r="M255" i="16"/>
  <c r="M142" i="16"/>
  <c r="M162" i="16"/>
  <c r="M25" i="16"/>
  <c r="M229" i="16"/>
  <c r="M94" i="16"/>
  <c r="M141" i="16"/>
  <c r="M104" i="16"/>
  <c r="V22" i="16"/>
  <c r="M265" i="16"/>
  <c r="M124" i="16"/>
  <c r="M205" i="16"/>
  <c r="M278" i="16"/>
  <c r="M165" i="16"/>
  <c r="M185" i="16"/>
  <c r="M147" i="16"/>
  <c r="V3" i="16"/>
  <c r="M108" i="16"/>
  <c r="M257" i="16"/>
  <c r="V33" i="16"/>
  <c r="M41" i="16"/>
  <c r="M57" i="16"/>
  <c r="M42" i="16"/>
  <c r="M212" i="16"/>
  <c r="M217" i="16"/>
  <c r="M224" i="16"/>
  <c r="M160" i="16"/>
  <c r="M192" i="16"/>
  <c r="M36" i="16"/>
  <c r="M123" i="16"/>
  <c r="V15" i="16"/>
  <c r="M52" i="16"/>
  <c r="M110" i="16"/>
  <c r="V19" i="16"/>
  <c r="M76" i="16"/>
  <c r="N207" i="6"/>
  <c r="R207" i="6"/>
  <c r="N195" i="6"/>
  <c r="R195" i="6"/>
  <c r="R81" i="6"/>
  <c r="N81" i="6"/>
  <c r="N342" i="6"/>
  <c r="R342" i="6"/>
  <c r="N106" i="6"/>
  <c r="R106" i="6"/>
  <c r="N219" i="6"/>
  <c r="R219" i="6"/>
  <c r="R326" i="6"/>
  <c r="N326" i="6"/>
  <c r="N46" i="6"/>
  <c r="R46" i="6"/>
  <c r="N205" i="6"/>
  <c r="R205" i="6"/>
  <c r="R286" i="6"/>
  <c r="N286" i="6"/>
  <c r="N86" i="6"/>
  <c r="R86" i="6"/>
  <c r="N80" i="6"/>
  <c r="R80" i="6"/>
  <c r="N210" i="6"/>
  <c r="R210" i="6"/>
  <c r="N67" i="6"/>
  <c r="R67" i="6"/>
  <c r="N230" i="6"/>
  <c r="R230" i="6"/>
  <c r="N64" i="6"/>
  <c r="R64" i="6"/>
  <c r="N170" i="6"/>
  <c r="R170" i="6"/>
  <c r="N57" i="6"/>
  <c r="R57" i="6"/>
  <c r="N182" i="6"/>
  <c r="R182" i="6"/>
  <c r="R48" i="6"/>
  <c r="N48" i="6"/>
  <c r="N27" i="6"/>
  <c r="R27" i="6"/>
  <c r="N192" i="6"/>
  <c r="R192" i="6"/>
  <c r="N163" i="6"/>
  <c r="R282" i="6"/>
  <c r="N282" i="6"/>
  <c r="R245" i="6"/>
  <c r="N245" i="6"/>
  <c r="R241" i="6"/>
  <c r="N241" i="6"/>
  <c r="R187" i="6"/>
  <c r="N187" i="6"/>
  <c r="R96" i="6"/>
  <c r="N96" i="6"/>
  <c r="N197" i="6"/>
  <c r="R197" i="6"/>
  <c r="N196" i="6"/>
  <c r="R196" i="6"/>
  <c r="R114" i="6"/>
  <c r="N114" i="6"/>
  <c r="R40" i="6"/>
  <c r="N40" i="6"/>
  <c r="N179" i="6"/>
  <c r="R179" i="6"/>
  <c r="N79" i="6"/>
  <c r="R79" i="6"/>
  <c r="R206" i="6"/>
  <c r="N206" i="6"/>
  <c r="R21" i="6"/>
  <c r="N21" i="6"/>
  <c r="N202" i="6"/>
  <c r="R202" i="6"/>
  <c r="R65" i="6"/>
  <c r="N65" i="6"/>
  <c r="R258" i="6"/>
  <c r="N258" i="6"/>
  <c r="N88" i="6"/>
  <c r="R88" i="6"/>
  <c r="R44" i="6"/>
  <c r="N44" i="6"/>
  <c r="N308" i="6"/>
  <c r="R308" i="6"/>
  <c r="N156" i="6"/>
  <c r="R156" i="6"/>
  <c r="R307" i="6"/>
  <c r="N307" i="6"/>
  <c r="R288" i="6"/>
  <c r="N288" i="6"/>
  <c r="N199" i="6"/>
  <c r="R199" i="6"/>
  <c r="N291" i="6"/>
  <c r="R291" i="6"/>
  <c r="N304" i="6"/>
  <c r="R304" i="6"/>
  <c r="N110" i="6"/>
  <c r="R110" i="6"/>
  <c r="R104" i="6"/>
  <c r="N104" i="6"/>
  <c r="N136" i="6"/>
  <c r="R136" i="6"/>
  <c r="R166" i="6"/>
  <c r="N166" i="6"/>
  <c r="R340" i="6"/>
  <c r="N340" i="6"/>
  <c r="N22" i="6"/>
  <c r="R22" i="6"/>
  <c r="N125" i="6"/>
  <c r="R125" i="6"/>
  <c r="M88" i="20"/>
  <c r="M39" i="20"/>
  <c r="M42" i="20"/>
  <c r="M83" i="20"/>
  <c r="M32" i="20"/>
  <c r="M74" i="20"/>
  <c r="M80" i="20"/>
  <c r="M61" i="20"/>
  <c r="M66" i="20"/>
  <c r="M57" i="20"/>
  <c r="M26" i="20"/>
  <c r="M91" i="20"/>
  <c r="M67" i="20"/>
  <c r="M31" i="20"/>
  <c r="M29" i="20"/>
  <c r="M93" i="16"/>
  <c r="M274" i="16"/>
  <c r="M198" i="16"/>
  <c r="M49" i="16"/>
  <c r="M159" i="16"/>
  <c r="M235" i="16"/>
  <c r="M286" i="16"/>
  <c r="M249" i="16"/>
  <c r="M81" i="16"/>
  <c r="M223" i="16"/>
  <c r="M74" i="16"/>
  <c r="M171" i="16"/>
  <c r="M85" i="16"/>
  <c r="M164" i="16"/>
  <c r="M131" i="16"/>
  <c r="M305" i="16"/>
  <c r="M299" i="16"/>
  <c r="M137" i="16"/>
  <c r="M188" i="16"/>
  <c r="M259" i="16"/>
  <c r="M234" i="16"/>
  <c r="M91" i="16"/>
  <c r="M200" i="16"/>
  <c r="M92" i="16"/>
  <c r="M172" i="16"/>
  <c r="M152" i="16"/>
  <c r="M291" i="16"/>
  <c r="M308" i="16"/>
  <c r="M151" i="16"/>
  <c r="M121" i="16"/>
  <c r="M102" i="16"/>
  <c r="M40" i="16"/>
  <c r="M139" i="16"/>
  <c r="M222" i="16"/>
  <c r="M47" i="16"/>
  <c r="M181" i="16"/>
  <c r="M221" i="16"/>
  <c r="M271" i="16"/>
  <c r="M268" i="16"/>
  <c r="N83" i="6" l="1"/>
  <c r="N320" i="6"/>
  <c r="N232" i="6"/>
  <c r="R196" i="16"/>
  <c r="N246" i="6"/>
  <c r="R31" i="6"/>
  <c r="N150" i="6"/>
  <c r="K180" i="9"/>
  <c r="L180" i="9" s="1"/>
  <c r="N99" i="6"/>
  <c r="N203" i="6"/>
  <c r="R23" i="6"/>
  <c r="N24" i="6"/>
  <c r="N262" i="16"/>
  <c r="N222" i="6"/>
  <c r="N319" i="6"/>
  <c r="R299" i="6"/>
  <c r="N190" i="6"/>
  <c r="N256" i="6"/>
  <c r="R295" i="6"/>
  <c r="R218" i="6"/>
  <c r="N175" i="6"/>
  <c r="R321" i="6"/>
  <c r="N173" i="6"/>
  <c r="R117" i="6"/>
  <c r="N73" i="16"/>
  <c r="N198" i="6"/>
  <c r="R189" i="6"/>
  <c r="R95" i="6"/>
  <c r="N217" i="6"/>
  <c r="N72" i="6"/>
  <c r="N168" i="6"/>
  <c r="R303" i="6"/>
  <c r="R140" i="6"/>
  <c r="N271" i="6"/>
  <c r="R22" i="16"/>
  <c r="R309" i="16"/>
  <c r="N283" i="6"/>
  <c r="N54" i="6"/>
  <c r="N38" i="16"/>
  <c r="R242" i="16"/>
  <c r="R263" i="6"/>
  <c r="N324" i="6"/>
  <c r="N64" i="20"/>
  <c r="N285" i="6"/>
  <c r="N293" i="6"/>
  <c r="R105" i="16"/>
  <c r="R160" i="6"/>
  <c r="N76" i="20"/>
  <c r="R158" i="6"/>
  <c r="R36" i="6"/>
  <c r="N232" i="16"/>
  <c r="R69" i="20"/>
  <c r="R117" i="20"/>
  <c r="R59" i="6"/>
  <c r="N145" i="6"/>
  <c r="R99" i="16"/>
  <c r="N89" i="6"/>
  <c r="R188" i="6"/>
  <c r="N25" i="6"/>
  <c r="R231" i="6"/>
  <c r="N141" i="6"/>
  <c r="R180" i="6"/>
  <c r="N302" i="6"/>
  <c r="N330" i="6"/>
  <c r="N82" i="6"/>
  <c r="R50" i="6"/>
  <c r="N329" i="6"/>
  <c r="R26" i="6"/>
  <c r="N137" i="6"/>
  <c r="R144" i="6"/>
  <c r="N133" i="6"/>
  <c r="R51" i="6"/>
  <c r="R223" i="6"/>
  <c r="K313" i="9"/>
  <c r="L313" i="9" s="1"/>
  <c r="K320" i="9"/>
  <c r="P320" i="9" s="1"/>
  <c r="N284" i="6"/>
  <c r="N172" i="6"/>
  <c r="K73" i="9"/>
  <c r="L73" i="9" s="1"/>
  <c r="K181" i="9"/>
  <c r="L181" i="9" s="1"/>
  <c r="R119" i="6"/>
  <c r="K241" i="9"/>
  <c r="P241" i="9" s="1"/>
  <c r="K242" i="9"/>
  <c r="P242" i="9" s="1"/>
  <c r="R227" i="16"/>
  <c r="N28" i="20"/>
  <c r="K191" i="9"/>
  <c r="L191" i="9" s="1"/>
  <c r="K342" i="9"/>
  <c r="P342" i="9" s="1"/>
  <c r="K128" i="9"/>
  <c r="P128" i="9" s="1"/>
  <c r="K66" i="9"/>
  <c r="L66" i="9" s="1"/>
  <c r="N90" i="6"/>
  <c r="K71" i="9"/>
  <c r="L71" i="9" s="1"/>
  <c r="K70" i="9"/>
  <c r="P70" i="9" s="1"/>
  <c r="R264" i="6"/>
  <c r="N323" i="6"/>
  <c r="K282" i="9"/>
  <c r="P282" i="9" s="1"/>
  <c r="K65" i="9"/>
  <c r="L65" i="9" s="1"/>
  <c r="K58" i="9"/>
  <c r="L58" i="9" s="1"/>
  <c r="K126" i="9"/>
  <c r="P126" i="9" s="1"/>
  <c r="N69" i="6"/>
  <c r="N251" i="6"/>
  <c r="N201" i="6"/>
  <c r="R186" i="6"/>
  <c r="R272" i="16"/>
  <c r="N24" i="20"/>
  <c r="N183" i="6"/>
  <c r="R292" i="6"/>
  <c r="N328" i="6"/>
  <c r="R261" i="6"/>
  <c r="R128" i="6"/>
  <c r="N159" i="6"/>
  <c r="N103" i="6"/>
  <c r="R155" i="6"/>
  <c r="R298" i="6"/>
  <c r="N296" i="6"/>
  <c r="R266" i="6"/>
  <c r="N120" i="6"/>
  <c r="R181" i="6"/>
  <c r="R106" i="16"/>
  <c r="R225" i="6"/>
  <c r="N257" i="6"/>
  <c r="R153" i="6"/>
  <c r="R115" i="6"/>
  <c r="R97" i="6"/>
  <c r="N253" i="6"/>
  <c r="N84" i="6"/>
  <c r="R52" i="6"/>
  <c r="N52" i="6"/>
  <c r="R171" i="6"/>
  <c r="R233" i="6"/>
  <c r="N233" i="6"/>
  <c r="N29" i="6"/>
  <c r="R71" i="6"/>
  <c r="R56" i="6"/>
  <c r="R91" i="6"/>
  <c r="N91" i="6"/>
  <c r="R214" i="6"/>
  <c r="N109" i="6"/>
  <c r="R297" i="6"/>
  <c r="R309" i="6"/>
  <c r="N309" i="6"/>
  <c r="R237" i="6"/>
  <c r="N237" i="6"/>
  <c r="R49" i="20"/>
  <c r="R209" i="6"/>
  <c r="K288" i="9"/>
  <c r="L288" i="9" s="1"/>
  <c r="K183" i="9"/>
  <c r="P183" i="9" s="1"/>
  <c r="V15" i="9"/>
  <c r="R234" i="6"/>
  <c r="R68" i="6"/>
  <c r="N332" i="6"/>
  <c r="N310" i="6"/>
  <c r="R310" i="6"/>
  <c r="R113" i="6"/>
  <c r="N113" i="6"/>
  <c r="N200" i="6"/>
  <c r="R200" i="6"/>
  <c r="N116" i="6"/>
  <c r="R116" i="6"/>
  <c r="R336" i="6"/>
  <c r="N334" i="6"/>
  <c r="R334" i="6"/>
  <c r="N107" i="6"/>
  <c r="R107" i="6"/>
  <c r="N155" i="16"/>
  <c r="K222" i="9"/>
  <c r="L222" i="9" s="1"/>
  <c r="K50" i="9"/>
  <c r="L50" i="9" s="1"/>
  <c r="R211" i="6"/>
  <c r="N268" i="6"/>
  <c r="R268" i="6"/>
  <c r="N139" i="6"/>
  <c r="R139" i="6"/>
  <c r="N337" i="6"/>
  <c r="R337" i="6"/>
  <c r="R262" i="6"/>
  <c r="N262" i="6"/>
  <c r="N290" i="6"/>
  <c r="R290" i="6"/>
  <c r="N300" i="6"/>
  <c r="R300" i="6"/>
  <c r="N276" i="6"/>
  <c r="R276" i="6"/>
  <c r="N305" i="6"/>
  <c r="R305" i="6"/>
  <c r="R265" i="6"/>
  <c r="N265" i="6"/>
  <c r="R112" i="20"/>
  <c r="R97" i="16"/>
  <c r="R96" i="20"/>
  <c r="N293" i="16"/>
  <c r="N150" i="16"/>
  <c r="R214" i="16"/>
  <c r="N25" i="20"/>
  <c r="K161" i="9"/>
  <c r="L161" i="9" s="1"/>
  <c r="K159" i="9"/>
  <c r="L159" i="9" s="1"/>
  <c r="K245" i="9"/>
  <c r="L245" i="9" s="1"/>
  <c r="K225" i="9"/>
  <c r="L225" i="9" s="1"/>
  <c r="K273" i="9"/>
  <c r="P273" i="9" s="1"/>
  <c r="N87" i="16"/>
  <c r="K141" i="9"/>
  <c r="L141" i="9" s="1"/>
  <c r="K147" i="9"/>
  <c r="P147" i="9" s="1"/>
  <c r="K43" i="9"/>
  <c r="P43" i="9" s="1"/>
  <c r="K331" i="9"/>
  <c r="P331" i="9" s="1"/>
  <c r="K271" i="9"/>
  <c r="P271" i="9" s="1"/>
  <c r="K199" i="9"/>
  <c r="L199" i="9" s="1"/>
  <c r="K61" i="9"/>
  <c r="P61" i="9" s="1"/>
  <c r="K264" i="9"/>
  <c r="L264" i="9" s="1"/>
  <c r="K157" i="9"/>
  <c r="P157" i="9" s="1"/>
  <c r="K149" i="9"/>
  <c r="P149" i="9" s="1"/>
  <c r="K218" i="9"/>
  <c r="P218" i="9" s="1"/>
  <c r="K108" i="9"/>
  <c r="P108" i="9" s="1"/>
  <c r="K243" i="9"/>
  <c r="L243" i="9" s="1"/>
  <c r="K26" i="9"/>
  <c r="L26" i="9" s="1"/>
  <c r="K203" i="9"/>
  <c r="P203" i="9" s="1"/>
  <c r="K133" i="9"/>
  <c r="L133" i="9" s="1"/>
  <c r="K276" i="9"/>
  <c r="P276" i="9" s="1"/>
  <c r="K164" i="9"/>
  <c r="L164" i="9" s="1"/>
  <c r="K189" i="9"/>
  <c r="L189" i="9" s="1"/>
  <c r="K115" i="9"/>
  <c r="P115" i="9" s="1"/>
  <c r="K104" i="9"/>
  <c r="P104" i="9" s="1"/>
  <c r="K93" i="9"/>
  <c r="L93" i="9" s="1"/>
  <c r="K131" i="9"/>
  <c r="L131" i="9" s="1"/>
  <c r="K129" i="9"/>
  <c r="P129" i="9" s="1"/>
  <c r="K163" i="9"/>
  <c r="P163" i="9" s="1"/>
  <c r="K316" i="9"/>
  <c r="L316" i="9" s="1"/>
  <c r="K98" i="9"/>
  <c r="L98" i="9" s="1"/>
  <c r="K326" i="9"/>
  <c r="P326" i="9" s="1"/>
  <c r="V6" i="9"/>
  <c r="K336" i="9"/>
  <c r="L336" i="9" s="1"/>
  <c r="V10" i="9"/>
  <c r="K86" i="9"/>
  <c r="P86" i="9" s="1"/>
  <c r="K38" i="9"/>
  <c r="P38" i="9" s="1"/>
  <c r="K192" i="9"/>
  <c r="P192" i="9" s="1"/>
  <c r="K54" i="9"/>
  <c r="L54" i="9" s="1"/>
  <c r="K317" i="9"/>
  <c r="L317" i="9" s="1"/>
  <c r="N273" i="16"/>
  <c r="R236" i="16"/>
  <c r="N65" i="20"/>
  <c r="K39" i="9"/>
  <c r="L39" i="9" s="1"/>
  <c r="K309" i="9"/>
  <c r="P309" i="9" s="1"/>
  <c r="K259" i="9"/>
  <c r="P259" i="9" s="1"/>
  <c r="K100" i="9"/>
  <c r="L100" i="9" s="1"/>
  <c r="K260" i="9"/>
  <c r="P260" i="9" s="1"/>
  <c r="K178" i="9"/>
  <c r="L178" i="9" s="1"/>
  <c r="K236" i="9"/>
  <c r="P236" i="9" s="1"/>
  <c r="V14" i="9"/>
  <c r="K252" i="9"/>
  <c r="P252" i="9" s="1"/>
  <c r="K329" i="9"/>
  <c r="P329" i="9" s="1"/>
  <c r="K231" i="9"/>
  <c r="P231" i="9" s="1"/>
  <c r="K120" i="9"/>
  <c r="L120" i="9" s="1"/>
  <c r="K237" i="9"/>
  <c r="P237" i="9" s="1"/>
  <c r="K179" i="9"/>
  <c r="P179" i="9" s="1"/>
  <c r="K34" i="9"/>
  <c r="P34" i="9" s="1"/>
  <c r="K300" i="9"/>
  <c r="L300" i="9" s="1"/>
  <c r="K258" i="9"/>
  <c r="L258" i="9" s="1"/>
  <c r="K75" i="9"/>
  <c r="P75" i="9" s="1"/>
  <c r="K211" i="9"/>
  <c r="L211" i="9" s="1"/>
  <c r="K67" i="9"/>
  <c r="P67" i="9" s="1"/>
  <c r="K227" i="9"/>
  <c r="L227" i="9" s="1"/>
  <c r="K281" i="9"/>
  <c r="P281" i="9" s="1"/>
  <c r="K168" i="9"/>
  <c r="P168" i="9" s="1"/>
  <c r="K224" i="9"/>
  <c r="P224" i="9" s="1"/>
  <c r="K204" i="9"/>
  <c r="L204" i="9" s="1"/>
  <c r="K198" i="9"/>
  <c r="P198" i="9" s="1"/>
  <c r="V9" i="9"/>
  <c r="K92" i="9"/>
  <c r="P92" i="9" s="1"/>
  <c r="K76" i="9"/>
  <c r="P76" i="9" s="1"/>
  <c r="K295" i="9"/>
  <c r="P295" i="9" s="1"/>
  <c r="K226" i="9"/>
  <c r="P226" i="9" s="1"/>
  <c r="K143" i="9"/>
  <c r="P143" i="9" s="1"/>
  <c r="N298" i="16"/>
  <c r="N285" i="16"/>
  <c r="K217" i="9"/>
  <c r="L217" i="9" s="1"/>
  <c r="K112" i="9"/>
  <c r="P112" i="9" s="1"/>
  <c r="K194" i="9"/>
  <c r="P194" i="9" s="1"/>
  <c r="K339" i="9"/>
  <c r="L339" i="9" s="1"/>
  <c r="K269" i="9"/>
  <c r="P269" i="9" s="1"/>
  <c r="V16" i="9"/>
  <c r="K205" i="9"/>
  <c r="P205" i="9" s="1"/>
  <c r="K105" i="9"/>
  <c r="L105" i="9" s="1"/>
  <c r="K72" i="9"/>
  <c r="L72" i="9" s="1"/>
  <c r="K97" i="9"/>
  <c r="P97" i="9" s="1"/>
  <c r="K169" i="9"/>
  <c r="L169" i="9" s="1"/>
  <c r="K193" i="9"/>
  <c r="L193" i="9" s="1"/>
  <c r="K30" i="9"/>
  <c r="P30" i="9" s="1"/>
  <c r="K235" i="9"/>
  <c r="P235" i="9" s="1"/>
  <c r="K23" i="9"/>
  <c r="L23" i="9" s="1"/>
  <c r="K188" i="9"/>
  <c r="P188" i="9" s="1"/>
  <c r="K173" i="9"/>
  <c r="L173" i="9" s="1"/>
  <c r="K144" i="9"/>
  <c r="L144" i="9" s="1"/>
  <c r="K314" i="9"/>
  <c r="P314" i="9" s="1"/>
  <c r="K254" i="9"/>
  <c r="P254" i="9" s="1"/>
  <c r="K171" i="9"/>
  <c r="P171" i="9" s="1"/>
  <c r="K45" i="9"/>
  <c r="L45" i="9" s="1"/>
  <c r="K125" i="9"/>
  <c r="L125" i="9" s="1"/>
  <c r="K297" i="9"/>
  <c r="L297" i="9" s="1"/>
  <c r="K151" i="9"/>
  <c r="L151" i="9" s="1"/>
  <c r="K160" i="9"/>
  <c r="P160" i="9" s="1"/>
  <c r="K322" i="9"/>
  <c r="L322" i="9" s="1"/>
  <c r="K195" i="9"/>
  <c r="P195" i="9" s="1"/>
  <c r="K114" i="9"/>
  <c r="P114" i="9" s="1"/>
  <c r="K27" i="9"/>
  <c r="L27" i="9" s="1"/>
  <c r="K196" i="9"/>
  <c r="P196" i="9" s="1"/>
  <c r="K272" i="9"/>
  <c r="L272" i="9" s="1"/>
  <c r="R90" i="20"/>
  <c r="K190" i="9"/>
  <c r="P190" i="9" s="1"/>
  <c r="K338" i="9"/>
  <c r="L338" i="9" s="1"/>
  <c r="K37" i="9"/>
  <c r="L37" i="9" s="1"/>
  <c r="K57" i="9"/>
  <c r="L57" i="9" s="1"/>
  <c r="V4" i="9"/>
  <c r="K325" i="9"/>
  <c r="P325" i="9" s="1"/>
  <c r="V5" i="9"/>
  <c r="K323" i="9"/>
  <c r="L323" i="9" s="1"/>
  <c r="K124" i="9"/>
  <c r="L124" i="9" s="1"/>
  <c r="K286" i="9"/>
  <c r="L286" i="9" s="1"/>
  <c r="K303" i="9"/>
  <c r="P303" i="9" s="1"/>
  <c r="K230" i="9"/>
  <c r="P230" i="9" s="1"/>
  <c r="K152" i="9"/>
  <c r="P152" i="9" s="1"/>
  <c r="K333" i="9"/>
  <c r="L333" i="9" s="1"/>
  <c r="K341" i="9"/>
  <c r="P341" i="9" s="1"/>
  <c r="K32" i="9"/>
  <c r="L32" i="9" s="1"/>
  <c r="K216" i="9"/>
  <c r="L216" i="9" s="1"/>
  <c r="K175" i="9"/>
  <c r="P175" i="9" s="1"/>
  <c r="K63" i="9"/>
  <c r="L63" i="9" s="1"/>
  <c r="K31" i="9"/>
  <c r="P31" i="9" s="1"/>
  <c r="K138" i="9"/>
  <c r="P138" i="9" s="1"/>
  <c r="K319" i="9"/>
  <c r="P319" i="9" s="1"/>
  <c r="K130" i="9"/>
  <c r="L130" i="9" s="1"/>
  <c r="K328" i="9"/>
  <c r="L328" i="9" s="1"/>
  <c r="K137" i="9"/>
  <c r="L137" i="9" s="1"/>
  <c r="K244" i="9"/>
  <c r="L244" i="9" s="1"/>
  <c r="K145" i="9"/>
  <c r="L145" i="9" s="1"/>
  <c r="K95" i="9"/>
  <c r="P95" i="9" s="1"/>
  <c r="K101" i="9"/>
  <c r="L101" i="9" s="1"/>
  <c r="K25" i="9"/>
  <c r="L25" i="9" s="1"/>
  <c r="K255" i="9"/>
  <c r="L255" i="9" s="1"/>
  <c r="K35" i="9"/>
  <c r="L35" i="9" s="1"/>
  <c r="N289" i="16"/>
  <c r="N184" i="16"/>
  <c r="N133" i="16"/>
  <c r="K289" i="9"/>
  <c r="P289" i="9" s="1"/>
  <c r="K234" i="9"/>
  <c r="L234" i="9" s="1"/>
  <c r="K284" i="9"/>
  <c r="L284" i="9" s="1"/>
  <c r="K287" i="9"/>
  <c r="P287" i="9" s="1"/>
  <c r="K263" i="9"/>
  <c r="L263" i="9" s="1"/>
  <c r="K51" i="9"/>
  <c r="L51" i="9" s="1"/>
  <c r="K182" i="9"/>
  <c r="P182" i="9" s="1"/>
  <c r="K293" i="9"/>
  <c r="P293" i="9" s="1"/>
  <c r="K278" i="9"/>
  <c r="P278" i="9" s="1"/>
  <c r="K299" i="9"/>
  <c r="P299" i="9" s="1"/>
  <c r="K232" i="9"/>
  <c r="P232" i="9" s="1"/>
  <c r="K158" i="9"/>
  <c r="P158" i="9" s="1"/>
  <c r="K185" i="9"/>
  <c r="P185" i="9" s="1"/>
  <c r="K69" i="9"/>
  <c r="P69" i="9" s="1"/>
  <c r="K265" i="9"/>
  <c r="L265" i="9" s="1"/>
  <c r="K202" i="9"/>
  <c r="P202" i="9" s="1"/>
  <c r="K208" i="9"/>
  <c r="L208" i="9" s="1"/>
  <c r="K307" i="9"/>
  <c r="L307" i="9" s="1"/>
  <c r="K337" i="9"/>
  <c r="L337" i="9" s="1"/>
  <c r="V12" i="9"/>
  <c r="K96" i="9"/>
  <c r="P96" i="9" s="1"/>
  <c r="K285" i="9"/>
  <c r="P285" i="9" s="1"/>
  <c r="V13" i="9"/>
  <c r="K94" i="9"/>
  <c r="P94" i="9" s="1"/>
  <c r="K261" i="9"/>
  <c r="P261" i="9" s="1"/>
  <c r="K221" i="9"/>
  <c r="P221" i="9" s="1"/>
  <c r="K33" i="9"/>
  <c r="L33" i="9" s="1"/>
  <c r="K177" i="9"/>
  <c r="P177" i="9" s="1"/>
  <c r="K167" i="9"/>
  <c r="P167" i="9" s="1"/>
  <c r="K85" i="9"/>
  <c r="L85" i="9" s="1"/>
  <c r="K240" i="9"/>
  <c r="P240" i="9" s="1"/>
  <c r="K209" i="9"/>
  <c r="L209" i="9" s="1"/>
  <c r="R89" i="16"/>
  <c r="K187" i="9"/>
  <c r="P187" i="9" s="1"/>
  <c r="K90" i="9"/>
  <c r="L90" i="9" s="1"/>
  <c r="K88" i="9"/>
  <c r="P88" i="9" s="1"/>
  <c r="K311" i="9"/>
  <c r="P311" i="9" s="1"/>
  <c r="K172" i="9"/>
  <c r="P172" i="9" s="1"/>
  <c r="K99" i="9"/>
  <c r="P99" i="9" s="1"/>
  <c r="K330" i="9"/>
  <c r="P330" i="9" s="1"/>
  <c r="K150" i="9"/>
  <c r="L150" i="9" s="1"/>
  <c r="K155" i="9"/>
  <c r="P155" i="9" s="1"/>
  <c r="K294" i="9"/>
  <c r="L294" i="9" s="1"/>
  <c r="K109" i="9"/>
  <c r="P109" i="9" s="1"/>
  <c r="K74" i="9"/>
  <c r="L74" i="9" s="1"/>
  <c r="K121" i="9"/>
  <c r="P121" i="9" s="1"/>
  <c r="K56" i="9"/>
  <c r="P56" i="9" s="1"/>
  <c r="K153" i="9"/>
  <c r="L153" i="9" s="1"/>
  <c r="K335" i="9"/>
  <c r="L335" i="9" s="1"/>
  <c r="V7" i="9"/>
  <c r="K44" i="9"/>
  <c r="L44" i="9" s="1"/>
  <c r="K28" i="9"/>
  <c r="L28" i="9" s="1"/>
  <c r="K107" i="9"/>
  <c r="P107" i="9" s="1"/>
  <c r="K200" i="9"/>
  <c r="P200" i="9" s="1"/>
  <c r="K253" i="9"/>
  <c r="L253" i="9" s="1"/>
  <c r="K87" i="9"/>
  <c r="L87" i="9" s="1"/>
  <c r="K123" i="9"/>
  <c r="P123" i="9" s="1"/>
  <c r="K262" i="9"/>
  <c r="P262" i="9" s="1"/>
  <c r="K274" i="9"/>
  <c r="P274" i="9" s="1"/>
  <c r="K166" i="9"/>
  <c r="L166" i="9" s="1"/>
  <c r="K22" i="9"/>
  <c r="P22" i="9" s="1"/>
  <c r="V3" i="9"/>
  <c r="K142" i="9"/>
  <c r="L142" i="9" s="1"/>
  <c r="K165" i="9"/>
  <c r="P165" i="9" s="1"/>
  <c r="K102" i="9"/>
  <c r="L102" i="9" s="1"/>
  <c r="V8" i="9"/>
  <c r="K201" i="9"/>
  <c r="L201" i="9" s="1"/>
  <c r="K48" i="9"/>
  <c r="P48" i="9" s="1"/>
  <c r="K64" i="9"/>
  <c r="P64" i="9" s="1"/>
  <c r="K304" i="9"/>
  <c r="P304" i="9" s="1"/>
  <c r="K53" i="9"/>
  <c r="P53" i="9" s="1"/>
  <c r="K256" i="9"/>
  <c r="L256" i="9" s="1"/>
  <c r="K132" i="9"/>
  <c r="P132" i="9" s="1"/>
  <c r="K219" i="9"/>
  <c r="L219" i="9" s="1"/>
  <c r="K220" i="9"/>
  <c r="L220" i="9" s="1"/>
  <c r="K310" i="9"/>
  <c r="P310" i="9" s="1"/>
  <c r="K122" i="9"/>
  <c r="P122" i="9" s="1"/>
  <c r="K118" i="9"/>
  <c r="L118" i="9" s="1"/>
  <c r="V17" i="9"/>
  <c r="K275" i="9"/>
  <c r="P275" i="9" s="1"/>
  <c r="K302" i="9"/>
  <c r="P302" i="9" s="1"/>
  <c r="K318" i="9"/>
  <c r="P318" i="9" s="1"/>
  <c r="K324" i="9"/>
  <c r="P324" i="9" s="1"/>
  <c r="V11" i="9"/>
  <c r="K306" i="9"/>
  <c r="L306" i="9" s="1"/>
  <c r="K110" i="9"/>
  <c r="L110" i="9" s="1"/>
  <c r="K79" i="9"/>
  <c r="P79" i="9" s="1"/>
  <c r="K148" i="9"/>
  <c r="P148" i="9" s="1"/>
  <c r="K266" i="9"/>
  <c r="P266" i="9" s="1"/>
  <c r="K292" i="9"/>
  <c r="P292" i="9" s="1"/>
  <c r="K267" i="9"/>
  <c r="P267" i="9" s="1"/>
  <c r="K233" i="9"/>
  <c r="P233" i="9" s="1"/>
  <c r="K52" i="9"/>
  <c r="P52" i="9" s="1"/>
  <c r="K134" i="9"/>
  <c r="P134" i="9" s="1"/>
  <c r="K103" i="9"/>
  <c r="L103" i="9" s="1"/>
  <c r="K212" i="9"/>
  <c r="P212" i="9" s="1"/>
  <c r="R240" i="16"/>
  <c r="N122" i="16"/>
  <c r="N296" i="16"/>
  <c r="N146" i="16"/>
  <c r="R43" i="20"/>
  <c r="R117" i="16"/>
  <c r="R303" i="16"/>
  <c r="N248" i="16"/>
  <c r="R125" i="16"/>
  <c r="N208" i="16"/>
  <c r="N204" i="16"/>
  <c r="R37" i="16"/>
  <c r="R103" i="20"/>
  <c r="N156" i="16"/>
  <c r="N143" i="16"/>
  <c r="N239" i="16"/>
  <c r="N277" i="16"/>
  <c r="R35" i="16"/>
  <c r="R86" i="20"/>
  <c r="N103" i="16"/>
  <c r="N174" i="16"/>
  <c r="R282" i="16"/>
  <c r="R96" i="16"/>
  <c r="N300" i="16"/>
  <c r="R66" i="16"/>
  <c r="R144" i="16"/>
  <c r="N295" i="16"/>
  <c r="N37" i="20"/>
  <c r="N287" i="16"/>
  <c r="N179" i="16"/>
  <c r="N216" i="16"/>
  <c r="R54" i="16"/>
  <c r="N106" i="20"/>
  <c r="N168" i="16"/>
  <c r="R111" i="16"/>
  <c r="R283" i="16"/>
  <c r="N60" i="16"/>
  <c r="K270" i="9"/>
  <c r="L270" i="9" s="1"/>
  <c r="K213" i="9"/>
  <c r="P213" i="9" s="1"/>
  <c r="K154" i="9"/>
  <c r="P154" i="9" s="1"/>
  <c r="K91" i="9"/>
  <c r="P91" i="9" s="1"/>
  <c r="K246" i="9"/>
  <c r="P246" i="9" s="1"/>
  <c r="K176" i="9"/>
  <c r="L176" i="9" s="1"/>
  <c r="K229" i="9"/>
  <c r="L229" i="9" s="1"/>
  <c r="K305" i="9"/>
  <c r="L305" i="9" s="1"/>
  <c r="K59" i="9"/>
  <c r="P59" i="9" s="1"/>
  <c r="K327" i="9"/>
  <c r="L327" i="9" s="1"/>
  <c r="K42" i="9"/>
  <c r="L42" i="9" s="1"/>
  <c r="K78" i="9"/>
  <c r="P78" i="9" s="1"/>
  <c r="V2" i="9"/>
  <c r="K60" i="9"/>
  <c r="P60" i="9" s="1"/>
  <c r="K46" i="9"/>
  <c r="P46" i="9" s="1"/>
  <c r="K24" i="9"/>
  <c r="P24" i="9" s="1"/>
  <c r="K21" i="9"/>
  <c r="P21" i="9" s="1"/>
  <c r="K279" i="9"/>
  <c r="P279" i="9" s="1"/>
  <c r="K82" i="9"/>
  <c r="L82" i="9" s="1"/>
  <c r="K223" i="9"/>
  <c r="L223" i="9" s="1"/>
  <c r="K40" i="9"/>
  <c r="L40" i="9" s="1"/>
  <c r="K296" i="9"/>
  <c r="L296" i="9" s="1"/>
  <c r="K250" i="9"/>
  <c r="L250" i="9" s="1"/>
  <c r="K251" i="9"/>
  <c r="L251" i="9" s="1"/>
  <c r="K127" i="9"/>
  <c r="L127" i="9" s="1"/>
  <c r="K174" i="9"/>
  <c r="P174" i="9" s="1"/>
  <c r="K291" i="9"/>
  <c r="L291" i="9" s="1"/>
  <c r="K249" i="9"/>
  <c r="P249" i="9" s="1"/>
  <c r="K84" i="9"/>
  <c r="P84" i="9" s="1"/>
  <c r="K111" i="9"/>
  <c r="P111" i="9" s="1"/>
  <c r="K228" i="9"/>
  <c r="P228" i="9" s="1"/>
  <c r="K283" i="9"/>
  <c r="P283" i="9" s="1"/>
  <c r="K312" i="9"/>
  <c r="P312" i="9" s="1"/>
  <c r="K321" i="9"/>
  <c r="P321" i="9" s="1"/>
  <c r="K215" i="9"/>
  <c r="L215" i="9" s="1"/>
  <c r="K77" i="9"/>
  <c r="P77" i="9" s="1"/>
  <c r="K135" i="9"/>
  <c r="P135" i="9" s="1"/>
  <c r="K332" i="9"/>
  <c r="L332" i="9" s="1"/>
  <c r="K62" i="9"/>
  <c r="P62" i="9" s="1"/>
  <c r="K68" i="9"/>
  <c r="L68" i="9" s="1"/>
  <c r="K298" i="9"/>
  <c r="P298" i="9" s="1"/>
  <c r="K280" i="9"/>
  <c r="P280" i="9" s="1"/>
  <c r="K49" i="9"/>
  <c r="L49" i="9" s="1"/>
  <c r="K197" i="9"/>
  <c r="P197" i="9" s="1"/>
  <c r="K156" i="9"/>
  <c r="L156" i="9" s="1"/>
  <c r="K248" i="9"/>
  <c r="P248" i="9" s="1"/>
  <c r="K81" i="9"/>
  <c r="L81" i="9" s="1"/>
  <c r="K47" i="9"/>
  <c r="P47" i="9" s="1"/>
  <c r="K119" i="9"/>
  <c r="L119" i="9" s="1"/>
  <c r="K117" i="9"/>
  <c r="L117" i="9" s="1"/>
  <c r="K136" i="9"/>
  <c r="P136" i="9" s="1"/>
  <c r="K315" i="9"/>
  <c r="P315" i="9" s="1"/>
  <c r="K162" i="9"/>
  <c r="L162" i="9" s="1"/>
  <c r="K146" i="9"/>
  <c r="P146" i="9" s="1"/>
  <c r="K247" i="9"/>
  <c r="P247" i="9" s="1"/>
  <c r="K290" i="9"/>
  <c r="L290" i="9" s="1"/>
  <c r="K239" i="9"/>
  <c r="P239" i="9" s="1"/>
  <c r="K170" i="9"/>
  <c r="L170" i="9" s="1"/>
  <c r="K210" i="9"/>
  <c r="P210" i="9" s="1"/>
  <c r="K113" i="9"/>
  <c r="P113" i="9" s="1"/>
  <c r="K140" i="9"/>
  <c r="L140" i="9" s="1"/>
  <c r="K268" i="9"/>
  <c r="P268" i="9" s="1"/>
  <c r="K186" i="9"/>
  <c r="P186" i="9" s="1"/>
  <c r="K206" i="9"/>
  <c r="L206" i="9" s="1"/>
  <c r="K207" i="9"/>
  <c r="L207" i="9" s="1"/>
  <c r="K257" i="9"/>
  <c r="L257" i="9" s="1"/>
  <c r="K340" i="9"/>
  <c r="L340" i="9" s="1"/>
  <c r="K83" i="9"/>
  <c r="L83" i="9" s="1"/>
  <c r="K29" i="9"/>
  <c r="L29" i="9" s="1"/>
  <c r="K106" i="9"/>
  <c r="P106" i="9" s="1"/>
  <c r="K308" i="9"/>
  <c r="L308" i="9" s="1"/>
  <c r="K80" i="9"/>
  <c r="L80" i="9" s="1"/>
  <c r="K334" i="9"/>
  <c r="L334" i="9" s="1"/>
  <c r="K214" i="9"/>
  <c r="P214" i="9" s="1"/>
  <c r="K55" i="9"/>
  <c r="L55" i="9" s="1"/>
  <c r="K36" i="9"/>
  <c r="P36" i="9" s="1"/>
  <c r="K301" i="9"/>
  <c r="L301" i="9" s="1"/>
  <c r="K89" i="9"/>
  <c r="L89" i="9" s="1"/>
  <c r="K238" i="9"/>
  <c r="P238" i="9" s="1"/>
  <c r="K116" i="9"/>
  <c r="L116" i="9" s="1"/>
  <c r="K41" i="9"/>
  <c r="P41" i="9" s="1"/>
  <c r="K184" i="9"/>
  <c r="P184" i="9" s="1"/>
  <c r="K277" i="9"/>
  <c r="P277" i="9" s="1"/>
  <c r="K139" i="9"/>
  <c r="P139" i="9" s="1"/>
  <c r="R209" i="16"/>
  <c r="N219" i="16"/>
  <c r="N195" i="16"/>
  <c r="N34" i="20"/>
  <c r="R99" i="20"/>
  <c r="N107" i="20"/>
  <c r="N56" i="16"/>
  <c r="N253" i="16"/>
  <c r="N119" i="16"/>
  <c r="R33" i="20"/>
  <c r="R23" i="16"/>
  <c r="N111" i="20"/>
  <c r="R145" i="16"/>
  <c r="N55" i="16"/>
  <c r="N53" i="16"/>
  <c r="N110" i="20"/>
  <c r="R225" i="16"/>
  <c r="N47" i="20"/>
  <c r="R91" i="16"/>
  <c r="N91" i="16"/>
  <c r="R32" i="20"/>
  <c r="N32" i="20"/>
  <c r="R52" i="16"/>
  <c r="N52" i="16"/>
  <c r="N50" i="20"/>
  <c r="R50" i="20"/>
  <c r="N61" i="16"/>
  <c r="R61" i="16"/>
  <c r="N237" i="16"/>
  <c r="R237" i="16"/>
  <c r="N98" i="16"/>
  <c r="R98" i="16"/>
  <c r="R34" i="16"/>
  <c r="N34" i="16"/>
  <c r="R57" i="3"/>
  <c r="N57" i="3"/>
  <c r="R97" i="3"/>
  <c r="N97" i="3"/>
  <c r="N66" i="3"/>
  <c r="R66" i="3"/>
  <c r="R153" i="16"/>
  <c r="N153" i="16"/>
  <c r="L109" i="9"/>
  <c r="N221" i="16"/>
  <c r="R221" i="16"/>
  <c r="N151" i="16"/>
  <c r="R151" i="16"/>
  <c r="N234" i="16"/>
  <c r="R234" i="16"/>
  <c r="N85" i="16"/>
  <c r="R85" i="16"/>
  <c r="R159" i="16"/>
  <c r="N159" i="16"/>
  <c r="N91" i="20"/>
  <c r="R91" i="20"/>
  <c r="R83" i="20"/>
  <c r="N83" i="20"/>
  <c r="R42" i="16"/>
  <c r="N42" i="16"/>
  <c r="N185" i="16"/>
  <c r="R185" i="16"/>
  <c r="N141" i="16"/>
  <c r="R141" i="16"/>
  <c r="R226" i="16"/>
  <c r="N226" i="16"/>
  <c r="R59" i="20"/>
  <c r="N59" i="20"/>
  <c r="R41" i="20"/>
  <c r="N41" i="20"/>
  <c r="R256" i="16"/>
  <c r="N256" i="16"/>
  <c r="R69" i="16"/>
  <c r="N69" i="16"/>
  <c r="N136" i="16"/>
  <c r="R136" i="16"/>
  <c r="N161" i="16"/>
  <c r="R161" i="16"/>
  <c r="R72" i="16"/>
  <c r="N72" i="16"/>
  <c r="N71" i="20"/>
  <c r="R71" i="20"/>
  <c r="N73" i="20"/>
  <c r="R73" i="20"/>
  <c r="R148" i="16"/>
  <c r="N148" i="16"/>
  <c r="N276" i="16"/>
  <c r="R276" i="16"/>
  <c r="N28" i="16"/>
  <c r="R28" i="16"/>
  <c r="N284" i="16"/>
  <c r="R284" i="16"/>
  <c r="N40" i="20"/>
  <c r="R40" i="20"/>
  <c r="N93" i="20"/>
  <c r="R93" i="20"/>
  <c r="R46" i="16"/>
  <c r="N46" i="16"/>
  <c r="R32" i="16"/>
  <c r="N32" i="16"/>
  <c r="R307" i="16"/>
  <c r="N307" i="16"/>
  <c r="R134" i="16"/>
  <c r="N134" i="16"/>
  <c r="N119" i="20"/>
  <c r="R119" i="20"/>
  <c r="R53" i="20"/>
  <c r="N53" i="20"/>
  <c r="N104" i="3"/>
  <c r="R104" i="3"/>
  <c r="R118" i="3"/>
  <c r="N118" i="3"/>
  <c r="N81" i="3"/>
  <c r="R81" i="3"/>
  <c r="N34" i="3"/>
  <c r="R34" i="3"/>
  <c r="R89" i="3"/>
  <c r="N89" i="3"/>
  <c r="N130" i="3"/>
  <c r="R130" i="3"/>
  <c r="N88" i="3"/>
  <c r="R88" i="3"/>
  <c r="N105" i="3"/>
  <c r="R105" i="3"/>
  <c r="N30" i="3"/>
  <c r="R30" i="3"/>
  <c r="N65" i="3"/>
  <c r="R65" i="3"/>
  <c r="R61" i="3"/>
  <c r="N61" i="3"/>
  <c r="N90" i="3"/>
  <c r="R90" i="3"/>
  <c r="N21" i="3"/>
  <c r="R21" i="3"/>
  <c r="N67" i="3"/>
  <c r="R67" i="3"/>
  <c r="R302" i="16"/>
  <c r="N302" i="16"/>
  <c r="N177" i="16"/>
  <c r="R177" i="16"/>
  <c r="R163" i="16"/>
  <c r="N163" i="16"/>
  <c r="R64" i="16"/>
  <c r="N64" i="16"/>
  <c r="N63" i="20"/>
  <c r="R63" i="20"/>
  <c r="N164" i="16"/>
  <c r="R164" i="16"/>
  <c r="N104" i="16"/>
  <c r="R104" i="16"/>
  <c r="N98" i="20"/>
  <c r="R98" i="20"/>
  <c r="R39" i="16"/>
  <c r="N39" i="16"/>
  <c r="N62" i="16"/>
  <c r="R62" i="16"/>
  <c r="R68" i="3"/>
  <c r="N68" i="3"/>
  <c r="N110" i="3"/>
  <c r="R110" i="3"/>
  <c r="N86" i="16"/>
  <c r="R86" i="16"/>
  <c r="N308" i="16"/>
  <c r="R308" i="16"/>
  <c r="N49" i="16"/>
  <c r="R49" i="16"/>
  <c r="N42" i="20"/>
  <c r="R42" i="20"/>
  <c r="N123" i="16"/>
  <c r="R123" i="16"/>
  <c r="R57" i="16"/>
  <c r="N57" i="16"/>
  <c r="R165" i="16"/>
  <c r="N165" i="16"/>
  <c r="R94" i="16"/>
  <c r="N94" i="16"/>
  <c r="R109" i="16"/>
  <c r="N109" i="16"/>
  <c r="R77" i="20"/>
  <c r="N77" i="20"/>
  <c r="N297" i="16"/>
  <c r="R297" i="16"/>
  <c r="N254" i="16"/>
  <c r="R254" i="16"/>
  <c r="N182" i="16"/>
  <c r="R182" i="16"/>
  <c r="N95" i="20"/>
  <c r="R95" i="20"/>
  <c r="N166" i="16"/>
  <c r="R166" i="16"/>
  <c r="R95" i="16"/>
  <c r="N95" i="16"/>
  <c r="R252" i="16"/>
  <c r="N252" i="16"/>
  <c r="N228" i="16"/>
  <c r="R228" i="16"/>
  <c r="N30" i="20"/>
  <c r="R30" i="20"/>
  <c r="R75" i="16"/>
  <c r="N75" i="16"/>
  <c r="R116" i="16"/>
  <c r="N116" i="16"/>
  <c r="N157" i="16"/>
  <c r="R157" i="16"/>
  <c r="N210" i="16"/>
  <c r="R210" i="16"/>
  <c r="N176" i="16"/>
  <c r="R176" i="16"/>
  <c r="N54" i="20"/>
  <c r="R54" i="20"/>
  <c r="R112" i="3"/>
  <c r="N112" i="3"/>
  <c r="R100" i="3"/>
  <c r="N100" i="3"/>
  <c r="R46" i="3"/>
  <c r="N46" i="3"/>
  <c r="R108" i="3"/>
  <c r="N108" i="3"/>
  <c r="R120" i="3"/>
  <c r="N120" i="3"/>
  <c r="R128" i="3"/>
  <c r="N128" i="3"/>
  <c r="N79" i="3"/>
  <c r="R79" i="3"/>
  <c r="R133" i="3"/>
  <c r="N133" i="3"/>
  <c r="N116" i="3"/>
  <c r="R116" i="3"/>
  <c r="R93" i="3"/>
  <c r="N93" i="3"/>
  <c r="N49" i="3"/>
  <c r="R49" i="3"/>
  <c r="R78" i="3"/>
  <c r="N78" i="3"/>
  <c r="N92" i="3"/>
  <c r="R92" i="3"/>
  <c r="R37" i="3"/>
  <c r="N37" i="3"/>
  <c r="N31" i="3"/>
  <c r="R31" i="3"/>
  <c r="R84" i="3"/>
  <c r="N84" i="3"/>
  <c r="N24" i="16"/>
  <c r="R24" i="16"/>
  <c r="N58" i="16"/>
  <c r="R58" i="16"/>
  <c r="N107" i="16"/>
  <c r="R107" i="16"/>
  <c r="N71" i="16"/>
  <c r="R71" i="16"/>
  <c r="R197" i="16"/>
  <c r="N197" i="16"/>
  <c r="R181" i="16"/>
  <c r="N181" i="16"/>
  <c r="N259" i="16"/>
  <c r="R259" i="16"/>
  <c r="N171" i="16"/>
  <c r="R171" i="16"/>
  <c r="R26" i="20"/>
  <c r="N26" i="20"/>
  <c r="N47" i="16"/>
  <c r="R47" i="16"/>
  <c r="N291" i="16"/>
  <c r="R291" i="16"/>
  <c r="R188" i="16"/>
  <c r="N188" i="16"/>
  <c r="N74" i="16"/>
  <c r="R74" i="16"/>
  <c r="N198" i="16"/>
  <c r="R198" i="16"/>
  <c r="R57" i="20"/>
  <c r="N57" i="20"/>
  <c r="R39" i="20"/>
  <c r="N39" i="20"/>
  <c r="N36" i="16"/>
  <c r="R36" i="16"/>
  <c r="N41" i="16"/>
  <c r="R41" i="16"/>
  <c r="N278" i="16"/>
  <c r="R278" i="16"/>
  <c r="R229" i="16"/>
  <c r="N229" i="16"/>
  <c r="N231" i="16"/>
  <c r="R231" i="16"/>
  <c r="N75" i="20"/>
  <c r="R75" i="20"/>
  <c r="R94" i="20"/>
  <c r="N94" i="20"/>
  <c r="R167" i="16"/>
  <c r="N167" i="16"/>
  <c r="N79" i="16"/>
  <c r="R79" i="16"/>
  <c r="N170" i="16"/>
  <c r="R170" i="16"/>
  <c r="N21" i="16"/>
  <c r="R21" i="16"/>
  <c r="N266" i="16"/>
  <c r="R266" i="16"/>
  <c r="R211" i="16"/>
  <c r="N211" i="16"/>
  <c r="N27" i="20"/>
  <c r="R27" i="20"/>
  <c r="R189" i="16"/>
  <c r="N189" i="16"/>
  <c r="N26" i="16"/>
  <c r="R26" i="16"/>
  <c r="R279" i="16"/>
  <c r="N279" i="16"/>
  <c r="N158" i="16"/>
  <c r="R158" i="16"/>
  <c r="R251" i="16"/>
  <c r="N251" i="16"/>
  <c r="R109" i="20"/>
  <c r="N109" i="20"/>
  <c r="R21" i="20"/>
  <c r="N21" i="20"/>
  <c r="R95" i="3"/>
  <c r="N95" i="3"/>
  <c r="R101" i="3"/>
  <c r="N101" i="3"/>
  <c r="R64" i="3"/>
  <c r="N64" i="3"/>
  <c r="N132" i="3"/>
  <c r="R132" i="3"/>
  <c r="R114" i="3"/>
  <c r="N114" i="3"/>
  <c r="N51" i="3"/>
  <c r="R51" i="3"/>
  <c r="R71" i="3"/>
  <c r="N71" i="3"/>
  <c r="N24" i="3"/>
  <c r="R24" i="3"/>
  <c r="R86" i="3"/>
  <c r="N86" i="3"/>
  <c r="N39" i="3"/>
  <c r="R39" i="3"/>
  <c r="N75" i="3"/>
  <c r="R75" i="3"/>
  <c r="R121" i="3"/>
  <c r="N121" i="3"/>
  <c r="R38" i="3"/>
  <c r="N38" i="3"/>
  <c r="R56" i="3"/>
  <c r="N56" i="3"/>
  <c r="R70" i="3"/>
  <c r="N70" i="3"/>
  <c r="R258" i="16"/>
  <c r="N258" i="16"/>
  <c r="N27" i="16"/>
  <c r="R27" i="16"/>
  <c r="N118" i="16"/>
  <c r="R118" i="16"/>
  <c r="R126" i="16"/>
  <c r="N126" i="16"/>
  <c r="R207" i="16"/>
  <c r="N207" i="16"/>
  <c r="N118" i="20"/>
  <c r="R118" i="20"/>
  <c r="R121" i="16"/>
  <c r="N121" i="16"/>
  <c r="N241" i="16"/>
  <c r="R241" i="16"/>
  <c r="N44" i="16"/>
  <c r="R44" i="16"/>
  <c r="N194" i="16"/>
  <c r="R194" i="16"/>
  <c r="R47" i="3"/>
  <c r="N47" i="3"/>
  <c r="N152" i="16"/>
  <c r="R152" i="16"/>
  <c r="R66" i="20"/>
  <c r="N66" i="20"/>
  <c r="N192" i="16"/>
  <c r="R192" i="16"/>
  <c r="N205" i="16"/>
  <c r="R205" i="16"/>
  <c r="R218" i="16"/>
  <c r="N218" i="16"/>
  <c r="R84" i="20"/>
  <c r="N84" i="20"/>
  <c r="N90" i="16"/>
  <c r="R90" i="16"/>
  <c r="R88" i="16"/>
  <c r="N88" i="16"/>
  <c r="N50" i="16"/>
  <c r="R50" i="16"/>
  <c r="N220" i="16"/>
  <c r="R220" i="16"/>
  <c r="R104" i="20"/>
  <c r="N104" i="20"/>
  <c r="N56" i="20"/>
  <c r="R56" i="20"/>
  <c r="N48" i="16"/>
  <c r="R48" i="16"/>
  <c r="R51" i="16"/>
  <c r="N51" i="16"/>
  <c r="R43" i="16"/>
  <c r="N43" i="16"/>
  <c r="R132" i="16"/>
  <c r="N132" i="16"/>
  <c r="R45" i="20"/>
  <c r="N45" i="20"/>
  <c r="N85" i="20"/>
  <c r="R85" i="20"/>
  <c r="R115" i="16"/>
  <c r="N115" i="16"/>
  <c r="R250" i="16"/>
  <c r="N250" i="16"/>
  <c r="N280" i="16"/>
  <c r="R280" i="16"/>
  <c r="N275" i="16"/>
  <c r="R275" i="16"/>
  <c r="N30" i="16"/>
  <c r="R30" i="16"/>
  <c r="N120" i="20"/>
  <c r="R120" i="20"/>
  <c r="R35" i="20"/>
  <c r="N35" i="20"/>
  <c r="R33" i="3"/>
  <c r="N33" i="3"/>
  <c r="N55" i="3"/>
  <c r="R55" i="3"/>
  <c r="N69" i="3"/>
  <c r="R69" i="3"/>
  <c r="R122" i="3"/>
  <c r="N122" i="3"/>
  <c r="R45" i="3"/>
  <c r="N45" i="3"/>
  <c r="N72" i="3"/>
  <c r="R72" i="3"/>
  <c r="R36" i="3"/>
  <c r="N36" i="3"/>
  <c r="N127" i="3"/>
  <c r="R127" i="3"/>
  <c r="R26" i="3"/>
  <c r="N26" i="3"/>
  <c r="R111" i="3"/>
  <c r="N111" i="3"/>
  <c r="N35" i="3"/>
  <c r="R35" i="3"/>
  <c r="N80" i="3"/>
  <c r="R80" i="3"/>
  <c r="N124" i="3"/>
  <c r="R124" i="3"/>
  <c r="N125" i="3"/>
  <c r="R125" i="3"/>
  <c r="N27" i="3"/>
  <c r="R27" i="3"/>
  <c r="R178" i="16"/>
  <c r="N178" i="16"/>
  <c r="N59" i="16"/>
  <c r="R59" i="16"/>
  <c r="N304" i="16"/>
  <c r="R304" i="16"/>
  <c r="N100" i="16"/>
  <c r="R100" i="16"/>
  <c r="N193" i="16"/>
  <c r="R193" i="16"/>
  <c r="N116" i="20"/>
  <c r="R116" i="20"/>
  <c r="N60" i="20"/>
  <c r="R60" i="20"/>
  <c r="R114" i="20"/>
  <c r="N114" i="20"/>
  <c r="R77" i="16"/>
  <c r="N77" i="16"/>
  <c r="R120" i="16"/>
  <c r="N120" i="16"/>
  <c r="N290" i="16"/>
  <c r="R290" i="16"/>
  <c r="R62" i="3"/>
  <c r="N62" i="3"/>
  <c r="N115" i="3"/>
  <c r="R115" i="3"/>
  <c r="R45" i="16"/>
  <c r="N45" i="16"/>
  <c r="R223" i="16"/>
  <c r="N223" i="16"/>
  <c r="N88" i="20"/>
  <c r="R88" i="20"/>
  <c r="N25" i="16"/>
  <c r="R25" i="16"/>
  <c r="R139" i="16"/>
  <c r="N139" i="16"/>
  <c r="R172" i="16"/>
  <c r="N172" i="16"/>
  <c r="R299" i="16"/>
  <c r="N299" i="16"/>
  <c r="R81" i="16"/>
  <c r="N81" i="16"/>
  <c r="R93" i="16"/>
  <c r="N93" i="16"/>
  <c r="N61" i="20"/>
  <c r="R61" i="20"/>
  <c r="R76" i="16"/>
  <c r="N76" i="16"/>
  <c r="R160" i="16"/>
  <c r="N160" i="16"/>
  <c r="N257" i="16"/>
  <c r="R257" i="16"/>
  <c r="R124" i="16"/>
  <c r="N124" i="16"/>
  <c r="R162" i="16"/>
  <c r="N162" i="16"/>
  <c r="N72" i="20"/>
  <c r="R72" i="20"/>
  <c r="N81" i="20"/>
  <c r="R81" i="20"/>
  <c r="R138" i="16"/>
  <c r="N138" i="16"/>
  <c r="N191" i="16"/>
  <c r="R191" i="16"/>
  <c r="R128" i="16"/>
  <c r="N128" i="16"/>
  <c r="N33" i="16"/>
  <c r="R33" i="16"/>
  <c r="N92" i="20"/>
  <c r="R92" i="20"/>
  <c r="N105" i="20"/>
  <c r="R105" i="20"/>
  <c r="R263" i="16"/>
  <c r="N263" i="16"/>
  <c r="R130" i="16"/>
  <c r="N130" i="16"/>
  <c r="R84" i="16"/>
  <c r="N84" i="16"/>
  <c r="R233" i="16"/>
  <c r="N233" i="16"/>
  <c r="N187" i="16"/>
  <c r="R187" i="16"/>
  <c r="R52" i="20"/>
  <c r="N52" i="20"/>
  <c r="N23" i="20"/>
  <c r="R23" i="20"/>
  <c r="R246" i="16"/>
  <c r="N246" i="16"/>
  <c r="N175" i="16"/>
  <c r="R175" i="16"/>
  <c r="R63" i="16"/>
  <c r="N63" i="16"/>
  <c r="R244" i="16"/>
  <c r="N244" i="16"/>
  <c r="R58" i="20"/>
  <c r="N58" i="20"/>
  <c r="N63" i="3"/>
  <c r="R63" i="3"/>
  <c r="N76" i="3"/>
  <c r="R76" i="3"/>
  <c r="N103" i="3"/>
  <c r="R103" i="3"/>
  <c r="N22" i="3"/>
  <c r="R22" i="3"/>
  <c r="N73" i="3"/>
  <c r="R73" i="3"/>
  <c r="N53" i="3"/>
  <c r="R53" i="3"/>
  <c r="N94" i="3"/>
  <c r="R94" i="3"/>
  <c r="N60" i="3"/>
  <c r="R60" i="3"/>
  <c r="N52" i="3"/>
  <c r="R52" i="3"/>
  <c r="R54" i="3"/>
  <c r="N54" i="3"/>
  <c r="R25" i="3"/>
  <c r="N25" i="3"/>
  <c r="N91" i="3"/>
  <c r="R91" i="3"/>
  <c r="N264" i="16"/>
  <c r="R264" i="16"/>
  <c r="R261" i="16"/>
  <c r="N261" i="16"/>
  <c r="N112" i="16"/>
  <c r="R112" i="16"/>
  <c r="R154" i="16"/>
  <c r="N154" i="16"/>
  <c r="N183" i="16"/>
  <c r="R183" i="16"/>
  <c r="N70" i="20"/>
  <c r="R70" i="20"/>
  <c r="N82" i="20"/>
  <c r="R82" i="20"/>
  <c r="R235" i="16"/>
  <c r="N235" i="16"/>
  <c r="N147" i="16"/>
  <c r="R147" i="16"/>
  <c r="N97" i="20"/>
  <c r="R97" i="20"/>
  <c r="N83" i="16"/>
  <c r="R83" i="16"/>
  <c r="N102" i="20"/>
  <c r="R102" i="20"/>
  <c r="R42" i="3"/>
  <c r="N42" i="3"/>
  <c r="N48" i="3"/>
  <c r="R48" i="3"/>
  <c r="N32" i="3"/>
  <c r="R32" i="3"/>
  <c r="R292" i="16"/>
  <c r="N292" i="16"/>
  <c r="R137" i="16"/>
  <c r="N137" i="16"/>
  <c r="R40" i="16"/>
  <c r="N40" i="16"/>
  <c r="N305" i="16"/>
  <c r="R305" i="16"/>
  <c r="N29" i="20"/>
  <c r="R29" i="20"/>
  <c r="R224" i="16"/>
  <c r="N224" i="16"/>
  <c r="N108" i="16"/>
  <c r="R108" i="16"/>
  <c r="R265" i="16"/>
  <c r="N265" i="16"/>
  <c r="R142" i="16"/>
  <c r="N142" i="16"/>
  <c r="R79" i="20"/>
  <c r="N79" i="20"/>
  <c r="N100" i="20"/>
  <c r="R100" i="20"/>
  <c r="N243" i="16"/>
  <c r="R243" i="16"/>
  <c r="R180" i="16"/>
  <c r="N180" i="16"/>
  <c r="R215" i="16"/>
  <c r="N215" i="16"/>
  <c r="N238" i="16"/>
  <c r="R238" i="16"/>
  <c r="R288" i="16"/>
  <c r="N288" i="16"/>
  <c r="R78" i="20"/>
  <c r="N78" i="20"/>
  <c r="N38" i="20"/>
  <c r="R38" i="20"/>
  <c r="N186" i="16"/>
  <c r="R186" i="16"/>
  <c r="R202" i="16"/>
  <c r="N202" i="16"/>
  <c r="N127" i="16"/>
  <c r="R127" i="16"/>
  <c r="N213" i="16"/>
  <c r="R213" i="16"/>
  <c r="N114" i="16"/>
  <c r="R114" i="16"/>
  <c r="N36" i="20"/>
  <c r="R36" i="20"/>
  <c r="N31" i="16"/>
  <c r="R31" i="16"/>
  <c r="N78" i="16"/>
  <c r="R78" i="16"/>
  <c r="R173" i="16"/>
  <c r="N173" i="16"/>
  <c r="N201" i="16"/>
  <c r="R201" i="16"/>
  <c r="R89" i="20"/>
  <c r="N89" i="20"/>
  <c r="N48" i="20"/>
  <c r="R48" i="20"/>
  <c r="R96" i="3"/>
  <c r="N96" i="3"/>
  <c r="N82" i="3"/>
  <c r="R82" i="3"/>
  <c r="N23" i="3"/>
  <c r="R23" i="3"/>
  <c r="R41" i="3"/>
  <c r="N41" i="3"/>
  <c r="R74" i="3"/>
  <c r="N74" i="3"/>
  <c r="N123" i="3"/>
  <c r="R123" i="3"/>
  <c r="R59" i="3"/>
  <c r="N59" i="3"/>
  <c r="R134" i="3"/>
  <c r="N134" i="3"/>
  <c r="N129" i="3"/>
  <c r="R129" i="3"/>
  <c r="R131" i="3"/>
  <c r="N131" i="3"/>
  <c r="R113" i="3"/>
  <c r="N113" i="3"/>
  <c r="R43" i="3"/>
  <c r="N43" i="3"/>
  <c r="N29" i="3"/>
  <c r="R29" i="3"/>
  <c r="R77" i="3"/>
  <c r="N77" i="3"/>
  <c r="N106" i="3"/>
  <c r="R106" i="3"/>
  <c r="K83" i="8"/>
  <c r="K167" i="8"/>
  <c r="K33" i="8"/>
  <c r="K61" i="8"/>
  <c r="K44" i="8"/>
  <c r="K207" i="8"/>
  <c r="K149" i="8"/>
  <c r="K269" i="8"/>
  <c r="K314" i="8"/>
  <c r="K202" i="8"/>
  <c r="K78" i="8"/>
  <c r="K90" i="8"/>
  <c r="K292" i="8"/>
  <c r="K308" i="8"/>
  <c r="K40" i="8"/>
  <c r="K120" i="8"/>
  <c r="K41" i="8"/>
  <c r="K59" i="8"/>
  <c r="K231" i="8"/>
  <c r="K51" i="8"/>
  <c r="K153" i="8"/>
  <c r="K50" i="8"/>
  <c r="K22" i="8"/>
  <c r="K132" i="8"/>
  <c r="K240" i="8"/>
  <c r="K305" i="8"/>
  <c r="K115" i="8"/>
  <c r="K122" i="8"/>
  <c r="K287" i="8"/>
  <c r="K96" i="8"/>
  <c r="K197" i="8"/>
  <c r="K226" i="8"/>
  <c r="K81" i="8"/>
  <c r="K221" i="8"/>
  <c r="K247" i="8"/>
  <c r="V16" i="8"/>
  <c r="K168" i="8"/>
  <c r="K188" i="8"/>
  <c r="K29" i="8"/>
  <c r="V7" i="8"/>
  <c r="K49" i="8"/>
  <c r="K32" i="8"/>
  <c r="K164" i="8"/>
  <c r="K258" i="8"/>
  <c r="K161" i="8"/>
  <c r="K217" i="8"/>
  <c r="K139" i="8"/>
  <c r="K201" i="8"/>
  <c r="K88" i="8"/>
  <c r="K310" i="8"/>
  <c r="K34" i="8"/>
  <c r="K86" i="8"/>
  <c r="V19" i="8"/>
  <c r="K65" i="8"/>
  <c r="K315" i="8"/>
  <c r="K228" i="8"/>
  <c r="K250" i="8"/>
  <c r="K198" i="8"/>
  <c r="K187" i="8"/>
  <c r="K105" i="8"/>
  <c r="K229" i="8"/>
  <c r="K104" i="8"/>
  <c r="K246" i="8"/>
  <c r="K252" i="8"/>
  <c r="K101" i="8"/>
  <c r="K185" i="8"/>
  <c r="K276" i="8"/>
  <c r="K39" i="8"/>
  <c r="K176" i="8"/>
  <c r="K222" i="8"/>
  <c r="K43" i="8"/>
  <c r="K159" i="8"/>
  <c r="K285" i="8"/>
  <c r="K92" i="8"/>
  <c r="K80" i="8"/>
  <c r="K254" i="8"/>
  <c r="K93" i="8"/>
  <c r="K119" i="8"/>
  <c r="V6" i="8"/>
  <c r="K223" i="8"/>
  <c r="K136" i="8"/>
  <c r="K206" i="8"/>
  <c r="K85" i="8"/>
  <c r="K294" i="8"/>
  <c r="K152" i="8"/>
  <c r="K235" i="8"/>
  <c r="K279" i="8"/>
  <c r="V3" i="8"/>
  <c r="K194" i="8"/>
  <c r="V13" i="8"/>
  <c r="K73" i="8"/>
  <c r="K133" i="8"/>
  <c r="K277" i="8"/>
  <c r="K293" i="8"/>
  <c r="K291" i="8"/>
  <c r="K242" i="8"/>
  <c r="K70" i="8"/>
  <c r="K248" i="8"/>
  <c r="K215" i="8"/>
  <c r="K144" i="8"/>
  <c r="K169" i="8"/>
  <c r="K66" i="8"/>
  <c r="K102" i="8"/>
  <c r="K274" i="8"/>
  <c r="K290" i="8"/>
  <c r="V21" i="8"/>
  <c r="K245" i="8"/>
  <c r="K296" i="8"/>
  <c r="K72" i="8"/>
  <c r="K91" i="8"/>
  <c r="K281" i="8"/>
  <c r="K150" i="8"/>
  <c r="K251" i="8"/>
  <c r="K24" i="8"/>
  <c r="K62" i="8"/>
  <c r="K179" i="8"/>
  <c r="K256" i="8"/>
  <c r="K118" i="8"/>
  <c r="K182" i="8"/>
  <c r="K324" i="8"/>
  <c r="K177" i="8"/>
  <c r="K171" i="8"/>
  <c r="K284" i="8"/>
  <c r="K196" i="8"/>
  <c r="K210" i="8"/>
  <c r="V22" i="8"/>
  <c r="K137" i="8"/>
  <c r="K180" i="8"/>
  <c r="K30" i="8"/>
  <c r="K319" i="8"/>
  <c r="K166" i="8"/>
  <c r="K278" i="8"/>
  <c r="K124" i="8"/>
  <c r="V18" i="8"/>
  <c r="K273" i="8"/>
  <c r="K76" i="8"/>
  <c r="K42" i="8"/>
  <c r="V2" i="8"/>
  <c r="K45" i="8"/>
  <c r="K203" i="8"/>
  <c r="K52" i="8"/>
  <c r="K141" i="8"/>
  <c r="K301" i="8"/>
  <c r="K190" i="8"/>
  <c r="K205" i="8"/>
  <c r="K103" i="8"/>
  <c r="K23" i="8"/>
  <c r="K243" i="8"/>
  <c r="K303" i="8"/>
  <c r="K21" i="8"/>
  <c r="K69" i="8"/>
  <c r="K154" i="8"/>
  <c r="K165" i="8"/>
  <c r="K237" i="8"/>
  <c r="K224" i="8"/>
  <c r="K46" i="8"/>
  <c r="K157" i="8"/>
  <c r="K316" i="8"/>
  <c r="K37" i="8"/>
  <c r="K56" i="8"/>
  <c r="K270" i="8"/>
  <c r="K317" i="8"/>
  <c r="K116" i="8"/>
  <c r="K280" i="8"/>
  <c r="V17" i="8"/>
  <c r="V12" i="8"/>
  <c r="K267" i="8"/>
  <c r="K244" i="8"/>
  <c r="K227" i="8"/>
  <c r="K298" i="8"/>
  <c r="K142" i="8"/>
  <c r="K95" i="8"/>
  <c r="K113" i="8"/>
  <c r="K172" i="8"/>
  <c r="K100" i="8"/>
  <c r="K127" i="8"/>
  <c r="K155" i="8"/>
  <c r="K125" i="8"/>
  <c r="K325" i="8"/>
  <c r="K131" i="8"/>
  <c r="K184" i="8"/>
  <c r="K262" i="8"/>
  <c r="K321" i="8"/>
  <c r="K271" i="8"/>
  <c r="K234" i="8"/>
  <c r="K87" i="8"/>
  <c r="K311" i="8"/>
  <c r="K318" i="8"/>
  <c r="K77" i="8"/>
  <c r="K249" i="8"/>
  <c r="K232" i="8"/>
  <c r="K67" i="8"/>
  <c r="K175" i="8"/>
  <c r="K174" i="8"/>
  <c r="K48" i="8"/>
  <c r="K204" i="8"/>
  <c r="V5" i="8"/>
  <c r="K109" i="8"/>
  <c r="K263" i="8"/>
  <c r="K25" i="8"/>
  <c r="K31" i="8"/>
  <c r="K282" i="8"/>
  <c r="K238" i="8"/>
  <c r="K117" i="8"/>
  <c r="K208" i="8"/>
  <c r="K53" i="8"/>
  <c r="K211" i="8"/>
  <c r="K295" i="8"/>
  <c r="K54" i="8"/>
  <c r="K189" i="8"/>
  <c r="K173" i="8"/>
  <c r="K233" i="8"/>
  <c r="K191" i="8"/>
  <c r="V20" i="8"/>
  <c r="K156" i="8"/>
  <c r="K265" i="8"/>
  <c r="V4" i="8"/>
  <c r="K158" i="8"/>
  <c r="K212" i="8"/>
  <c r="K123" i="8"/>
  <c r="K209" i="8"/>
  <c r="K75" i="8"/>
  <c r="K192" i="8"/>
  <c r="K283" i="8"/>
  <c r="K162" i="8"/>
  <c r="K36" i="8"/>
  <c r="V14" i="8"/>
  <c r="K163" i="8"/>
  <c r="K97" i="8"/>
  <c r="K259" i="8"/>
  <c r="K230" i="8"/>
  <c r="K302" i="8"/>
  <c r="K68" i="8"/>
  <c r="K322" i="8"/>
  <c r="K286" i="8"/>
  <c r="K55" i="8"/>
  <c r="K195" i="8"/>
  <c r="K47" i="8"/>
  <c r="K126" i="8"/>
  <c r="K241" i="8"/>
  <c r="K138" i="8"/>
  <c r="K193" i="8"/>
  <c r="K306" i="8"/>
  <c r="K216" i="8"/>
  <c r="K94" i="8"/>
  <c r="K27" i="8"/>
  <c r="K28" i="8"/>
  <c r="K60" i="8"/>
  <c r="K214" i="8"/>
  <c r="K140" i="8"/>
  <c r="K275" i="8"/>
  <c r="K147" i="8"/>
  <c r="K272" i="8"/>
  <c r="K289" i="8"/>
  <c r="K84" i="8"/>
  <c r="K112" i="8"/>
  <c r="K129" i="8"/>
  <c r="K213" i="8"/>
  <c r="V8" i="8"/>
  <c r="K106" i="8"/>
  <c r="K98" i="8"/>
  <c r="K64" i="8"/>
  <c r="K253" i="8"/>
  <c r="K63" i="8"/>
  <c r="K130" i="8"/>
  <c r="K38" i="8"/>
  <c r="K99" i="8"/>
  <c r="K82" i="8"/>
  <c r="V15" i="8"/>
  <c r="V11" i="8"/>
  <c r="K220" i="8"/>
  <c r="K255" i="8"/>
  <c r="K35" i="8"/>
  <c r="K312" i="8"/>
  <c r="K313" i="8"/>
  <c r="K300" i="8"/>
  <c r="V10" i="8"/>
  <c r="K218" i="8"/>
  <c r="K26" i="8"/>
  <c r="K121" i="8"/>
  <c r="K128" i="8"/>
  <c r="K114" i="8"/>
  <c r="K297" i="8"/>
  <c r="K236" i="8"/>
  <c r="K304" i="8"/>
  <c r="K260" i="8"/>
  <c r="K266" i="8"/>
  <c r="K57" i="8"/>
  <c r="K170" i="8"/>
  <c r="K89" i="8"/>
  <c r="V9" i="8"/>
  <c r="K160" i="8"/>
  <c r="K107" i="8"/>
  <c r="K200" i="8"/>
  <c r="K307" i="8"/>
  <c r="K264" i="8"/>
  <c r="K323" i="8"/>
  <c r="K288" i="8"/>
  <c r="K183" i="8"/>
  <c r="K108" i="8"/>
  <c r="K257" i="8"/>
  <c r="K135" i="8"/>
  <c r="K186" i="8"/>
  <c r="K134" i="8"/>
  <c r="K110" i="8"/>
  <c r="K145" i="8"/>
  <c r="K148" i="8"/>
  <c r="K309" i="8"/>
  <c r="K146" i="8"/>
  <c r="K268" i="8"/>
  <c r="K58" i="8"/>
  <c r="K151" i="8"/>
  <c r="K239" i="8"/>
  <c r="K225" i="8"/>
  <c r="K111" i="8"/>
  <c r="K143" i="8"/>
  <c r="K178" i="8"/>
  <c r="K181" i="8"/>
  <c r="K199" i="8"/>
  <c r="K261" i="8"/>
  <c r="K74" i="8"/>
  <c r="K320" i="8"/>
  <c r="K219" i="8"/>
  <c r="K79" i="8"/>
  <c r="K299" i="8"/>
  <c r="K71" i="8"/>
  <c r="N65" i="16"/>
  <c r="R65" i="16"/>
  <c r="N199" i="16"/>
  <c r="R199" i="16"/>
  <c r="N149" i="16"/>
  <c r="R149" i="16"/>
  <c r="R245" i="16"/>
  <c r="N245" i="16"/>
  <c r="R68" i="16"/>
  <c r="N68" i="16"/>
  <c r="R51" i="20"/>
  <c r="N51" i="20"/>
  <c r="R44" i="20"/>
  <c r="N44" i="20"/>
  <c r="P73" i="9"/>
  <c r="R271" i="16"/>
  <c r="N271" i="16"/>
  <c r="N67" i="20"/>
  <c r="R67" i="20"/>
  <c r="N212" i="16"/>
  <c r="R212" i="16"/>
  <c r="R80" i="16"/>
  <c r="N80" i="16"/>
  <c r="N55" i="20"/>
  <c r="R55" i="20"/>
  <c r="R294" i="16"/>
  <c r="N294" i="16"/>
  <c r="N126" i="3"/>
  <c r="R126" i="3"/>
  <c r="N98" i="3"/>
  <c r="R98" i="3"/>
  <c r="R44" i="3"/>
  <c r="N44" i="3"/>
  <c r="N29" i="16"/>
  <c r="R29" i="16"/>
  <c r="R113" i="20"/>
  <c r="N113" i="20"/>
  <c r="N222" i="16"/>
  <c r="R222" i="16"/>
  <c r="R274" i="16"/>
  <c r="N274" i="16"/>
  <c r="R92" i="16"/>
  <c r="N92" i="16"/>
  <c r="R249" i="16"/>
  <c r="N249" i="16"/>
  <c r="R80" i="20"/>
  <c r="N80" i="20"/>
  <c r="N268" i="16"/>
  <c r="R268" i="16"/>
  <c r="R102" i="16"/>
  <c r="N102" i="16"/>
  <c r="N200" i="16"/>
  <c r="R200" i="16"/>
  <c r="N131" i="16"/>
  <c r="R131" i="16"/>
  <c r="N286" i="16"/>
  <c r="R286" i="16"/>
  <c r="N31" i="20"/>
  <c r="R31" i="20"/>
  <c r="N74" i="20"/>
  <c r="R74" i="20"/>
  <c r="N110" i="16"/>
  <c r="R110" i="16"/>
  <c r="R217" i="16"/>
  <c r="N217" i="16"/>
  <c r="N255" i="16"/>
  <c r="R255" i="16"/>
  <c r="N101" i="20"/>
  <c r="R101" i="20"/>
  <c r="N115" i="20"/>
  <c r="R115" i="20"/>
  <c r="R70" i="16"/>
  <c r="N70" i="16"/>
  <c r="N281" i="16"/>
  <c r="R281" i="16"/>
  <c r="R206" i="16"/>
  <c r="N206" i="16"/>
  <c r="R301" i="16"/>
  <c r="N301" i="16"/>
  <c r="N306" i="16"/>
  <c r="R306" i="16"/>
  <c r="N22" i="20"/>
  <c r="R22" i="20"/>
  <c r="N108" i="20"/>
  <c r="R108" i="20"/>
  <c r="N230" i="16"/>
  <c r="R230" i="16"/>
  <c r="N203" i="16"/>
  <c r="R203" i="16"/>
  <c r="N267" i="16"/>
  <c r="R267" i="16"/>
  <c r="R135" i="16"/>
  <c r="N135" i="16"/>
  <c r="R169" i="16"/>
  <c r="N169" i="16"/>
  <c r="R87" i="20"/>
  <c r="N87" i="20"/>
  <c r="R62" i="20"/>
  <c r="N62" i="20"/>
  <c r="R269" i="16"/>
  <c r="N269" i="16"/>
  <c r="R270" i="16"/>
  <c r="N270" i="16"/>
  <c r="R67" i="16"/>
  <c r="N67" i="16"/>
  <c r="R82" i="16"/>
  <c r="N82" i="16"/>
  <c r="R140" i="16"/>
  <c r="N140" i="16"/>
  <c r="N68" i="20"/>
  <c r="R68" i="20"/>
  <c r="R117" i="3"/>
  <c r="N117" i="3"/>
  <c r="R85" i="3"/>
  <c r="N85" i="3"/>
  <c r="R28" i="3"/>
  <c r="N28" i="3"/>
  <c r="R58" i="3"/>
  <c r="N58" i="3"/>
  <c r="N107" i="3"/>
  <c r="R107" i="3"/>
  <c r="N83" i="3"/>
  <c r="R83" i="3"/>
  <c r="N109" i="3"/>
  <c r="R109" i="3"/>
  <c r="R102" i="3"/>
  <c r="N102" i="3"/>
  <c r="R50" i="3"/>
  <c r="N50" i="3"/>
  <c r="N119" i="3"/>
  <c r="R119" i="3"/>
  <c r="N87" i="3"/>
  <c r="R87" i="3"/>
  <c r="N99" i="3"/>
  <c r="R99" i="3"/>
  <c r="N40" i="3"/>
  <c r="R40" i="3"/>
  <c r="R247" i="16"/>
  <c r="N247" i="16"/>
  <c r="R129" i="16"/>
  <c r="N129" i="16"/>
  <c r="R101" i="16"/>
  <c r="N101" i="16"/>
  <c r="R113" i="16"/>
  <c r="N113" i="16"/>
  <c r="N190" i="16"/>
  <c r="R190" i="16"/>
  <c r="R46" i="20"/>
  <c r="N46" i="20"/>
  <c r="P297" i="9"/>
  <c r="N18" i="3"/>
  <c r="N18" i="20"/>
  <c r="N18" i="6"/>
  <c r="N18" i="16"/>
  <c r="P35" i="9" l="1"/>
  <c r="P328" i="9"/>
  <c r="L185" i="9"/>
  <c r="L48" i="9"/>
  <c r="P180" i="9"/>
  <c r="L302" i="9"/>
  <c r="L276" i="9"/>
  <c r="P229" i="9"/>
  <c r="L62" i="9"/>
  <c r="L46" i="9"/>
  <c r="L188" i="9"/>
  <c r="P141" i="9"/>
  <c r="P130" i="9"/>
  <c r="P272" i="9"/>
  <c r="P255" i="9"/>
  <c r="L342" i="9"/>
  <c r="L177" i="9"/>
  <c r="P28" i="9"/>
  <c r="L75" i="9"/>
  <c r="L282" i="9"/>
  <c r="P150" i="9"/>
  <c r="L107" i="9"/>
  <c r="L231" i="9"/>
  <c r="L192" i="9"/>
  <c r="P72" i="9"/>
  <c r="L283" i="9"/>
  <c r="P173" i="9"/>
  <c r="P189" i="9"/>
  <c r="L309" i="9"/>
  <c r="L228" i="9"/>
  <c r="P105" i="9"/>
  <c r="P100" i="9"/>
  <c r="P66" i="9"/>
  <c r="L112" i="9"/>
  <c r="L163" i="9"/>
  <c r="L198" i="9"/>
  <c r="L329" i="9"/>
  <c r="P166" i="9"/>
  <c r="L38" i="9"/>
  <c r="L341" i="9"/>
  <c r="L233" i="9"/>
  <c r="L287" i="9"/>
  <c r="L158" i="9"/>
  <c r="P250" i="9"/>
  <c r="L310" i="9"/>
  <c r="P199" i="9"/>
  <c r="L97" i="9"/>
  <c r="L311" i="9"/>
  <c r="L149" i="9"/>
  <c r="P217" i="9"/>
  <c r="L259" i="9"/>
  <c r="L96" i="9"/>
  <c r="L218" i="9"/>
  <c r="L24" i="9"/>
  <c r="P32" i="9"/>
  <c r="P306" i="9"/>
  <c r="P316" i="9"/>
  <c r="P263" i="9"/>
  <c r="P323" i="9"/>
  <c r="P68" i="9"/>
  <c r="P251" i="9"/>
  <c r="P305" i="9"/>
  <c r="L237" i="9"/>
  <c r="L167" i="9"/>
  <c r="L331" i="9"/>
  <c r="P65" i="9"/>
  <c r="L122" i="9"/>
  <c r="L147" i="9"/>
  <c r="P164" i="9"/>
  <c r="P227" i="9"/>
  <c r="L64" i="9"/>
  <c r="L22" i="9"/>
  <c r="P181" i="9"/>
  <c r="L52" i="9"/>
  <c r="L128" i="9"/>
  <c r="P74" i="9"/>
  <c r="L79" i="9"/>
  <c r="L194" i="9"/>
  <c r="P151" i="9"/>
  <c r="P211" i="9"/>
  <c r="L126" i="9"/>
  <c r="P253" i="9"/>
  <c r="L182" i="9"/>
  <c r="P71" i="9"/>
  <c r="L241" i="9"/>
  <c r="L76" i="9"/>
  <c r="P322" i="9"/>
  <c r="P244" i="9"/>
  <c r="L314" i="9"/>
  <c r="L326" i="9"/>
  <c r="L242" i="9"/>
  <c r="L115" i="9"/>
  <c r="L183" i="9"/>
  <c r="P338" i="9"/>
  <c r="P103" i="9"/>
  <c r="P169" i="9"/>
  <c r="L157" i="9"/>
  <c r="P206" i="9"/>
  <c r="L34" i="9"/>
  <c r="L114" i="9"/>
  <c r="L269" i="9"/>
  <c r="L168" i="9"/>
  <c r="P93" i="9"/>
  <c r="L70" i="9"/>
  <c r="L261" i="9"/>
  <c r="L289" i="9"/>
  <c r="L320" i="9"/>
  <c r="P290" i="9"/>
  <c r="L61" i="9"/>
  <c r="P288" i="9"/>
  <c r="P124" i="9"/>
  <c r="P58" i="9"/>
  <c r="P118" i="9"/>
  <c r="P120" i="9"/>
  <c r="P85" i="9"/>
  <c r="P144" i="9"/>
  <c r="L172" i="9"/>
  <c r="L160" i="9"/>
  <c r="L67" i="9"/>
  <c r="L190" i="9"/>
  <c r="P50" i="9"/>
  <c r="P204" i="9"/>
  <c r="P125" i="9"/>
  <c r="P258" i="9"/>
  <c r="P191" i="9"/>
  <c r="P23" i="9"/>
  <c r="L186" i="9"/>
  <c r="L232" i="9"/>
  <c r="L295" i="9"/>
  <c r="L303" i="9"/>
  <c r="L271" i="9"/>
  <c r="P313" i="9"/>
  <c r="L135" i="9"/>
  <c r="P307" i="9"/>
  <c r="L221" i="9"/>
  <c r="P27" i="9"/>
  <c r="P81" i="9"/>
  <c r="P245" i="9"/>
  <c r="L266" i="9"/>
  <c r="P336" i="9"/>
  <c r="P26" i="9"/>
  <c r="L171" i="9"/>
  <c r="L31" i="9"/>
  <c r="P335" i="9"/>
  <c r="L123" i="9"/>
  <c r="P57" i="9"/>
  <c r="L278" i="9"/>
  <c r="L226" i="9"/>
  <c r="L230" i="9"/>
  <c r="L95" i="9"/>
  <c r="P225" i="9"/>
  <c r="P102" i="9"/>
  <c r="L132" i="9"/>
  <c r="L236" i="9"/>
  <c r="L30" i="9"/>
  <c r="P208" i="9"/>
  <c r="L292" i="9"/>
  <c r="L224" i="9"/>
  <c r="L187" i="9"/>
  <c r="L299" i="9"/>
  <c r="L273" i="9"/>
  <c r="L155" i="9"/>
  <c r="P45" i="9"/>
  <c r="L318" i="9"/>
  <c r="L203" i="9"/>
  <c r="L138" i="9"/>
  <c r="L235" i="9"/>
  <c r="P131" i="9"/>
  <c r="P40" i="9"/>
  <c r="P219" i="9"/>
  <c r="L152" i="9"/>
  <c r="P234" i="9"/>
  <c r="P101" i="9"/>
  <c r="L262" i="9"/>
  <c r="L84" i="9"/>
  <c r="L246" i="9"/>
  <c r="L143" i="9"/>
  <c r="P222" i="9"/>
  <c r="L240" i="9"/>
  <c r="L99" i="9"/>
  <c r="P327" i="9"/>
  <c r="L213" i="9"/>
  <c r="L53" i="9"/>
  <c r="P286" i="9"/>
  <c r="L260" i="9"/>
  <c r="P317" i="9"/>
  <c r="L280" i="9"/>
  <c r="L321" i="9"/>
  <c r="L174" i="9"/>
  <c r="L279" i="9"/>
  <c r="P142" i="9"/>
  <c r="L108" i="9"/>
  <c r="P159" i="9"/>
  <c r="L175" i="9"/>
  <c r="P265" i="9"/>
  <c r="P133" i="9"/>
  <c r="P337" i="9"/>
  <c r="E7" i="6"/>
  <c r="F6" i="6" s="1"/>
  <c r="H6" i="6" s="1"/>
  <c r="F9" i="6" s="1"/>
  <c r="F10" i="6" s="1"/>
  <c r="P153" i="9"/>
  <c r="L88" i="9"/>
  <c r="P51" i="9"/>
  <c r="P300" i="9"/>
  <c r="L148" i="9"/>
  <c r="P308" i="9"/>
  <c r="L69" i="9"/>
  <c r="P220" i="9"/>
  <c r="P90" i="9"/>
  <c r="L252" i="9"/>
  <c r="P161" i="9"/>
  <c r="L304" i="9"/>
  <c r="L111" i="9"/>
  <c r="L134" i="9"/>
  <c r="P216" i="9"/>
  <c r="P333" i="9"/>
  <c r="L60" i="9"/>
  <c r="L43" i="9"/>
  <c r="L285" i="9"/>
  <c r="L324" i="9"/>
  <c r="P25" i="9"/>
  <c r="P137" i="9"/>
  <c r="L319" i="9"/>
  <c r="P44" i="9"/>
  <c r="L274" i="9"/>
  <c r="L325" i="9"/>
  <c r="P284" i="9"/>
  <c r="P54" i="9"/>
  <c r="L86" i="9"/>
  <c r="P264" i="9"/>
  <c r="L92" i="9"/>
  <c r="P294" i="9"/>
  <c r="L298" i="9"/>
  <c r="P33" i="9"/>
  <c r="P98" i="9"/>
  <c r="L129" i="9"/>
  <c r="L121" i="9"/>
  <c r="P110" i="9"/>
  <c r="P39" i="9"/>
  <c r="L200" i="9"/>
  <c r="L267" i="9"/>
  <c r="L205" i="9"/>
  <c r="P201" i="9"/>
  <c r="P127" i="9"/>
  <c r="L59" i="9"/>
  <c r="L196" i="9"/>
  <c r="L247" i="9"/>
  <c r="P87" i="9"/>
  <c r="L275" i="9"/>
  <c r="L281" i="9"/>
  <c r="L56" i="9"/>
  <c r="P117" i="9"/>
  <c r="L330" i="9"/>
  <c r="P193" i="9"/>
  <c r="P243" i="9"/>
  <c r="L104" i="9"/>
  <c r="P339" i="9"/>
  <c r="P37" i="9"/>
  <c r="P209" i="9"/>
  <c r="L293" i="9"/>
  <c r="L165" i="9"/>
  <c r="P145" i="9"/>
  <c r="L254" i="9"/>
  <c r="L179" i="9"/>
  <c r="L195" i="9"/>
  <c r="L212" i="9"/>
  <c r="P256" i="9"/>
  <c r="P178" i="9"/>
  <c r="L202" i="9"/>
  <c r="P63" i="9"/>
  <c r="L94" i="9"/>
  <c r="P301" i="9"/>
  <c r="L47" i="9"/>
  <c r="P49" i="9"/>
  <c r="P42" i="9"/>
  <c r="P55" i="9"/>
  <c r="L154" i="9"/>
  <c r="P334" i="9"/>
  <c r="L312" i="9"/>
  <c r="L21" i="9"/>
  <c r="P270" i="9"/>
  <c r="P119" i="9"/>
  <c r="P176" i="9"/>
  <c r="P332" i="9"/>
  <c r="P296" i="9"/>
  <c r="L239" i="9"/>
  <c r="P140" i="9"/>
  <c r="L184" i="9"/>
  <c r="P257" i="9"/>
  <c r="L41" i="9"/>
  <c r="P207" i="9"/>
  <c r="P116" i="9"/>
  <c r="P80" i="9"/>
  <c r="P156" i="9"/>
  <c r="L268" i="9"/>
  <c r="P162" i="9"/>
  <c r="P89" i="9"/>
  <c r="L106" i="9"/>
  <c r="L146" i="9"/>
  <c r="L248" i="9"/>
  <c r="L214" i="9"/>
  <c r="P170" i="9"/>
  <c r="L238" i="9"/>
  <c r="P223" i="9"/>
  <c r="L197" i="9"/>
  <c r="L249" i="9"/>
  <c r="L91" i="9"/>
  <c r="L77" i="9"/>
  <c r="L78" i="9"/>
  <c r="P29" i="9"/>
  <c r="L139" i="9"/>
  <c r="L36" i="9"/>
  <c r="L315" i="9"/>
  <c r="P340" i="9"/>
  <c r="P215" i="9"/>
  <c r="P291" i="9"/>
  <c r="P82" i="9"/>
  <c r="L277" i="9"/>
  <c r="L113" i="9"/>
  <c r="L136" i="9"/>
  <c r="P83" i="9"/>
  <c r="L210" i="9"/>
  <c r="E7" i="16"/>
  <c r="E7" i="3"/>
  <c r="E7" i="20"/>
  <c r="L186" i="8"/>
  <c r="P186" i="8"/>
  <c r="L26" i="8"/>
  <c r="P26" i="8"/>
  <c r="P28" i="8"/>
  <c r="L28" i="8"/>
  <c r="L192" i="8"/>
  <c r="P192" i="8"/>
  <c r="L263" i="8"/>
  <c r="P263" i="8"/>
  <c r="L267" i="8"/>
  <c r="P267" i="8"/>
  <c r="P69" i="8"/>
  <c r="L69" i="8"/>
  <c r="L137" i="8"/>
  <c r="P137" i="8"/>
  <c r="P102" i="8"/>
  <c r="L102" i="8"/>
  <c r="L43" i="8"/>
  <c r="P43" i="8"/>
  <c r="L29" i="8"/>
  <c r="P29" i="8"/>
  <c r="L22" i="8"/>
  <c r="P22" i="8"/>
  <c r="P71" i="8"/>
  <c r="L71" i="8"/>
  <c r="L181" i="8"/>
  <c r="P181" i="8"/>
  <c r="L268" i="8"/>
  <c r="P268" i="8"/>
  <c r="L135" i="8"/>
  <c r="P135" i="8"/>
  <c r="P200" i="8"/>
  <c r="L200" i="8"/>
  <c r="P260" i="8"/>
  <c r="L260" i="8"/>
  <c r="L218" i="8"/>
  <c r="P218" i="8"/>
  <c r="P64" i="8"/>
  <c r="L64" i="8"/>
  <c r="L289" i="8"/>
  <c r="P289" i="8"/>
  <c r="L27" i="8"/>
  <c r="P27" i="8"/>
  <c r="P47" i="8"/>
  <c r="L47" i="8"/>
  <c r="P259" i="8"/>
  <c r="L259" i="8"/>
  <c r="P75" i="8"/>
  <c r="L75" i="8"/>
  <c r="L53" i="8"/>
  <c r="P53" i="8"/>
  <c r="P109" i="8"/>
  <c r="L109" i="8"/>
  <c r="L249" i="8"/>
  <c r="P249" i="8"/>
  <c r="L262" i="8"/>
  <c r="P262" i="8"/>
  <c r="L172" i="8"/>
  <c r="P172" i="8"/>
  <c r="L316" i="8"/>
  <c r="P316" i="8"/>
  <c r="P21" i="8"/>
  <c r="L21" i="8"/>
  <c r="P141" i="8"/>
  <c r="L141" i="8"/>
  <c r="P118" i="8"/>
  <c r="L118" i="8"/>
  <c r="P91" i="8"/>
  <c r="L91" i="8"/>
  <c r="P66" i="8"/>
  <c r="L66" i="8"/>
  <c r="L293" i="8"/>
  <c r="P293" i="8"/>
  <c r="P235" i="8"/>
  <c r="L235" i="8"/>
  <c r="L119" i="8"/>
  <c r="P119" i="8"/>
  <c r="P222" i="8"/>
  <c r="L222" i="8"/>
  <c r="L104" i="8"/>
  <c r="P104" i="8"/>
  <c r="P65" i="8"/>
  <c r="L65" i="8"/>
  <c r="L217" i="8"/>
  <c r="P217" i="8"/>
  <c r="L188" i="8"/>
  <c r="P188" i="8"/>
  <c r="P96" i="8"/>
  <c r="L96" i="8"/>
  <c r="L50" i="8"/>
  <c r="P50" i="8"/>
  <c r="L308" i="8"/>
  <c r="P308" i="8"/>
  <c r="L207" i="8"/>
  <c r="P207" i="8"/>
  <c r="L199" i="8"/>
  <c r="P199" i="8"/>
  <c r="P307" i="8"/>
  <c r="L307" i="8"/>
  <c r="P220" i="8"/>
  <c r="L220" i="8"/>
  <c r="L230" i="8"/>
  <c r="P230" i="8"/>
  <c r="L156" i="8"/>
  <c r="P156" i="8"/>
  <c r="P232" i="8"/>
  <c r="L232" i="8"/>
  <c r="P37" i="8"/>
  <c r="L37" i="8"/>
  <c r="P273" i="8"/>
  <c r="L273" i="8"/>
  <c r="L182" i="8"/>
  <c r="P182" i="8"/>
  <c r="L279" i="8"/>
  <c r="P279" i="8"/>
  <c r="L246" i="8"/>
  <c r="P246" i="8"/>
  <c r="L197" i="8"/>
  <c r="P197" i="8"/>
  <c r="P149" i="8"/>
  <c r="L149" i="8"/>
  <c r="L299" i="8"/>
  <c r="P299" i="8"/>
  <c r="L178" i="8"/>
  <c r="P178" i="8"/>
  <c r="P146" i="8"/>
  <c r="L146" i="8"/>
  <c r="P257" i="8"/>
  <c r="L257" i="8"/>
  <c r="L107" i="8"/>
  <c r="P107" i="8"/>
  <c r="L304" i="8"/>
  <c r="P304" i="8"/>
  <c r="L98" i="8"/>
  <c r="P98" i="8"/>
  <c r="L272" i="8"/>
  <c r="P272" i="8"/>
  <c r="P94" i="8"/>
  <c r="L94" i="8"/>
  <c r="L195" i="8"/>
  <c r="P195" i="8"/>
  <c r="L97" i="8"/>
  <c r="P97" i="8"/>
  <c r="L209" i="8"/>
  <c r="P209" i="8"/>
  <c r="P191" i="8"/>
  <c r="L191" i="8"/>
  <c r="L208" i="8"/>
  <c r="P208" i="8"/>
  <c r="P77" i="8"/>
  <c r="L77" i="8"/>
  <c r="P184" i="8"/>
  <c r="L184" i="8"/>
  <c r="P113" i="8"/>
  <c r="L113" i="8"/>
  <c r="L157" i="8"/>
  <c r="P157" i="8"/>
  <c r="P303" i="8"/>
  <c r="L303" i="8"/>
  <c r="L52" i="8"/>
  <c r="P52" i="8"/>
  <c r="P124" i="8"/>
  <c r="L124" i="8"/>
  <c r="L210" i="8"/>
  <c r="P210" i="8"/>
  <c r="L256" i="8"/>
  <c r="P256" i="8"/>
  <c r="L72" i="8"/>
  <c r="P72" i="8"/>
  <c r="L169" i="8"/>
  <c r="P169" i="8"/>
  <c r="P277" i="8"/>
  <c r="L277" i="8"/>
  <c r="L152" i="8"/>
  <c r="P152" i="8"/>
  <c r="P93" i="8"/>
  <c r="L93" i="8"/>
  <c r="L176" i="8"/>
  <c r="P176" i="8"/>
  <c r="P229" i="8"/>
  <c r="L229" i="8"/>
  <c r="P161" i="8"/>
  <c r="L161" i="8"/>
  <c r="L168" i="8"/>
  <c r="P168" i="8"/>
  <c r="L287" i="8"/>
  <c r="P287" i="8"/>
  <c r="L153" i="8"/>
  <c r="P153" i="8"/>
  <c r="L292" i="8"/>
  <c r="P292" i="8"/>
  <c r="P44" i="8"/>
  <c r="L44" i="8"/>
  <c r="L253" i="8"/>
  <c r="P253" i="8"/>
  <c r="P100" i="8"/>
  <c r="L100" i="8"/>
  <c r="L315" i="8"/>
  <c r="P315" i="8"/>
  <c r="L79" i="8"/>
  <c r="P79" i="8"/>
  <c r="L143" i="8"/>
  <c r="P143" i="8"/>
  <c r="L309" i="8"/>
  <c r="P309" i="8"/>
  <c r="P108" i="8"/>
  <c r="L108" i="8"/>
  <c r="L160" i="8"/>
  <c r="P160" i="8"/>
  <c r="P236" i="8"/>
  <c r="L236" i="8"/>
  <c r="L300" i="8"/>
  <c r="P300" i="8"/>
  <c r="P82" i="8"/>
  <c r="L82" i="8"/>
  <c r="P106" i="8"/>
  <c r="L106" i="8"/>
  <c r="P147" i="8"/>
  <c r="L147" i="8"/>
  <c r="L216" i="8"/>
  <c r="P216" i="8"/>
  <c r="L55" i="8"/>
  <c r="P55" i="8"/>
  <c r="L163" i="8"/>
  <c r="P163" i="8"/>
  <c r="L123" i="8"/>
  <c r="P123" i="8"/>
  <c r="P233" i="8"/>
  <c r="L233" i="8"/>
  <c r="P117" i="8"/>
  <c r="L117" i="8"/>
  <c r="P204" i="8"/>
  <c r="L204" i="8"/>
  <c r="P318" i="8"/>
  <c r="L318" i="8"/>
  <c r="L131" i="8"/>
  <c r="P131" i="8"/>
  <c r="P95" i="8"/>
  <c r="L95" i="8"/>
  <c r="L280" i="8"/>
  <c r="P280" i="8"/>
  <c r="P46" i="8"/>
  <c r="L46" i="8"/>
  <c r="P243" i="8"/>
  <c r="L243" i="8"/>
  <c r="L203" i="8"/>
  <c r="P203" i="8"/>
  <c r="P278" i="8"/>
  <c r="L278" i="8"/>
  <c r="P196" i="8"/>
  <c r="L196" i="8"/>
  <c r="P179" i="8"/>
  <c r="L179" i="8"/>
  <c r="P296" i="8"/>
  <c r="L296" i="8"/>
  <c r="P144" i="8"/>
  <c r="L144" i="8"/>
  <c r="P133" i="8"/>
  <c r="L133" i="8"/>
  <c r="L294" i="8"/>
  <c r="P294" i="8"/>
  <c r="L254" i="8"/>
  <c r="P254" i="8"/>
  <c r="P39" i="8"/>
  <c r="L39" i="8"/>
  <c r="L105" i="8"/>
  <c r="P105" i="8"/>
  <c r="P86" i="8"/>
  <c r="L86" i="8"/>
  <c r="L258" i="8"/>
  <c r="P258" i="8"/>
  <c r="P122" i="8"/>
  <c r="L122" i="8"/>
  <c r="L51" i="8"/>
  <c r="P51" i="8"/>
  <c r="L90" i="8"/>
  <c r="P90" i="8"/>
  <c r="P61" i="8"/>
  <c r="L61" i="8"/>
  <c r="P84" i="8"/>
  <c r="L84" i="8"/>
  <c r="P291" i="8"/>
  <c r="L291" i="8"/>
  <c r="L219" i="8"/>
  <c r="P219" i="8"/>
  <c r="P111" i="8"/>
  <c r="L111" i="8"/>
  <c r="P148" i="8"/>
  <c r="L148" i="8"/>
  <c r="P183" i="8"/>
  <c r="L183" i="8"/>
  <c r="P297" i="8"/>
  <c r="L297" i="8"/>
  <c r="L313" i="8"/>
  <c r="P313" i="8"/>
  <c r="P99" i="8"/>
  <c r="L99" i="8"/>
  <c r="L275" i="8"/>
  <c r="P275" i="8"/>
  <c r="P306" i="8"/>
  <c r="L306" i="8"/>
  <c r="P286" i="8"/>
  <c r="L286" i="8"/>
  <c r="L212" i="8"/>
  <c r="P212" i="8"/>
  <c r="L173" i="8"/>
  <c r="P173" i="8"/>
  <c r="P238" i="8"/>
  <c r="L238" i="8"/>
  <c r="L48" i="8"/>
  <c r="P48" i="8"/>
  <c r="P311" i="8"/>
  <c r="L311" i="8"/>
  <c r="L325" i="8"/>
  <c r="P325" i="8"/>
  <c r="L142" i="8"/>
  <c r="P142" i="8"/>
  <c r="L116" i="8"/>
  <c r="P116" i="8"/>
  <c r="L224" i="8"/>
  <c r="P224" i="8"/>
  <c r="L23" i="8"/>
  <c r="P23" i="8"/>
  <c r="P45" i="8"/>
  <c r="L45" i="8"/>
  <c r="L166" i="8"/>
  <c r="P166" i="8"/>
  <c r="L284" i="8"/>
  <c r="P284" i="8"/>
  <c r="P62" i="8"/>
  <c r="L62" i="8"/>
  <c r="L245" i="8"/>
  <c r="P245" i="8"/>
  <c r="P215" i="8"/>
  <c r="L215" i="8"/>
  <c r="L73" i="8"/>
  <c r="P73" i="8"/>
  <c r="L85" i="8"/>
  <c r="P85" i="8"/>
  <c r="L80" i="8"/>
  <c r="P80" i="8"/>
  <c r="L276" i="8"/>
  <c r="P276" i="8"/>
  <c r="L187" i="8"/>
  <c r="P187" i="8"/>
  <c r="L34" i="8"/>
  <c r="P34" i="8"/>
  <c r="L164" i="8"/>
  <c r="P164" i="8"/>
  <c r="L247" i="8"/>
  <c r="P247" i="8"/>
  <c r="P115" i="8"/>
  <c r="L115" i="8"/>
  <c r="P231" i="8"/>
  <c r="L231" i="8"/>
  <c r="P78" i="8"/>
  <c r="L78" i="8"/>
  <c r="P33" i="8"/>
  <c r="L33" i="8"/>
  <c r="P58" i="8"/>
  <c r="L58" i="8"/>
  <c r="P266" i="8"/>
  <c r="L266" i="8"/>
  <c r="L126" i="8"/>
  <c r="P126" i="8"/>
  <c r="P211" i="8"/>
  <c r="L211" i="8"/>
  <c r="L321" i="8"/>
  <c r="P321" i="8"/>
  <c r="L301" i="8"/>
  <c r="P301" i="8"/>
  <c r="P281" i="8"/>
  <c r="L281" i="8"/>
  <c r="L139" i="8"/>
  <c r="P139" i="8"/>
  <c r="P40" i="8"/>
  <c r="L40" i="8"/>
  <c r="P320" i="8"/>
  <c r="L320" i="8"/>
  <c r="L225" i="8"/>
  <c r="P225" i="8"/>
  <c r="P145" i="8"/>
  <c r="L145" i="8"/>
  <c r="L288" i="8"/>
  <c r="P288" i="8"/>
  <c r="P89" i="8"/>
  <c r="L89" i="8"/>
  <c r="P114" i="8"/>
  <c r="L114" i="8"/>
  <c r="L312" i="8"/>
  <c r="P312" i="8"/>
  <c r="L38" i="8"/>
  <c r="P38" i="8"/>
  <c r="L213" i="8"/>
  <c r="P213" i="8"/>
  <c r="P140" i="8"/>
  <c r="L140" i="8"/>
  <c r="P193" i="8"/>
  <c r="L193" i="8"/>
  <c r="L322" i="8"/>
  <c r="P322" i="8"/>
  <c r="P36" i="8"/>
  <c r="L36" i="8"/>
  <c r="L158" i="8"/>
  <c r="P158" i="8"/>
  <c r="P189" i="8"/>
  <c r="L189" i="8"/>
  <c r="L282" i="8"/>
  <c r="P282" i="8"/>
  <c r="P174" i="8"/>
  <c r="L174" i="8"/>
  <c r="L87" i="8"/>
  <c r="P87" i="8"/>
  <c r="P125" i="8"/>
  <c r="L125" i="8"/>
  <c r="P298" i="8"/>
  <c r="L298" i="8"/>
  <c r="L317" i="8"/>
  <c r="P317" i="8"/>
  <c r="P237" i="8"/>
  <c r="L237" i="8"/>
  <c r="L103" i="8"/>
  <c r="P103" i="8"/>
  <c r="L319" i="8"/>
  <c r="P319" i="8"/>
  <c r="L171" i="8"/>
  <c r="P171" i="8"/>
  <c r="P24" i="8"/>
  <c r="L24" i="8"/>
  <c r="L248" i="8"/>
  <c r="P248" i="8"/>
  <c r="L206" i="8"/>
  <c r="P206" i="8"/>
  <c r="P92" i="8"/>
  <c r="L92" i="8"/>
  <c r="P185" i="8"/>
  <c r="L185" i="8"/>
  <c r="P198" i="8"/>
  <c r="L198" i="8"/>
  <c r="L310" i="8"/>
  <c r="P310" i="8"/>
  <c r="L32" i="8"/>
  <c r="P32" i="8"/>
  <c r="P221" i="8"/>
  <c r="L221" i="8"/>
  <c r="L305" i="8"/>
  <c r="P305" i="8"/>
  <c r="P59" i="8"/>
  <c r="L59" i="8"/>
  <c r="P202" i="8"/>
  <c r="L202" i="8"/>
  <c r="L167" i="8"/>
  <c r="P167" i="8"/>
  <c r="P74" i="8"/>
  <c r="L74" i="8"/>
  <c r="L239" i="8"/>
  <c r="P239" i="8"/>
  <c r="L110" i="8"/>
  <c r="P110" i="8"/>
  <c r="P323" i="8"/>
  <c r="L323" i="8"/>
  <c r="P170" i="8"/>
  <c r="L170" i="8"/>
  <c r="P128" i="8"/>
  <c r="L128" i="8"/>
  <c r="P35" i="8"/>
  <c r="L35" i="8"/>
  <c r="L130" i="8"/>
  <c r="P130" i="8"/>
  <c r="P129" i="8"/>
  <c r="L129" i="8"/>
  <c r="P214" i="8"/>
  <c r="L214" i="8"/>
  <c r="P138" i="8"/>
  <c r="L138" i="8"/>
  <c r="P68" i="8"/>
  <c r="L68" i="8"/>
  <c r="L162" i="8"/>
  <c r="P162" i="8"/>
  <c r="L54" i="8"/>
  <c r="P54" i="8"/>
  <c r="L31" i="8"/>
  <c r="P31" i="8"/>
  <c r="P175" i="8"/>
  <c r="L175" i="8"/>
  <c r="P234" i="8"/>
  <c r="L234" i="8"/>
  <c r="L155" i="8"/>
  <c r="P155" i="8"/>
  <c r="P227" i="8"/>
  <c r="L227" i="8"/>
  <c r="P270" i="8"/>
  <c r="L270" i="8"/>
  <c r="P165" i="8"/>
  <c r="L165" i="8"/>
  <c r="P205" i="8"/>
  <c r="L205" i="8"/>
  <c r="L42" i="8"/>
  <c r="P42" i="8"/>
  <c r="P30" i="8"/>
  <c r="L30" i="8"/>
  <c r="L177" i="8"/>
  <c r="P177" i="8"/>
  <c r="P251" i="8"/>
  <c r="L251" i="8"/>
  <c r="L290" i="8"/>
  <c r="P290" i="8"/>
  <c r="P70" i="8"/>
  <c r="L70" i="8"/>
  <c r="L194" i="8"/>
  <c r="P194" i="8"/>
  <c r="P136" i="8"/>
  <c r="L136" i="8"/>
  <c r="L285" i="8"/>
  <c r="P285" i="8"/>
  <c r="P101" i="8"/>
  <c r="L101" i="8"/>
  <c r="L250" i="8"/>
  <c r="P250" i="8"/>
  <c r="L88" i="8"/>
  <c r="P88" i="8"/>
  <c r="P49" i="8"/>
  <c r="L49" i="8"/>
  <c r="P81" i="8"/>
  <c r="L81" i="8"/>
  <c r="P240" i="8"/>
  <c r="L240" i="8"/>
  <c r="P41" i="8"/>
  <c r="L41" i="8"/>
  <c r="L314" i="8"/>
  <c r="P314" i="8"/>
  <c r="P83" i="8"/>
  <c r="L83" i="8"/>
  <c r="L261" i="8"/>
  <c r="P261" i="8"/>
  <c r="P151" i="8"/>
  <c r="L151" i="8"/>
  <c r="P134" i="8"/>
  <c r="L134" i="8"/>
  <c r="P264" i="8"/>
  <c r="L264" i="8"/>
  <c r="P57" i="8"/>
  <c r="L57" i="8"/>
  <c r="P121" i="8"/>
  <c r="L121" i="8"/>
  <c r="L255" i="8"/>
  <c r="P255" i="8"/>
  <c r="L63" i="8"/>
  <c r="P63" i="8"/>
  <c r="P112" i="8"/>
  <c r="L112" i="8"/>
  <c r="P60" i="8"/>
  <c r="L60" i="8"/>
  <c r="L241" i="8"/>
  <c r="P241" i="8"/>
  <c r="P302" i="8"/>
  <c r="L302" i="8"/>
  <c r="L283" i="8"/>
  <c r="P283" i="8"/>
  <c r="L265" i="8"/>
  <c r="P265" i="8"/>
  <c r="P295" i="8"/>
  <c r="L295" i="8"/>
  <c r="P25" i="8"/>
  <c r="L25" i="8"/>
  <c r="P67" i="8"/>
  <c r="L67" i="8"/>
  <c r="L271" i="8"/>
  <c r="P271" i="8"/>
  <c r="L127" i="8"/>
  <c r="P127" i="8"/>
  <c r="L244" i="8"/>
  <c r="P244" i="8"/>
  <c r="L56" i="8"/>
  <c r="P56" i="8"/>
  <c r="P154" i="8"/>
  <c r="L154" i="8"/>
  <c r="L190" i="8"/>
  <c r="P190" i="8"/>
  <c r="P76" i="8"/>
  <c r="L76" i="8"/>
  <c r="L180" i="8"/>
  <c r="P180" i="8"/>
  <c r="L324" i="8"/>
  <c r="P324" i="8"/>
  <c r="P150" i="8"/>
  <c r="L150" i="8"/>
  <c r="P274" i="8"/>
  <c r="L274" i="8"/>
  <c r="P242" i="8"/>
  <c r="L242" i="8"/>
  <c r="L223" i="8"/>
  <c r="P223" i="8"/>
  <c r="L159" i="8"/>
  <c r="P159" i="8"/>
  <c r="P252" i="8"/>
  <c r="L252" i="8"/>
  <c r="L228" i="8"/>
  <c r="P228" i="8"/>
  <c r="L201" i="8"/>
  <c r="P201" i="8"/>
  <c r="P226" i="8"/>
  <c r="L226" i="8"/>
  <c r="P132" i="8"/>
  <c r="L132" i="8"/>
  <c r="P120" i="8"/>
  <c r="L120" i="8"/>
  <c r="P269" i="8"/>
  <c r="L269" i="8"/>
  <c r="L18" i="9"/>
  <c r="L18" i="8"/>
  <c r="F4" i="6" l="1"/>
  <c r="H4" i="6" s="1"/>
  <c r="F5" i="6"/>
  <c r="H5" i="6" s="1"/>
  <c r="E7" i="9"/>
  <c r="F6" i="9" s="1"/>
  <c r="H6" i="9" s="1"/>
  <c r="F9" i="9" s="1"/>
  <c r="F10" i="9" s="1"/>
  <c r="E7" i="8"/>
  <c r="F4" i="20"/>
  <c r="H4" i="20" s="1"/>
  <c r="F5" i="20"/>
  <c r="H5" i="20" s="1"/>
  <c r="F6" i="20"/>
  <c r="H6" i="20" s="1"/>
  <c r="F9" i="20" s="1"/>
  <c r="F10" i="20" s="1"/>
  <c r="F4" i="3"/>
  <c r="H4" i="3" s="1"/>
  <c r="F6" i="3"/>
  <c r="H6" i="3" s="1"/>
  <c r="F9" i="3" s="1"/>
  <c r="F10" i="3" s="1"/>
  <c r="F5" i="3"/>
  <c r="H5" i="3" s="1"/>
  <c r="F4" i="16"/>
  <c r="H4" i="16" s="1"/>
  <c r="F5" i="16"/>
  <c r="H5" i="16" s="1"/>
  <c r="F6" i="16"/>
  <c r="H6" i="16" s="1"/>
  <c r="F9" i="16" s="1"/>
  <c r="F10" i="16" s="1"/>
  <c r="F5" i="9" l="1"/>
  <c r="H5" i="9" s="1"/>
  <c r="F4" i="9"/>
  <c r="H4" i="9" s="1"/>
  <c r="F4" i="8"/>
  <c r="H4" i="8" s="1"/>
  <c r="F5" i="8"/>
  <c r="H5" i="8" s="1"/>
  <c r="F6" i="8"/>
  <c r="H6" i="8" s="1"/>
  <c r="F9" i="8" s="1"/>
  <c r="F10" i="8" s="1"/>
  <c r="F8" i="20"/>
  <c r="F8" i="16"/>
  <c r="F8" i="9"/>
  <c r="F8" i="8"/>
  <c r="F8" i="6"/>
  <c r="F8" i="3"/>
  <c r="G9" i="3" l="1"/>
  <c r="G9" i="20"/>
  <c r="G9" i="16"/>
  <c r="G9" i="6"/>
  <c r="G9" i="9"/>
  <c r="G9" i="8"/>
</calcChain>
</file>

<file path=xl/sharedStrings.xml><?xml version="1.0" encoding="utf-8"?>
<sst xmlns="http://schemas.openxmlformats.org/spreadsheetml/2006/main" count="4044" uniqueCount="1038">
  <si>
    <t>JAVSO..47..105</t>
  </si>
  <si>
    <t>VSB-063</t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</si>
  <si>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</si>
  <si>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</si>
  <si>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</si>
  <si>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</si>
  <si>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</si>
  <si>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</si>
  <si>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</si>
  <si>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</si>
  <si>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</si>
  <si>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</si>
  <si>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</si>
  <si>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</si>
  <si>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</si>
  <si>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</si>
  <si>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</si>
  <si>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</si>
  <si>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</si>
  <si>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</si>
  <si>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</si>
  <si>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</si>
  <si>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</si>
  <si>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</si>
  <si>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</si>
  <si>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</si>
  <si>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</si>
  <si>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</si>
  <si>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</si>
  <si>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</si>
  <si>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</si>
  <si>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</si>
  <si>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Bull.23</t>
  </si>
  <si>
    <t>B</t>
  </si>
  <si>
    <t>v</t>
  </si>
  <si>
    <t>BBSAG Bull.28</t>
  </si>
  <si>
    <t>S</t>
  </si>
  <si>
    <t>GEOS EB 3</t>
  </si>
  <si>
    <t>K</t>
  </si>
  <si>
    <t>BBSAG Bull.47</t>
  </si>
  <si>
    <t>phe</t>
  </si>
  <si>
    <t>IBVS 2344</t>
  </si>
  <si>
    <t>pg</t>
  </si>
  <si>
    <t>BAV-M 34</t>
  </si>
  <si>
    <t>BBSAG Bull.60</t>
  </si>
  <si>
    <t>BBSAG 60</t>
  </si>
  <si>
    <t>BAV-M 36</t>
  </si>
  <si>
    <t>BAV-M 38</t>
  </si>
  <si>
    <t>BAAVSS 61,14</t>
  </si>
  <si>
    <t>BAV-M 39</t>
  </si>
  <si>
    <t>BAAVSS 63,19</t>
  </si>
  <si>
    <t>BAV-M 43</t>
  </si>
  <si>
    <t>Peter H</t>
  </si>
  <si>
    <t>BBSAG Bull.91</t>
  </si>
  <si>
    <t>BAV-M 56</t>
  </si>
  <si>
    <t>BBSAG Bull.94</t>
  </si>
  <si>
    <t>BBSAG Bull.95</t>
  </si>
  <si>
    <t>BBSAG Bull.97</t>
  </si>
  <si>
    <t>BBSAG Bull.98</t>
  </si>
  <si>
    <t>phe  V</t>
  </si>
  <si>
    <t>BAV-M 60</t>
  </si>
  <si>
    <t>phe  B</t>
  </si>
  <si>
    <t>BBSAG Bull.101</t>
  </si>
  <si>
    <t>Paschke A</t>
  </si>
  <si>
    <t>BBSAG Bull.104</t>
  </si>
  <si>
    <t>BAV-M 68</t>
  </si>
  <si>
    <t>BBSAG Bull.106</t>
  </si>
  <si>
    <t>BBSAG Bull.109</t>
  </si>
  <si>
    <t>IBVS 4383</t>
  </si>
  <si>
    <t>BBSAG Bull.112</t>
  </si>
  <si>
    <t>ccd</t>
  </si>
  <si>
    <t>IBVS 4472</t>
  </si>
  <si>
    <t>W.Kleikamp</t>
  </si>
  <si>
    <t>IBVS 4711</t>
  </si>
  <si>
    <t>BAV</t>
  </si>
  <si>
    <t>BBSAG</t>
  </si>
  <si>
    <t>Misc</t>
  </si>
  <si>
    <t>IBVS</t>
  </si>
  <si>
    <t>IBVS 5341</t>
  </si>
  <si>
    <t>IBVS 4912</t>
  </si>
  <si>
    <t>IBVS 4606</t>
  </si>
  <si>
    <t>Nelson</t>
  </si>
  <si>
    <t>II</t>
  </si>
  <si>
    <t>IBVS 5484</t>
  </si>
  <si>
    <t>Krajci</t>
  </si>
  <si>
    <t>p</t>
  </si>
  <si>
    <t>I</t>
  </si>
  <si>
    <t>Diff²</t>
  </si>
  <si>
    <t>IBVS 5493</t>
  </si>
  <si>
    <t>IBVS 5296</t>
  </si>
  <si>
    <t>IBVS 5592</t>
  </si>
  <si>
    <t>EW/KW</t>
  </si>
  <si>
    <t>R.Prager KVBB 6.15</t>
  </si>
  <si>
    <t>L.Jacchia AN 241.388</t>
  </si>
  <si>
    <t>Piotrowski(K„mper) COVS 262</t>
  </si>
  <si>
    <t>V.M.Bodokia AAOB 2.15</t>
  </si>
  <si>
    <t>W.Zessewitsch IODE 4.1.227</t>
  </si>
  <si>
    <t>SS Com / GSC 1452-0436</t>
  </si>
  <si>
    <t>IBVS 5645</t>
  </si>
  <si>
    <t>IBVS 5657</t>
  </si>
  <si>
    <t>IBVS 5668</t>
  </si>
  <si>
    <t>Or &gt;&gt;&gt;&gt;&gt;&gt;</t>
  </si>
  <si>
    <t>Quad</t>
  </si>
  <si>
    <t># of data points:</t>
  </si>
  <si>
    <t>IBVS 5760</t>
  </si>
  <si>
    <t>IBVS 5874</t>
  </si>
  <si>
    <t>IBVS 5894</t>
  </si>
  <si>
    <t>IBVS 5898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</si>
  <si>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</si>
  <si>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</si>
  <si>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</si>
  <si>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</si>
  <si>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</si>
  <si>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</si>
  <si>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</si>
  <si>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</si>
  <si>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</si>
  <si>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</si>
  <si>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</si>
  <si>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</si>
  <si>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</si>
  <si>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</si>
  <si>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</si>
  <si>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</si>
  <si>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</si>
  <si>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</si>
  <si>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</si>
  <si>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</si>
  <si>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</si>
  <si>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</si>
  <si>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</si>
  <si>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</si>
  <si>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</si>
  <si>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</si>
  <si>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</si>
  <si>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</si>
  <si>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</si>
  <si>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</si>
  <si>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</si>
  <si>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</si>
  <si>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</si>
  <si>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</si>
  <si>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</si>
  <si>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</si>
  <si>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</si>
  <si>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</si>
  <si>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</si>
  <si>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</si>
  <si>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</si>
  <si>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</si>
  <si>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</si>
  <si>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</si>
  <si>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</si>
  <si>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</si>
  <si>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</si>
  <si>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</si>
  <si>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</si>
  <si>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</si>
  <si>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</si>
  <si>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</si>
  <si>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</si>
  <si>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</si>
  <si>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</si>
  <si>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</si>
  <si>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</si>
  <si>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</si>
  <si>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</si>
  <si>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</si>
  <si>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</si>
  <si>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</si>
  <si>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</si>
  <si>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</si>
  <si>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</si>
  <si>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</si>
  <si>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</si>
  <si>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</si>
  <si>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</si>
  <si>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</si>
  <si>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</si>
  <si>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</si>
  <si>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</si>
  <si>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</si>
  <si>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</si>
  <si>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</si>
  <si>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</si>
  <si>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Qian et al 2001PASP..113..754</t>
  </si>
  <si>
    <t>BAD</t>
  </si>
  <si>
    <t>Q.fit</t>
  </si>
  <si>
    <t>Wt</t>
  </si>
  <si>
    <t>Wt*Diff²</t>
  </si>
  <si>
    <t>WITH bad pt.</t>
  </si>
  <si>
    <t>W/O bad pt.</t>
  </si>
  <si>
    <t>Correct pt.</t>
  </si>
  <si>
    <t>dP/dt =</t>
  </si>
  <si>
    <t xml:space="preserve">was </t>
  </si>
  <si>
    <t>Qian &amp; Zhu 2006AJ....131.1032</t>
  </si>
  <si>
    <t>Qian &amp; Zhu 2006AJ....131.1033</t>
  </si>
  <si>
    <t>Qian &amp; Zhu 2006AJ....131.1034</t>
  </si>
  <si>
    <t>Qian &amp; Zhu 2006AJ....131.1035</t>
  </si>
  <si>
    <t>Analysis of Qian &amp; Zhu 2006AJ....131.1032</t>
  </si>
  <si>
    <t>Analysis of Qian &amp; Ma 2001PASP..113..754</t>
  </si>
  <si>
    <t>was</t>
  </si>
  <si>
    <t>correct</t>
  </si>
  <si>
    <t>NOTE:  They used unweighted data.</t>
  </si>
  <si>
    <t>This is the period change since 1990</t>
  </si>
  <si>
    <t>pe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</si>
  <si>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</si>
  <si>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</si>
  <si>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</si>
  <si>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</si>
  <si>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</si>
  <si>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</si>
  <si>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</si>
  <si>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</si>
  <si>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</si>
  <si>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</si>
  <si>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</si>
  <si>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</si>
  <si>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</si>
  <si>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</si>
  <si>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</si>
  <si>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</si>
  <si>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</si>
  <si>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</si>
  <si>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</si>
  <si>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</si>
  <si>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</si>
  <si>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</si>
  <si>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</si>
  <si>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</si>
  <si>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5980</t>
  </si>
  <si>
    <t>IBVS 5875</t>
  </si>
  <si>
    <t>IBVS 5959</t>
  </si>
  <si>
    <t>IBVS 5992</t>
  </si>
  <si>
    <t>JAVSO..36..186</t>
  </si>
  <si>
    <t>JAVSO..37...44</t>
  </si>
  <si>
    <t>JAVSO..38...85</t>
  </si>
  <si>
    <t>JAVSO..38..183</t>
  </si>
  <si>
    <t>JAVSO..39...94</t>
  </si>
  <si>
    <t>JAVSO..39..177</t>
  </si>
  <si>
    <t>Agerer &amp; Hubscher 2003</t>
  </si>
  <si>
    <t>IBVS 6029</t>
  </si>
  <si>
    <t>IBVS 6044</t>
  </si>
  <si>
    <t>2013JAVSO..41..122</t>
  </si>
  <si>
    <t>2013JAVSO..41..328</t>
  </si>
  <si>
    <t>This is using ALL data since cycle 0, 1982 (Not Recommended).</t>
  </si>
  <si>
    <t>Data (vis and electronic) since 1990</t>
  </si>
  <si>
    <t>Data since 1996 (pe and CCD only)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</si>
  <si>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</si>
  <si>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</si>
  <si>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</si>
  <si>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</si>
  <si>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</si>
  <si>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F </t>
  </si>
  <si>
    <t>V </t>
  </si>
  <si>
    <t> R.Diethelm </t>
  </si>
  <si>
    <t> -0.006 </t>
  </si>
  <si>
    <t> -0.002 </t>
  </si>
  <si>
    <t> H.Peter </t>
  </si>
  <si>
    <t> 0.003 </t>
  </si>
  <si>
    <t> 0.006 </t>
  </si>
  <si>
    <t> G.Samolyk </t>
  </si>
  <si>
    <t> 0.005 </t>
  </si>
  <si>
    <t> 0.013 </t>
  </si>
  <si>
    <t> 0.011 </t>
  </si>
  <si>
    <t> 0.022 </t>
  </si>
  <si>
    <t> 0.017 </t>
  </si>
  <si>
    <t> 0.021 </t>
  </si>
  <si>
    <t> BBS 60 </t>
  </si>
  <si>
    <t> 0.033 </t>
  </si>
  <si>
    <t> 0.025 </t>
  </si>
  <si>
    <t> 0.031 </t>
  </si>
  <si>
    <t> 0.029 </t>
  </si>
  <si>
    <t> 0.041 </t>
  </si>
  <si>
    <t> 0.086 </t>
  </si>
  <si>
    <t> 0.040 </t>
  </si>
  <si>
    <t> 0.002 </t>
  </si>
  <si>
    <t> AOEB 12 </t>
  </si>
  <si>
    <t>C </t>
  </si>
  <si>
    <t>ns</t>
  </si>
  <si>
    <t> 0.106 </t>
  </si>
  <si>
    <t>E </t>
  </si>
  <si>
    <t>?</t>
  </si>
  <si>
    <t>VSB 40 </t>
  </si>
  <si>
    <t> 0.144 </t>
  </si>
  <si>
    <t>VSB 43 </t>
  </si>
  <si>
    <t> A.Paschke </t>
  </si>
  <si>
    <t> 0.058 </t>
  </si>
  <si>
    <t> 0.062 </t>
  </si>
  <si>
    <t> BBS 109 </t>
  </si>
  <si>
    <t>o</t>
  </si>
  <si>
    <t>JAAVSO 36(2);186 </t>
  </si>
  <si>
    <t> JAAVSO 38;120 </t>
  </si>
  <si>
    <t> JAAVSO 41;122 </t>
  </si>
  <si>
    <t> JAAVSO 41;328 </t>
  </si>
  <si>
    <t>OEJV 0074 </t>
  </si>
  <si>
    <t>C-C Gateway</t>
  </si>
  <si>
    <t>http://var.astro.cz/ocgate/</t>
  </si>
  <si>
    <t>B,0060,B,0060,,</t>
  </si>
  <si>
    <t>Paschke Anton</t>
  </si>
  <si>
    <t>A,0012,,,,</t>
  </si>
  <si>
    <t>Samolyk G</t>
  </si>
  <si>
    <t>0,home,,,,Rotse</t>
  </si>
  <si>
    <t>0,home,,,,Asas</t>
  </si>
  <si>
    <t>BV</t>
  </si>
  <si>
    <t>A,0086,,,,</t>
  </si>
  <si>
    <t>Y,0042,,,JAAVSO 42,</t>
  </si>
  <si>
    <t>2425002.515 </t>
  </si>
  <si>
    <t> 02.05.1927 00:21 </t>
  </si>
  <si>
    <t> R.Prager </t>
  </si>
  <si>
    <t> KVBB 6.15 </t>
  </si>
  <si>
    <t>2425002.722 </t>
  </si>
  <si>
    <t> 02.05.1927 05:19 </t>
  </si>
  <si>
    <t>2425770.306 </t>
  </si>
  <si>
    <t> 07.06.1929 19:20 </t>
  </si>
  <si>
    <t> L.Jacchia </t>
  </si>
  <si>
    <t> AN 241.388 </t>
  </si>
  <si>
    <t>2425770.514 </t>
  </si>
  <si>
    <t> 08.06.1929 00:20 </t>
  </si>
  <si>
    <t>2427197.312 </t>
  </si>
  <si>
    <t> 04.05.1933 19:29 </t>
  </si>
  <si>
    <t> -0.013 </t>
  </si>
  <si>
    <t> Piotrowski(Kämper) </t>
  </si>
  <si>
    <t> COVS 262 </t>
  </si>
  <si>
    <t>2427197.515 </t>
  </si>
  <si>
    <t> 05.05.1933 00:21 </t>
  </si>
  <si>
    <t> -0.016 </t>
  </si>
  <si>
    <t>2427566.354 </t>
  </si>
  <si>
    <t> 08.05.1934 20:29 </t>
  </si>
  <si>
    <t>2427566.565 </t>
  </si>
  <si>
    <t> 09.05.1934 01:33 </t>
  </si>
  <si>
    <t>2428584.492 </t>
  </si>
  <si>
    <t> 19.02.1937 23:48 </t>
  </si>
  <si>
    <t> -0.020 </t>
  </si>
  <si>
    <t> V.M.Bodokia </t>
  </si>
  <si>
    <t> AAOB 2.15 </t>
  </si>
  <si>
    <t>2431588.409 </t>
  </si>
  <si>
    <t> 12.05.1945 21:48 </t>
  </si>
  <si>
    <t> W.Zessewitsch </t>
  </si>
  <si>
    <t> IODE 4.1.227 </t>
  </si>
  <si>
    <t>2442606.436 </t>
  </si>
  <si>
    <t> 12.07.1975 22:27 </t>
  </si>
  <si>
    <t> BBS 23 </t>
  </si>
  <si>
    <t>2442658.450 </t>
  </si>
  <si>
    <t> 02.09.1975 22:48 </t>
  </si>
  <si>
    <t>2442900.362 </t>
  </si>
  <si>
    <t> 01.05.1976 20:41 </t>
  </si>
  <si>
    <t> BBS 28 </t>
  </si>
  <si>
    <t>2443184.784 </t>
  </si>
  <si>
    <t> 10.02.1977 06:48 </t>
  </si>
  <si>
    <t> AOEB 6 </t>
  </si>
  <si>
    <t>2443244.428 </t>
  </si>
  <si>
    <t> 10.04.1977 22:16 </t>
  </si>
  <si>
    <t> A.Royer </t>
  </si>
  <si>
    <t> GEOS 3 </t>
  </si>
  <si>
    <t>2443249.386 </t>
  </si>
  <si>
    <t> 15.04.1977 21:15 </t>
  </si>
  <si>
    <t>2443272.681 </t>
  </si>
  <si>
    <t> 09.05.1977 04:20 </t>
  </si>
  <si>
    <t> D.Ruokonen </t>
  </si>
  <si>
    <t>2443577.773 </t>
  </si>
  <si>
    <t> 10.03.1978 06:33 </t>
  </si>
  <si>
    <t>2443603.775 </t>
  </si>
  <si>
    <t> 05.04.1978 06:36 </t>
  </si>
  <si>
    <t> 0.036 </t>
  </si>
  <si>
    <t>2443982.712 </t>
  </si>
  <si>
    <t> 19.04.1979 05:05 </t>
  </si>
  <si>
    <t> 0.030 </t>
  </si>
  <si>
    <t>2444342.422 </t>
  </si>
  <si>
    <t> 12.04.1980 22:07 </t>
  </si>
  <si>
    <t> -0.008 </t>
  </si>
  <si>
    <t> BBS 47 </t>
  </si>
  <si>
    <t>2444670.891 </t>
  </si>
  <si>
    <t> 07.03.1981 09:23 </t>
  </si>
  <si>
    <t> 0.085 </t>
  </si>
  <si>
    <t>2445026.532 </t>
  </si>
  <si>
    <t> 26.02.1982 00:46 </t>
  </si>
  <si>
    <t> -0.100 </t>
  </si>
  <si>
    <t> M.Hoffmann </t>
  </si>
  <si>
    <t>IBVS 2344 </t>
  </si>
  <si>
    <t>2445027.563 </t>
  </si>
  <si>
    <t> 27.02.1982 01:30 </t>
  </si>
  <si>
    <t> 0.105 </t>
  </si>
  <si>
    <t>2445056.459 </t>
  </si>
  <si>
    <t> 27.03.1982 23:00 </t>
  </si>
  <si>
    <t> P.Frank </t>
  </si>
  <si>
    <t>BAVM 34 </t>
  </si>
  <si>
    <t>2445079.367 </t>
  </si>
  <si>
    <t> 19.04.1982 20:48 </t>
  </si>
  <si>
    <t> -0.103 </t>
  </si>
  <si>
    <t>2445084.403 </t>
  </si>
  <si>
    <t> 24.04.1982 21:40 </t>
  </si>
  <si>
    <t> D.Lichtenknecker </t>
  </si>
  <si>
    <t>2445382.581 </t>
  </si>
  <si>
    <t> 17.02.1983 01:56 </t>
  </si>
  <si>
    <t> -0.084 </t>
  </si>
  <si>
    <t> H.Vielmetter </t>
  </si>
  <si>
    <t>BAVM 36 </t>
  </si>
  <si>
    <t>2445406.518 </t>
  </si>
  <si>
    <t> 13.03.1983 00:25 </t>
  </si>
  <si>
    <t> -0.089 </t>
  </si>
  <si>
    <t> H.Grzelczyk </t>
  </si>
  <si>
    <t>2445759.459 </t>
  </si>
  <si>
    <t> 28.02.1984 23:00 </t>
  </si>
  <si>
    <t> -0.085 </t>
  </si>
  <si>
    <t>BAVM 38 </t>
  </si>
  <si>
    <t>2445764.640 </t>
  </si>
  <si>
    <t> 05.03.1984 03:21 </t>
  </si>
  <si>
    <t> -0.064 </t>
  </si>
  <si>
    <t> B.C.Kämper </t>
  </si>
  <si>
    <t>2445782.385 </t>
  </si>
  <si>
    <t> 22.03.1984 21:14 </t>
  </si>
  <si>
    <t> -0.069 </t>
  </si>
  <si>
    <t>2445813.559 </t>
  </si>
  <si>
    <t> 23.04.1984 01:24 </t>
  </si>
  <si>
    <t> -0.061 </t>
  </si>
  <si>
    <t> T.Brelstaff </t>
  </si>
  <si>
    <t> VSSC 61.17 </t>
  </si>
  <si>
    <t>2445815.421 </t>
  </si>
  <si>
    <t> 24.04.1984 22:06 </t>
  </si>
  <si>
    <t> -0.057 </t>
  </si>
  <si>
    <t>2445816.450 </t>
  </si>
  <si>
    <t> 25.04.1984 22:48 </t>
  </si>
  <si>
    <t> -0.060 </t>
  </si>
  <si>
    <t>2446203.448 </t>
  </si>
  <si>
    <t> 17.05.1985 22:45 </t>
  </si>
  <si>
    <t> -0.054 </t>
  </si>
  <si>
    <t>BAVM 39 </t>
  </si>
  <si>
    <t>2446218.518 </t>
  </si>
  <si>
    <t> 02.06.1985 00:25 </t>
  </si>
  <si>
    <t> -0.051 </t>
  </si>
  <si>
    <t> VSSC 63.24 </t>
  </si>
  <si>
    <t>2446518.425 </t>
  </si>
  <si>
    <t> 28.03.1986 22:12 </t>
  </si>
  <si>
    <t> -0.037 </t>
  </si>
  <si>
    <t>BAVM 43 </t>
  </si>
  <si>
    <t>2447909.588 </t>
  </si>
  <si>
    <t> 18.01.1990 02:06 </t>
  </si>
  <si>
    <t> Moschner&amp;Kleikamp </t>
  </si>
  <si>
    <t>BAVM 56 </t>
  </si>
  <si>
    <t>2447968.421 </t>
  </si>
  <si>
    <t> 17.03.1990 22:06 </t>
  </si>
  <si>
    <t> 0.027 </t>
  </si>
  <si>
    <t> BBS 94 </t>
  </si>
  <si>
    <t>2448001.439 </t>
  </si>
  <si>
    <t> 19.04.1990 22:32 </t>
  </si>
  <si>
    <t> BBS 95 </t>
  </si>
  <si>
    <t>2448002.462 </t>
  </si>
  <si>
    <t> 20.04.1990 23:05 </t>
  </si>
  <si>
    <t>2448013.419 </t>
  </si>
  <si>
    <t> 01.05.1990 22:03 </t>
  </si>
  <si>
    <t>2448013.436 </t>
  </si>
  <si>
    <t> 01.05.1990 22:27 </t>
  </si>
  <si>
    <t> 0.048 </t>
  </si>
  <si>
    <t>2448039.424 </t>
  </si>
  <si>
    <t> 27.05.1990 22:10 </t>
  </si>
  <si>
    <t>2448331.703 </t>
  </si>
  <si>
    <t> 16.03.1991 04:52 </t>
  </si>
  <si>
    <t> 0.052 </t>
  </si>
  <si>
    <t>2448348.410 </t>
  </si>
  <si>
    <t> 01.04.1991 21:50 </t>
  </si>
  <si>
    <t> BBS 97 </t>
  </si>
  <si>
    <t>2448356.447 </t>
  </si>
  <si>
    <t> 09.04.1991 22:43 </t>
  </si>
  <si>
    <t>2448407.418 </t>
  </si>
  <si>
    <t> 30.05.1991 22:01 </t>
  </si>
  <si>
    <t> 0.020 </t>
  </si>
  <si>
    <t> BBS 98 </t>
  </si>
  <si>
    <t>2448682.803 </t>
  </si>
  <si>
    <t> 01.03.1992 07:16 </t>
  </si>
  <si>
    <t> 0.073 </t>
  </si>
  <si>
    <t>2448683.6200 </t>
  </si>
  <si>
    <t> 02.03.1992 02:52 </t>
  </si>
  <si>
    <t> 0.0643 </t>
  </si>
  <si>
    <t> F.Agerer </t>
  </si>
  <si>
    <t>BAVM 60 </t>
  </si>
  <si>
    <t>2448683.6203 </t>
  </si>
  <si>
    <t> 02.03.1992 02:53 </t>
  </si>
  <si>
    <t> 0.0646 </t>
  </si>
  <si>
    <t>B;V</t>
  </si>
  <si>
    <t>2448689.403 </t>
  </si>
  <si>
    <t> 07.03.1992 21:40 </t>
  </si>
  <si>
    <t> 0.068 </t>
  </si>
  <si>
    <t> BBS 101 </t>
  </si>
  <si>
    <t>2448720.356 </t>
  </si>
  <si>
    <t> 07.04.1992 20:32 </t>
  </si>
  <si>
    <t>2449098.498 </t>
  </si>
  <si>
    <t> 20.04.1993 23:57 </t>
  </si>
  <si>
    <t> BBS 104 </t>
  </si>
  <si>
    <t>2449446.500 </t>
  </si>
  <si>
    <t> 04.04.1994 00:00 </t>
  </si>
  <si>
    <t>BAVM 68 </t>
  </si>
  <si>
    <t>2449472.545 </t>
  </si>
  <si>
    <t> 30.04.1994 01:04 </t>
  </si>
  <si>
    <t> BBS 106 </t>
  </si>
  <si>
    <t>2449896.396 </t>
  </si>
  <si>
    <t> 27.06.1995 21:30 </t>
  </si>
  <si>
    <t>2450140.4423 </t>
  </si>
  <si>
    <t> 26.02.1996 22:36 </t>
  </si>
  <si>
    <t> 0.1440 </t>
  </si>
  <si>
    <t>BAVM 91 </t>
  </si>
  <si>
    <t>2450180.398 </t>
  </si>
  <si>
    <t> 06.04.1996 21:33 </t>
  </si>
  <si>
    <t> 0.059 </t>
  </si>
  <si>
    <t> BBS 112 </t>
  </si>
  <si>
    <t>2450192.343 </t>
  </si>
  <si>
    <t> 18.04.1996 20:13 </t>
  </si>
  <si>
    <t>2450193.358 </t>
  </si>
  <si>
    <t> 19.04.1996 20:35 </t>
  </si>
  <si>
    <t> 0.222 </t>
  </si>
  <si>
    <t>2450199.4782 </t>
  </si>
  <si>
    <t> 25.04.1996 23:28 </t>
  </si>
  <si>
    <t> 0.1506 </t>
  </si>
  <si>
    <t> W.Kleikamp </t>
  </si>
  <si>
    <t>BAVM 99 </t>
  </si>
  <si>
    <t>2450523.759 </t>
  </si>
  <si>
    <t> 16.03.1997 06:12 </t>
  </si>
  <si>
    <t> 0.183 </t>
  </si>
  <si>
    <t>2450570.3924 </t>
  </si>
  <si>
    <t> 01.05.1997 21:25 </t>
  </si>
  <si>
    <t> 0.1713 </t>
  </si>
  <si>
    <t>BAVM 111 </t>
  </si>
  <si>
    <t>2450572.673 </t>
  </si>
  <si>
    <t> 04.05.1997 04:09 </t>
  </si>
  <si>
    <t> 0.182 </t>
  </si>
  <si>
    <t>2450594.7482 </t>
  </si>
  <si>
    <t> 26.05.1997 05:57 </t>
  </si>
  <si>
    <t> 0.1724 </t>
  </si>
  <si>
    <t> G.Lubcke </t>
  </si>
  <si>
    <t>2450921.705 </t>
  </si>
  <si>
    <t> 18.04.1998 04:55 </t>
  </si>
  <si>
    <t> 0.198 </t>
  </si>
  <si>
    <t>2450926.643 </t>
  </si>
  <si>
    <t> 23.04.1998 03:25 </t>
  </si>
  <si>
    <t>2450944.4045 </t>
  </si>
  <si>
    <t> 10.05.1998 21:42 </t>
  </si>
  <si>
    <t> 0.1939 </t>
  </si>
  <si>
    <t>BAVM 117 </t>
  </si>
  <si>
    <t>2451271.3553 </t>
  </si>
  <si>
    <t> 02.04.1999 20:31 </t>
  </si>
  <si>
    <t> 0.2136 </t>
  </si>
  <si>
    <t> K.&amp; M.Rätz </t>
  </si>
  <si>
    <t>BAVM 128 </t>
  </si>
  <si>
    <t>2451298.3957 </t>
  </si>
  <si>
    <t> 29.04.1999 21:29 </t>
  </si>
  <si>
    <t> 0.2161 </t>
  </si>
  <si>
    <t>-I</t>
  </si>
  <si>
    <t>2451656.7242 </t>
  </si>
  <si>
    <t> 22.04.2000 05:22 </t>
  </si>
  <si>
    <t>64570</t>
  </si>
  <si>
    <t> 0.2412 </t>
  </si>
  <si>
    <t>2451659.4074 </t>
  </si>
  <si>
    <t> 24.04.2000 21:46 </t>
  </si>
  <si>
    <t>64576.5</t>
  </si>
  <si>
    <t> 0.2413 </t>
  </si>
  <si>
    <t>BAVM 152 </t>
  </si>
  <si>
    <t>2451987.6001 </t>
  </si>
  <si>
    <t> 19.03.2001 02:24 </t>
  </si>
  <si>
    <t>65371.5</t>
  </si>
  <si>
    <t> 0.2644 </t>
  </si>
  <si>
    <t>2452002.4600 </t>
  </si>
  <si>
    <t> 02.04.2001 23:02 </t>
  </si>
  <si>
    <t>65407.5</t>
  </si>
  <si>
    <t> 0.2638 </t>
  </si>
  <si>
    <t>2452039.4081 </t>
  </si>
  <si>
    <t> 09.05.2001 21:47 </t>
  </si>
  <si>
    <t>65497</t>
  </si>
  <si>
    <t> 0.2670 </t>
  </si>
  <si>
    <t>2452076.750 </t>
  </si>
  <si>
    <t> 16.06.2001 06:00 </t>
  </si>
  <si>
    <t>65587.5</t>
  </si>
  <si>
    <t> 0.251 </t>
  </si>
  <si>
    <t> B.Manske </t>
  </si>
  <si>
    <t>2452365.1252 </t>
  </si>
  <si>
    <t> 31.03.2002 15:00 </t>
  </si>
  <si>
    <t>66286</t>
  </si>
  <si>
    <t> 0.2913 </t>
  </si>
  <si>
    <t> Nakajima </t>
  </si>
  <si>
    <t>2452401.451 </t>
  </si>
  <si>
    <t> 06.05.2002 22:49 </t>
  </si>
  <si>
    <t>66374</t>
  </si>
  <si>
    <t> 0.291 </t>
  </si>
  <si>
    <t>BAVM 158 </t>
  </si>
  <si>
    <t>2452403.5158 </t>
  </si>
  <si>
    <t> 09.05.2002 00:22 </t>
  </si>
  <si>
    <t>66379</t>
  </si>
  <si>
    <t> 0.2923 </t>
  </si>
  <si>
    <t> T.Pribulla et al. </t>
  </si>
  <si>
    <t>IBVS 5341 </t>
  </si>
  <si>
    <t>2452404.2402 </t>
  </si>
  <si>
    <t> 09.05.2002 17:45 </t>
  </si>
  <si>
    <t>66381</t>
  </si>
  <si>
    <t> 0.1911 </t>
  </si>
  <si>
    <t>2452404.5485 </t>
  </si>
  <si>
    <t> 10.05.2002 01:09 </t>
  </si>
  <si>
    <t>66381.5</t>
  </si>
  <si>
    <t> 0.2930 </t>
  </si>
  <si>
    <t>2452704.4616 </t>
  </si>
  <si>
    <t> 05.03.2003 23:04 </t>
  </si>
  <si>
    <t>67108</t>
  </si>
  <si>
    <t> 0.3128 </t>
  </si>
  <si>
    <t>2452705.9055 </t>
  </si>
  <si>
    <t> 07.03.2003 09:43 </t>
  </si>
  <si>
    <t>67111.5</t>
  </si>
  <si>
    <t> 0.3119 </t>
  </si>
  <si>
    <t> R.Nelson </t>
  </si>
  <si>
    <t>IBVS 5493 </t>
  </si>
  <si>
    <t>2452707.7634 </t>
  </si>
  <si>
    <t> 09.03.2003 06:19 </t>
  </si>
  <si>
    <t>67116</t>
  </si>
  <si>
    <t> 0.3122 </t>
  </si>
  <si>
    <t>2452724.2797 </t>
  </si>
  <si>
    <t> 25.03.2003 18:42 </t>
  </si>
  <si>
    <t>67156</t>
  </si>
  <si>
    <t> 0.3169 </t>
  </si>
  <si>
    <t>VSB 42 </t>
  </si>
  <si>
    <t>2452735.641 </t>
  </si>
  <si>
    <t> 06.04.2003 03:23 </t>
  </si>
  <si>
    <t>67183.5</t>
  </si>
  <si>
    <t> 0.326 </t>
  </si>
  <si>
    <t> C.Stephan </t>
  </si>
  <si>
    <t>2452743.4739 </t>
  </si>
  <si>
    <t> 13.04.2003 23:22 </t>
  </si>
  <si>
    <t>67202.5</t>
  </si>
  <si>
    <t> 0.3162 </t>
  </si>
  <si>
    <t>2452766.3856 </t>
  </si>
  <si>
    <t> 06.05.2003 21:15 </t>
  </si>
  <si>
    <t>67258</t>
  </si>
  <si>
    <t> 0.3180 </t>
  </si>
  <si>
    <t>IBVS 5668 </t>
  </si>
  <si>
    <t>2452767.4175 </t>
  </si>
  <si>
    <t> 07.05.2003 22:01 </t>
  </si>
  <si>
    <t>67260.5</t>
  </si>
  <si>
    <t> 0.3179 </t>
  </si>
  <si>
    <t>2452991.3613 </t>
  </si>
  <si>
    <t> 17.12.2003 20:40 </t>
  </si>
  <si>
    <t>67803</t>
  </si>
  <si>
    <t> 0.3221 </t>
  </si>
  <si>
    <t>2453047.5191 </t>
  </si>
  <si>
    <t> 12.02.2004 00:27 </t>
  </si>
  <si>
    <t>67939</t>
  </si>
  <si>
    <t> 0.3402 </t>
  </si>
  <si>
    <t> O.Pejcha </t>
  </si>
  <si>
    <t>IBVS 5645 </t>
  </si>
  <si>
    <t>2453050.4044 </t>
  </si>
  <si>
    <t> 14.02.2004 21:42 </t>
  </si>
  <si>
    <t>67946</t>
  </si>
  <si>
    <t> 0.3360 </t>
  </si>
  <si>
    <t> T.Krajci </t>
  </si>
  <si>
    <t>IBVS 5592 </t>
  </si>
  <si>
    <t>2453072.2867 </t>
  </si>
  <si>
    <t> 07.03.2004 18:52 </t>
  </si>
  <si>
    <t>67999</t>
  </si>
  <si>
    <t> 0.3403 </t>
  </si>
  <si>
    <t> Maehara </t>
  </si>
  <si>
    <t>2453104.4859 </t>
  </si>
  <si>
    <t> 08.04.2004 23:39 </t>
  </si>
  <si>
    <t>68077</t>
  </si>
  <si>
    <t> 0.3417 </t>
  </si>
  <si>
    <t>2453361.6745 </t>
  </si>
  <si>
    <t> 22.12.2004 04:11 </t>
  </si>
  <si>
    <t>68700</t>
  </si>
  <si>
    <t> 0.3610 </t>
  </si>
  <si>
    <t>2453442.7939 </t>
  </si>
  <si>
    <t> 13.03.2005 07:03 </t>
  </si>
  <si>
    <t>68896.5</t>
  </si>
  <si>
    <t> 0.3668 </t>
  </si>
  <si>
    <t>2453451.4652 </t>
  </si>
  <si>
    <t> 21.03.2005 23:09 </t>
  </si>
  <si>
    <t>68917.5</t>
  </si>
  <si>
    <t> 0.3694 </t>
  </si>
  <si>
    <t> M. Zejda et al. </t>
  </si>
  <si>
    <t>IBVS 5741 </t>
  </si>
  <si>
    <t>2453459.51070 </t>
  </si>
  <si>
    <t> 30.03.2005 00:15 </t>
  </si>
  <si>
    <t>68937</t>
  </si>
  <si>
    <t> 0.36549 </t>
  </si>
  <si>
    <t> L.Brát </t>
  </si>
  <si>
    <t>2453461.3709 </t>
  </si>
  <si>
    <t> 31.03.2005 20:54 </t>
  </si>
  <si>
    <t>68941.5</t>
  </si>
  <si>
    <t> 0.3681 </t>
  </si>
  <si>
    <t>BAVM 173 </t>
  </si>
  <si>
    <t>2453461.5776 </t>
  </si>
  <si>
    <t> 01.04.2005 01:51 </t>
  </si>
  <si>
    <t>68942</t>
  </si>
  <si>
    <t> 0.3684 </t>
  </si>
  <si>
    <t>2453469.0091 </t>
  </si>
  <si>
    <t> 08.04.2005 12:13 </t>
  </si>
  <si>
    <t>68960</t>
  </si>
  <si>
    <t> 0.3697 </t>
  </si>
  <si>
    <t>VSB 44 </t>
  </si>
  <si>
    <t>2453469.2138 </t>
  </si>
  <si>
    <t> 08.04.2005 17:07 </t>
  </si>
  <si>
    <t>68960.5</t>
  </si>
  <si>
    <t> 0.3680 </t>
  </si>
  <si>
    <t>2453791.8356 </t>
  </si>
  <si>
    <t> 25.02.2006 08:03 </t>
  </si>
  <si>
    <t>69742</t>
  </si>
  <si>
    <t> 0.3929 </t>
  </si>
  <si>
    <t> R. Nelson </t>
  </si>
  <si>
    <t>IBVS 5760 </t>
  </si>
  <si>
    <t>2453840.7546 </t>
  </si>
  <si>
    <t> 15.04.2006 06:06 </t>
  </si>
  <si>
    <t>69860.5</t>
  </si>
  <si>
    <t> 0.3961 </t>
  </si>
  <si>
    <t>2454177.8241 </t>
  </si>
  <si>
    <t> 18.03.2007 07:46 </t>
  </si>
  <si>
    <t>70677</t>
  </si>
  <si>
    <t> 0.4210 </t>
  </si>
  <si>
    <t>2454190.8286 </t>
  </si>
  <si>
    <t> 31.03.2007 07:53 </t>
  </si>
  <si>
    <t>70708.5</t>
  </si>
  <si>
    <t> 0.4225 </t>
  </si>
  <si>
    <t> J.Bialozynski </t>
  </si>
  <si>
    <t>2454500.6509 </t>
  </si>
  <si>
    <t> 04.02.2008 03:37 </t>
  </si>
  <si>
    <t>71459</t>
  </si>
  <si>
    <t> 0.4445 </t>
  </si>
  <si>
    <t> S.Parimucha et al. </t>
  </si>
  <si>
    <t>IBVS 5898 </t>
  </si>
  <si>
    <t>2454544.4118 </t>
  </si>
  <si>
    <t> 18.03.2008 21:52 </t>
  </si>
  <si>
    <t>71565</t>
  </si>
  <si>
    <t> 0.4495 </t>
  </si>
  <si>
    <t>BAVM 201 </t>
  </si>
  <si>
    <t>2454550.8092 </t>
  </si>
  <si>
    <t> 25.03.2008 07:25 </t>
  </si>
  <si>
    <t>71580.5</t>
  </si>
  <si>
    <t> 0.4486 </t>
  </si>
  <si>
    <t>IBVS 5875 </t>
  </si>
  <si>
    <t>2454555.7638 </t>
  </si>
  <si>
    <t> 30.03.2008 06:19 </t>
  </si>
  <si>
    <t>71592.5</t>
  </si>
  <si>
    <t> 0.4497 </t>
  </si>
  <si>
    <t>2454556.5894 </t>
  </si>
  <si>
    <t> 31.03.2008 02:08 </t>
  </si>
  <si>
    <t>71594.5</t>
  </si>
  <si>
    <t>2454561.7491 </t>
  </si>
  <si>
    <t> 05.04.2008 05:58 </t>
  </si>
  <si>
    <t>71607</t>
  </si>
  <si>
    <t>2454566.7022 </t>
  </si>
  <si>
    <t> 10.04.2008 04:51 </t>
  </si>
  <si>
    <t>71619</t>
  </si>
  <si>
    <t> 0.4491 </t>
  </si>
  <si>
    <t>2454576.6105 </t>
  </si>
  <si>
    <t> 20.04.2008 02:39 </t>
  </si>
  <si>
    <t>71643</t>
  </si>
  <si>
    <t> 0.4504 </t>
  </si>
  <si>
    <t> K.Menzies </t>
  </si>
  <si>
    <t>2454610.6679 </t>
  </si>
  <si>
    <t> 24.05.2008 04:01 </t>
  </si>
  <si>
    <t>71725.5</t>
  </si>
  <si>
    <t> 0.4525 </t>
  </si>
  <si>
    <t>2454880.8609 </t>
  </si>
  <si>
    <t> 18.02.2009 08:39 </t>
  </si>
  <si>
    <t>72380</t>
  </si>
  <si>
    <t> 0.4732 </t>
  </si>
  <si>
    <t> JAAVSO 37;44 </t>
  </si>
  <si>
    <t>2454882.9253 </t>
  </si>
  <si>
    <t> 20.02.2009 10:12 </t>
  </si>
  <si>
    <t>72385</t>
  </si>
  <si>
    <t> 0.4736 </t>
  </si>
  <si>
    <t>IBVS 5894 </t>
  </si>
  <si>
    <t>2454930.8131 </t>
  </si>
  <si>
    <t> 09.04.2009 07:30 </t>
  </si>
  <si>
    <t>72501</t>
  </si>
  <si>
    <t> 0.4776 </t>
  </si>
  <si>
    <t> JAAVSO 38;85 </t>
  </si>
  <si>
    <t>2454935.3529 </t>
  </si>
  <si>
    <t> 13.04.2009 20:28 </t>
  </si>
  <si>
    <t>72512</t>
  </si>
  <si>
    <t> 0.4766 </t>
  </si>
  <si>
    <t>-U;-I</t>
  </si>
  <si>
    <t> M.Rätz &amp; K.Rätz </t>
  </si>
  <si>
    <t>BAVM 214 </t>
  </si>
  <si>
    <t>2454952.6911 </t>
  </si>
  <si>
    <t> 01.05.2009 04:35 </t>
  </si>
  <si>
    <t>72554</t>
  </si>
  <si>
    <t>2454959.7104 </t>
  </si>
  <si>
    <t> 08.05.2009 05:02 </t>
  </si>
  <si>
    <t>72571</t>
  </si>
  <si>
    <t> 0.4794 </t>
  </si>
  <si>
    <t> R.Poklar </t>
  </si>
  <si>
    <t>2455212.5645 </t>
  </si>
  <si>
    <t> 16.01.2010 01:32 </t>
  </si>
  <si>
    <t>73183.5</t>
  </si>
  <si>
    <t> 0.4985 </t>
  </si>
  <si>
    <t>IBVS 5980 </t>
  </si>
  <si>
    <t>2455238.7778 </t>
  </si>
  <si>
    <t> 11.02.2010 06:40 </t>
  </si>
  <si>
    <t>73247</t>
  </si>
  <si>
    <t> 0.4995 </t>
  </si>
  <si>
    <t>2455263.7549 </t>
  </si>
  <si>
    <t> 08.03.2010 06:07 </t>
  </si>
  <si>
    <t>73307.5</t>
  </si>
  <si>
    <t> 0.5027 </t>
  </si>
  <si>
    <t> JAAVSO 39;94 </t>
  </si>
  <si>
    <t>2455265.6129 </t>
  </si>
  <si>
    <t> 10.03.2010 02:42 </t>
  </si>
  <si>
    <t>73312</t>
  </si>
  <si>
    <t> 0.5031 </t>
  </si>
  <si>
    <t>2455584.7203 </t>
  </si>
  <si>
    <t> 23.01.2011 05:17 </t>
  </si>
  <si>
    <t>74085</t>
  </si>
  <si>
    <t> 0.5224 </t>
  </si>
  <si>
    <t> U.Schmidt </t>
  </si>
  <si>
    <t>BAVM 215 </t>
  </si>
  <si>
    <t>2455616.9243 </t>
  </si>
  <si>
    <t> 24.02.2011 10:10 </t>
  </si>
  <si>
    <t>74163</t>
  </si>
  <si>
    <t> 0.5286 </t>
  </si>
  <si>
    <t>IBVS 5992 </t>
  </si>
  <si>
    <t>2455618.5706 </t>
  </si>
  <si>
    <t> 26.02.2011 01:41 </t>
  </si>
  <si>
    <t>74167</t>
  </si>
  <si>
    <t> 0.5238 </t>
  </si>
  <si>
    <t>IBVS 6044 </t>
  </si>
  <si>
    <t>2455622.7055 </t>
  </si>
  <si>
    <t> 02.03.2011 04:55 </t>
  </si>
  <si>
    <t>74177</t>
  </si>
  <si>
    <t> 0.5307 </t>
  </si>
  <si>
    <t> JAAVSO 39;177 </t>
  </si>
  <si>
    <t>2455628.4837 </t>
  </si>
  <si>
    <t> 07.03.2011 23:36 </t>
  </si>
  <si>
    <t>74191</t>
  </si>
  <si>
    <t> 0.5298 </t>
  </si>
  <si>
    <t>2455640.6625 </t>
  </si>
  <si>
    <t> 20.03.2011 03:54 </t>
  </si>
  <si>
    <t>74220.5</t>
  </si>
  <si>
    <t> 0.5313 </t>
  </si>
  <si>
    <t>2455656.1438 </t>
  </si>
  <si>
    <t> 04.04.2011 15:27 </t>
  </si>
  <si>
    <t>74258</t>
  </si>
  <si>
    <t> 0.5329 </t>
  </si>
  <si>
    <t>Rc</t>
  </si>
  <si>
    <t> K.Shiokawa </t>
  </si>
  <si>
    <t>VSB 53 </t>
  </si>
  <si>
    <t>2455660.6853 </t>
  </si>
  <si>
    <t> 09.04.2011 04:26 </t>
  </si>
  <si>
    <t>74269</t>
  </si>
  <si>
    <t> 0.5337 </t>
  </si>
  <si>
    <t>2455663.3683 </t>
  </si>
  <si>
    <t> 11.04.2011 20:50 </t>
  </si>
  <si>
    <t>74275.5</t>
  </si>
  <si>
    <t> 0.5335 </t>
  </si>
  <si>
    <t> M.&amp; K.Rätz </t>
  </si>
  <si>
    <t>BAVM 225 </t>
  </si>
  <si>
    <t>2455716.616 </t>
  </si>
  <si>
    <t> 04.06.2011 02:47 </t>
  </si>
  <si>
    <t>74404.5</t>
  </si>
  <si>
    <t> 0.531 </t>
  </si>
  <si>
    <t>2455935.8322 </t>
  </si>
  <si>
    <t> 09.01.2012 07:58 </t>
  </si>
  <si>
    <t>74935.5</t>
  </si>
  <si>
    <t> 0.5548 </t>
  </si>
  <si>
    <t>2455987.8490 </t>
  </si>
  <si>
    <t> 01.03.2012 08:22 </t>
  </si>
  <si>
    <t>75061.5</t>
  </si>
  <si>
    <t> 0.5598 </t>
  </si>
  <si>
    <t>IBVS 6029 </t>
  </si>
  <si>
    <t>2456005.596 </t>
  </si>
  <si>
    <t> 19.03.2012 02:18 </t>
  </si>
  <si>
    <t>75104.5</t>
  </si>
  <si>
    <t> 0.557 </t>
  </si>
  <si>
    <t>VSB 55 </t>
  </si>
  <si>
    <t>2456047.7080 </t>
  </si>
  <si>
    <t> 30.04.2012 04:59 </t>
  </si>
  <si>
    <t>75206.5</t>
  </si>
  <si>
    <t> 0.5640 </t>
  </si>
  <si>
    <t>2456336.8914 </t>
  </si>
  <si>
    <t> 13.02.2013 09:23 </t>
  </si>
  <si>
    <t>75907</t>
  </si>
  <si>
    <t> 0.5866 </t>
  </si>
  <si>
    <t>2456376.7290 </t>
  </si>
  <si>
    <t> 25.03.2013 05:29 </t>
  </si>
  <si>
    <t>76003.5</t>
  </si>
  <si>
    <t> 0.5898 </t>
  </si>
  <si>
    <t>2456414.7086 </t>
  </si>
  <si>
    <t> 02.05.2013 05:00 </t>
  </si>
  <si>
    <t>76095.5</t>
  </si>
  <si>
    <t> 0.5926 </t>
  </si>
  <si>
    <t>2456451.6560 </t>
  </si>
  <si>
    <t> 08.06.2013 03:44 </t>
  </si>
  <si>
    <t>76185</t>
  </si>
  <si>
    <t> 0.5951 </t>
  </si>
  <si>
    <t>2456458.670 </t>
  </si>
  <si>
    <t> 15.06.2013 04:04 </t>
  </si>
  <si>
    <t>76202</t>
  </si>
  <si>
    <t> 0.592 </t>
  </si>
  <si>
    <t>VSB 56 </t>
  </si>
  <si>
    <t>Prager Richard</t>
  </si>
  <si>
    <t>,,D,Lich,KVBB 6.15,</t>
  </si>
  <si>
    <t>s</t>
  </si>
  <si>
    <t>Jacchia L</t>
  </si>
  <si>
    <t>N,0241,D,Lich,AN 241.388,</t>
  </si>
  <si>
    <t>Piotrowski S</t>
  </si>
  <si>
    <t>,,D,Lich,COVS 262,</t>
  </si>
  <si>
    <t>Bodokia V M</t>
  </si>
  <si>
    <t>,,D,Lich,AAOB 2.15,</t>
  </si>
  <si>
    <t>Zessewitsch V P</t>
  </si>
  <si>
    <t>,,D,Lich,IODE 4.1.227,</t>
  </si>
  <si>
    <t>Diethelm Roger</t>
  </si>
  <si>
    <t>B,0023,B,0023,,</t>
  </si>
  <si>
    <t>B,0023,D,Lich,,</t>
  </si>
  <si>
    <t>B,0028,B,0028,,</t>
  </si>
  <si>
    <t>Royer A</t>
  </si>
  <si>
    <t>G,EB03,G,EB03,,</t>
  </si>
  <si>
    <t>Hoffmann M</t>
  </si>
  <si>
    <t>I,2344,,,,</t>
  </si>
  <si>
    <t>Frank Peter</t>
  </si>
  <si>
    <t>D,0034,D,Lich,,</t>
  </si>
  <si>
    <t>Vielmetter H</t>
  </si>
  <si>
    <t>D,0036,D,0036,,</t>
  </si>
  <si>
    <t>Grzelczyk H</t>
  </si>
  <si>
    <t>D,0038,D,0038,,</t>
  </si>
  <si>
    <t>Kaemper B C</t>
  </si>
  <si>
    <t>Brelstaff T</t>
  </si>
  <si>
    <t>R,0007,R,0007,VSSC 61.16,</t>
  </si>
  <si>
    <t>D,0039,D,0039,,</t>
  </si>
  <si>
    <t>R,0008,R,0008,VSSC 63.21,</t>
  </si>
  <si>
    <t>D,0043,D,Lich,,</t>
  </si>
  <si>
    <t>B,0091,B,0091,,</t>
  </si>
  <si>
    <t>Moschner Wolfg</t>
  </si>
  <si>
    <t>D,0056,D,0056,,</t>
  </si>
  <si>
    <t>B,0094,B,0094,,</t>
  </si>
  <si>
    <t>B,0095,B,0095,,</t>
  </si>
  <si>
    <t>B,0097,B,0097,,</t>
  </si>
  <si>
    <t>B,0098,B,0098,,</t>
  </si>
  <si>
    <t>Agerer Franz</t>
  </si>
  <si>
    <t>D,0060,D,0060,,</t>
  </si>
  <si>
    <t>B,0101,B,0101,,</t>
  </si>
  <si>
    <t>B,0104,B,0104,,</t>
  </si>
  <si>
    <t>D,0068,D,0068,,</t>
  </si>
  <si>
    <t>D,0091,I,4383,,</t>
  </si>
  <si>
    <t>Kleikamp Wilhelm</t>
  </si>
  <si>
    <t>D,0099,I,4472,,</t>
  </si>
  <si>
    <t>D,0111,I,4606,,ST-6</t>
  </si>
  <si>
    <t>D,0117,I,4711,,</t>
  </si>
  <si>
    <t>Raetz Manfred</t>
  </si>
  <si>
    <t>D,0128,I,4912,,</t>
  </si>
  <si>
    <t>Quinan S B</t>
  </si>
  <si>
    <t>,,,,AJ 131,</t>
  </si>
  <si>
    <t>D,0152,I,5296,,ST-6</t>
  </si>
  <si>
    <t>Manske B</t>
  </si>
  <si>
    <t>Nakajima Kazuhir</t>
  </si>
  <si>
    <t>W,0591,J,0040,,</t>
  </si>
  <si>
    <t>D,0158,I,5484,,</t>
  </si>
  <si>
    <t>VRI</t>
  </si>
  <si>
    <t>Pribulla Theodor</t>
  </si>
  <si>
    <t>I,5341,,,,Roztoky</t>
  </si>
  <si>
    <t>VI</t>
  </si>
  <si>
    <t>Nelson Robert</t>
  </si>
  <si>
    <t>I,5493,,,,</t>
  </si>
  <si>
    <t>W,0933,J,0042,,</t>
  </si>
  <si>
    <t>Stephan Chris</t>
  </si>
  <si>
    <t>W,0946,,,,</t>
  </si>
  <si>
    <t>I,5668,,,,G1</t>
  </si>
  <si>
    <t>J,0042,,,,25SC+CV-04</t>
  </si>
  <si>
    <t>Pejcha O</t>
  </si>
  <si>
    <t>I,5645,,,,RF80</t>
  </si>
  <si>
    <t>Krajci T</t>
  </si>
  <si>
    <t>I,5592,,,,</t>
  </si>
  <si>
    <t>Maehara Hiroyuki</t>
  </si>
  <si>
    <t>W,1271,J,0043,,</t>
  </si>
  <si>
    <t>D,0173,I,5657,,</t>
  </si>
  <si>
    <t>Nakajima Kazuhi</t>
  </si>
  <si>
    <t>J,0044,,,,25SC+CV-04</t>
  </si>
  <si>
    <t>I,5760,,,,</t>
  </si>
  <si>
    <t>I,5992,,,base,</t>
  </si>
  <si>
    <t>Bialozynski J</t>
  </si>
  <si>
    <t>Parimucha S</t>
  </si>
  <si>
    <t>I,5898,,,,280mm Newton</t>
  </si>
  <si>
    <t>D,0201,I,5874,,ST-6</t>
  </si>
  <si>
    <t>I,5875,,,,ST-7XME</t>
  </si>
  <si>
    <t>Baludansky D</t>
  </si>
  <si>
    <t>I,5898,,,,70/700mm</t>
  </si>
  <si>
    <t>Menzies K</t>
  </si>
  <si>
    <t>I,5894,,,,</t>
  </si>
  <si>
    <t>A,0109,,,,</t>
  </si>
  <si>
    <t>Raetz M</t>
  </si>
  <si>
    <t>D,0214,I,5959,,ST-6</t>
  </si>
  <si>
    <t>Poklar R</t>
  </si>
  <si>
    <t>Parimucha Stefan</t>
  </si>
  <si>
    <t>I,5980,,,,265mm+MeadeD</t>
  </si>
  <si>
    <t>A,0130,,,,</t>
  </si>
  <si>
    <t>Schmidt U</t>
  </si>
  <si>
    <t>D,0215,I,5984,,ST-7</t>
  </si>
  <si>
    <t>I,5992,,,,</t>
  </si>
  <si>
    <t>I,6044,,,,K1-M</t>
  </si>
  <si>
    <t>A,e151,,,,</t>
  </si>
  <si>
    <t>Shiokawa Kazuhik</t>
  </si>
  <si>
    <t>J,0053,,,,35SC+ST-9E</t>
  </si>
  <si>
    <t>D,0225,I,6026,,G2</t>
  </si>
  <si>
    <t>J,0053,,,,</t>
  </si>
  <si>
    <t>I,6029,,,,Astrokolchoz</t>
  </si>
  <si>
    <t>Chris Stephan</t>
  </si>
  <si>
    <t>J,0055,,,,</t>
  </si>
  <si>
    <t>J,0056,,,,</t>
  </si>
  <si>
    <t>Brat Lubos</t>
  </si>
  <si>
    <t>C,0000,,,,</t>
  </si>
  <si>
    <t>ccdR</t>
  </si>
  <si>
    <t>Brat L</t>
  </si>
  <si>
    <t>C,0034,E,0074,,RF80</t>
  </si>
  <si>
    <t>s5</t>
  </si>
  <si>
    <t>s6</t>
  </si>
  <si>
    <t>s7</t>
  </si>
  <si>
    <t>IBVS 5741</t>
  </si>
  <si>
    <t>IBVS 5984</t>
  </si>
  <si>
    <t>IBVS 6167</t>
  </si>
  <si>
    <t>IBVS 6195</t>
  </si>
  <si>
    <t>JAVSO 43, 77</t>
  </si>
  <si>
    <t>JAVSO..43…77</t>
  </si>
  <si>
    <t>JAVSO..43..238</t>
  </si>
  <si>
    <t>JAVSO..44..164</t>
  </si>
  <si>
    <t>JAVSO..45..121</t>
  </si>
  <si>
    <t>JAVSO..45..215</t>
  </si>
  <si>
    <t>JAVSO..46…79 (2018)</t>
  </si>
  <si>
    <t>RHN 2020</t>
  </si>
  <si>
    <t>2020JAVSO..48….1</t>
  </si>
  <si>
    <t>JAVSO..46..184</t>
  </si>
  <si>
    <t>JAVSO..47..263</t>
  </si>
  <si>
    <t>JAVSO..48..256</t>
  </si>
  <si>
    <t>JAVSO 49, 108</t>
  </si>
  <si>
    <t>JAVSO 49, 256</t>
  </si>
  <si>
    <t>JAVSO, 49, 265</t>
  </si>
  <si>
    <t>ii</t>
  </si>
  <si>
    <t>JAAVSO, 50, 255</t>
  </si>
  <si>
    <t>OEJV 234</t>
  </si>
  <si>
    <t>JAAVSO, 51, 250</t>
  </si>
  <si>
    <t>OEJV 250</t>
  </si>
  <si>
    <t xml:space="preserve">Mag </t>
  </si>
  <si>
    <t>10.75-11.31</t>
  </si>
  <si>
    <t>Next ToM-P</t>
  </si>
  <si>
    <t>Next ToM-S</t>
  </si>
  <si>
    <t>Qain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</si>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</sst>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0E+00"/>
    <numFmt numFmtId="170" formatCode="0.0000000"/>
  </numFmts>
  <fonts count="5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7" fillId="0" borderId="0" applyNumberFormat="0" applyFill="0" applyBorder="0" applyAlignment="0" applyProtection="0"/>
  </cellStyleXfs>
  <cellXfs count="2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165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16" xfId="0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7" fillId="0" borderId="17" xfId="0" applyFont="1" applyBorder="1" applyAlignment="1"/>
    <xf numFmtId="0" fontId="7" fillId="0" borderId="18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9" fillId="0" borderId="22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9" fillId="0" borderId="24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14" fillId="0" borderId="0" xfId="0" applyFont="1">
      <alignment vertical="top"/>
    </xf>
    <xf numFmtId="167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10" fillId="0" borderId="0" xfId="0" applyFont="1">
      <alignment vertical="top"/>
    </xf>
    <xf numFmtId="0" fontId="24" fillId="0" borderId="0" xfId="0" applyFont="1" applyProtection="1">
      <alignment vertical="top"/>
      <protection locked="0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0" xfId="0" applyFont="1">
      <alignment vertical="top"/>
    </xf>
    <xf numFmtId="0" fontId="16" fillId="0" borderId="10" xfId="0" applyFont="1" applyBorder="1" applyAlignment="1">
      <alignment horizontal="center"/>
    </xf>
    <xf numFmtId="0" fontId="24" fillId="24" borderId="5" xfId="0" applyFont="1" applyFill="1" applyBorder="1">
      <alignment vertical="top"/>
    </xf>
    <xf numFmtId="0" fontId="10" fillId="0" borderId="25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27" fillId="0" borderId="0" xfId="0" applyFont="1" applyAlignment="1"/>
    <xf numFmtId="0" fontId="9" fillId="0" borderId="0" xfId="0" applyFont="1" applyAlignment="1">
      <alignment horizontal="left"/>
    </xf>
    <xf numFmtId="0" fontId="0" fillId="0" borderId="10" xfId="0" applyBorder="1" applyAlignment="1"/>
    <xf numFmtId="0" fontId="10" fillId="0" borderId="10" xfId="0" applyFont="1" applyBorder="1" applyAlignment="1"/>
    <xf numFmtId="0" fontId="11" fillId="0" borderId="10" xfId="0" applyFont="1" applyBorder="1" applyAlignment="1"/>
    <xf numFmtId="0" fontId="24" fillId="0" borderId="10" xfId="0" applyFont="1" applyBorder="1" applyAlignment="1"/>
    <xf numFmtId="0" fontId="30" fillId="0" borderId="0" xfId="0" applyFont="1" applyAlignment="1"/>
    <xf numFmtId="0" fontId="29" fillId="0" borderId="0" xfId="0" applyFont="1" applyAlignment="1"/>
    <xf numFmtId="0" fontId="30" fillId="0" borderId="10" xfId="0" applyFont="1" applyBorder="1" applyAlignme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/>
    <xf numFmtId="0" fontId="24" fillId="0" borderId="0" xfId="0" applyFont="1" applyAlignment="1"/>
    <xf numFmtId="0" fontId="20" fillId="25" borderId="0" xfId="0" applyFont="1" applyFill="1" applyAlignment="1"/>
    <xf numFmtId="0" fontId="31" fillId="25" borderId="0" xfId="0" applyFont="1" applyFill="1" applyAlignment="1"/>
    <xf numFmtId="0" fontId="24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7" fillId="0" borderId="10" xfId="0" applyFont="1" applyBorder="1" applyAlignment="1"/>
    <xf numFmtId="2" fontId="10" fillId="0" borderId="0" xfId="0" applyNumberFormat="1" applyFont="1" applyAlignment="1"/>
    <xf numFmtId="165" fontId="10" fillId="0" borderId="0" xfId="0" applyNumberFormat="1" applyFont="1" applyAlignment="1"/>
    <xf numFmtId="0" fontId="10" fillId="0" borderId="10" xfId="0" applyFont="1" applyBorder="1" applyAlignment="1">
      <alignment horizontal="center"/>
    </xf>
    <xf numFmtId="0" fontId="30" fillId="25" borderId="0" xfId="0" applyFont="1" applyFill="1" applyAlignment="1"/>
    <xf numFmtId="0" fontId="29" fillId="25" borderId="0" xfId="0" applyFont="1" applyFill="1" applyAlignment="1"/>
    <xf numFmtId="0" fontId="2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2" fillId="0" borderId="0" xfId="0" applyFont="1">
      <alignment vertical="top"/>
    </xf>
    <xf numFmtId="0" fontId="24" fillId="24" borderId="25" xfId="0" applyFont="1" applyFill="1" applyBorder="1">
      <alignment vertical="top"/>
    </xf>
    <xf numFmtId="0" fontId="16" fillId="0" borderId="0" xfId="0" applyFont="1">
      <alignment vertical="top"/>
    </xf>
    <xf numFmtId="0" fontId="24" fillId="0" borderId="0" xfId="0" applyFont="1">
      <alignment vertical="top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0" fillId="0" borderId="0" xfId="0" applyNumberFormat="1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/>
    <xf numFmtId="165" fontId="23" fillId="0" borderId="0" xfId="0" applyNumberFormat="1" applyFont="1" applyAlignment="1"/>
    <xf numFmtId="169" fontId="0" fillId="0" borderId="0" xfId="0" applyNumberFormat="1" applyAlignment="1">
      <alignment horizontal="center"/>
    </xf>
    <xf numFmtId="169" fontId="14" fillId="0" borderId="0" xfId="0" applyNumberFormat="1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left"/>
    </xf>
    <xf numFmtId="0" fontId="19" fillId="0" borderId="0" xfId="0" applyFont="1">
      <alignment vertical="top"/>
    </xf>
    <xf numFmtId="0" fontId="16" fillId="0" borderId="16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31" fillId="0" borderId="0" xfId="0" applyFont="1" applyAlignment="1">
      <alignment horizontal="right"/>
    </xf>
    <xf numFmtId="11" fontId="31" fillId="0" borderId="0" xfId="0" applyNumberFormat="1" applyFont="1" applyAlignment="1"/>
    <xf numFmtId="0" fontId="0" fillId="0" borderId="0" xfId="0" applyAlignment="1">
      <alignment horizontal="right" vertical="top"/>
    </xf>
    <xf numFmtId="0" fontId="24" fillId="24" borderId="26" xfId="0" applyFont="1" applyFill="1" applyBorder="1">
      <alignment vertical="top"/>
    </xf>
    <xf numFmtId="0" fontId="13" fillId="0" borderId="10" xfId="0" applyFont="1" applyBorder="1" applyAlignment="1">
      <alignment horizontal="center" vertical="center"/>
    </xf>
    <xf numFmtId="14" fontId="29" fillId="0" borderId="0" xfId="0" applyNumberFormat="1" applyFont="1" applyAlignment="1"/>
    <xf numFmtId="0" fontId="13" fillId="0" borderId="10" xfId="0" applyFont="1" applyBorder="1" applyAlignment="1"/>
    <xf numFmtId="14" fontId="0" fillId="0" borderId="10" xfId="0" applyNumberFormat="1" applyBorder="1" applyAlignment="1"/>
    <xf numFmtId="0" fontId="2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/>
    <xf numFmtId="0" fontId="12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0" fillId="0" borderId="0" xfId="0" quotePrefix="1" applyAlignment="1"/>
    <xf numFmtId="0" fontId="5" fillId="26" borderId="27" xfId="0" applyFont="1" applyFill="1" applyBorder="1" applyAlignment="1">
      <alignment horizontal="left" vertical="top" wrapText="1" indent="1"/>
    </xf>
    <xf numFmtId="0" fontId="5" fillId="26" borderId="27" xfId="0" applyFont="1" applyFill="1" applyBorder="1" applyAlignment="1">
      <alignment horizontal="center" vertical="top" wrapText="1"/>
    </xf>
    <xf numFmtId="0" fontId="5" fillId="26" borderId="27" xfId="0" applyFont="1" applyFill="1" applyBorder="1" applyAlignment="1">
      <alignment horizontal="right" vertical="top" wrapText="1"/>
    </xf>
    <xf numFmtId="0" fontId="12" fillId="26" borderId="2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7" borderId="0" xfId="0" applyFill="1" applyAlignment="1"/>
    <xf numFmtId="0" fontId="0" fillId="0" borderId="0" xfId="0" applyAlignment="1">
      <alignment horizontal="righ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42" applyFont="1" applyAlignment="1">
      <alignment horizontal="left" vertical="center"/>
    </xf>
    <xf numFmtId="0" fontId="51" fillId="0" borderId="0" xfId="42" applyFont="1" applyAlignment="1">
      <alignment horizontal="center" vertical="center"/>
    </xf>
    <xf numFmtId="0" fontId="14" fillId="0" borderId="0" xfId="42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11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169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4" fontId="0" fillId="0" borderId="0" xfId="0" applyNumberFormat="1" applyAlignment="1">
      <alignment vertical="center"/>
    </xf>
    <xf numFmtId="2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5" fillId="25" borderId="0" xfId="0" applyFont="1" applyFill="1" applyAlignment="1">
      <alignment vertical="center"/>
    </xf>
    <xf numFmtId="14" fontId="0" fillId="0" borderId="10" xfId="0" applyNumberForma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0" fillId="25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1" fillId="25" borderId="0" xfId="0" applyFont="1" applyFill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43" applyFont="1" applyAlignment="1">
      <alignment vertical="center"/>
    </xf>
    <xf numFmtId="0" fontId="49" fillId="0" borderId="0" xfId="43" applyFont="1" applyAlignment="1">
      <alignment horizontal="center" vertical="center"/>
    </xf>
    <xf numFmtId="0" fontId="49" fillId="0" borderId="0" xfId="43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49" fillId="0" borderId="0" xfId="42" applyFont="1" applyAlignment="1">
      <alignment vertical="center" wrapText="1"/>
    </xf>
    <xf numFmtId="0" fontId="49" fillId="0" borderId="0" xfId="42" applyFont="1" applyAlignment="1">
      <alignment horizontal="center" vertical="center" wrapText="1"/>
    </xf>
    <xf numFmtId="0" fontId="49" fillId="0" borderId="0" xfId="42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19" fillId="0" borderId="0" xfId="42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42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52" fillId="0" borderId="0" xfId="0" applyFont="1" applyAlignment="1">
      <alignment horizontal="left" vertical="center" wrapText="1"/>
    </xf>
    <xf numFmtId="168" fontId="52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3" fillId="28" borderId="28" xfId="0" applyFont="1" applyFill="1" applyBorder="1" applyAlignment="1">
      <alignment horizontal="right" vertical="center"/>
    </xf>
    <xf numFmtId="0" fontId="6" fillId="28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right" vertical="center"/>
    </xf>
    <xf numFmtId="0" fontId="55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horizontal="right" vertical="center"/>
    </xf>
    <xf numFmtId="22" fontId="54" fillId="0" borderId="31" xfId="0" applyNumberFormat="1" applyFont="1" applyBorder="1" applyAlignment="1">
      <alignment horizontal="right" vertical="center"/>
    </xf>
    <xf numFmtId="0" fontId="53" fillId="0" borderId="32" xfId="0" applyFont="1" applyBorder="1" applyAlignment="1">
      <alignment horizontal="right" vertical="center"/>
    </xf>
    <xf numFmtId="22" fontId="54" fillId="0" borderId="33" xfId="0" applyNumberFormat="1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168" fontId="52" fillId="0" borderId="0" xfId="0" applyNumberFormat="1" applyFont="1" applyAlignment="1" applyProtection="1">
      <alignment horizontal="left" vertical="center" wrapText="1"/>
      <protection locked="0"/>
    </xf>
    <xf numFmtId="170" fontId="52" fillId="0" borderId="0" xfId="0" applyNumberFormat="1" applyFont="1" applyAlignment="1" applyProtection="1">
      <alignment horizontal="left" vertical="center" wrapText="1"/>
      <protection locked="0"/>
    </xf>
    <xf numFmtId="168" fontId="52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306801766058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1240733190508"/>
          <c:y val="0.14678942920199375"/>
          <c:w val="0.8571437841134846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1'!$H$21:$H$974</c:f>
              <c:numCache>
                <c:formatCode>0.0000</c:formatCode>
                <c:ptCount val="954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1-4DB1-914A-D089C3842D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1'!$I$21:$I$974</c:f>
              <c:numCache>
                <c:formatCode>0.0000</c:formatCode>
                <c:ptCount val="954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1-4DB1-914A-D089C3842D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plus>
            <c:min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1'!$J$21:$J$974</c:f>
              <c:numCache>
                <c:formatCode>0.0000</c:formatCode>
                <c:ptCount val="954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11-4DB1-914A-D089C3842D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1'!$K$21:$K$974</c:f>
              <c:numCache>
                <c:formatCode>0.0000</c:formatCode>
                <c:ptCount val="954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  <c:pt idx="215" formatCode="General">
                  <c:v>0.10752624976885272</c:v>
                </c:pt>
                <c:pt idx="216" formatCode="General">
                  <c:v>0.1176699999923585</c:v>
                </c:pt>
                <c:pt idx="217" formatCode="General">
                  <c:v>0.11878164999507135</c:v>
                </c:pt>
                <c:pt idx="218" formatCode="General">
                  <c:v>0.11740545000066049</c:v>
                </c:pt>
                <c:pt idx="219" formatCode="General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11-4DB1-914A-D089C3842D0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1'!$L$21:$L$974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11-4DB1-914A-D089C3842D0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1'!$M$21:$M$974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11-4DB1-914A-D089C3842D0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1'!$N$21:$N$974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11-4DB1-914A-D089C3842D0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1'!$O$21:$O$974</c:f>
              <c:numCache>
                <c:formatCode>0.0000</c:formatCode>
                <c:ptCount val="954"/>
                <c:pt idx="75" formatCode="General">
                  <c:v>0.39094492776167589</c:v>
                </c:pt>
                <c:pt idx="76" formatCode="General">
                  <c:v>0.39088641854512718</c:v>
                </c:pt>
                <c:pt idx="77" formatCode="General">
                  <c:v>0.39035533488722329</c:v>
                </c:pt>
                <c:pt idx="78" formatCode="General">
                  <c:v>0.38353226009584807</c:v>
                </c:pt>
                <c:pt idx="79" formatCode="General">
                  <c:v>0.38254210412348488</c:v>
                </c:pt>
                <c:pt idx="80" formatCode="General">
                  <c:v>0.38248359490693618</c:v>
                </c:pt>
                <c:pt idx="81" formatCode="General">
                  <c:v>0.38248359490693618</c:v>
                </c:pt>
                <c:pt idx="82" formatCode="General">
                  <c:v>0.38235757505590812</c:v>
                </c:pt>
                <c:pt idx="83" formatCode="General">
                  <c:v>0.38220455095108835</c:v>
                </c:pt>
                <c:pt idx="84" formatCode="General">
                  <c:v>0.37532746765212965</c:v>
                </c:pt>
                <c:pt idx="85" formatCode="General">
                  <c:v>0.375003416606629</c:v>
                </c:pt>
                <c:pt idx="86" formatCode="General">
                  <c:v>0.37419778970184259</c:v>
                </c:pt>
                <c:pt idx="87" formatCode="General">
                  <c:v>0.37338316137912564</c:v>
                </c:pt>
                <c:pt idx="88" formatCode="General">
                  <c:v>0.3676402567394193</c:v>
                </c:pt>
                <c:pt idx="89" formatCode="General">
                  <c:v>0.36763575603045406</c:v>
                </c:pt>
                <c:pt idx="90" formatCode="General">
                  <c:v>0.36709567095461959</c:v>
                </c:pt>
                <c:pt idx="91" formatCode="General">
                  <c:v>0.36630354617672906</c:v>
                </c:pt>
                <c:pt idx="92" formatCode="General">
                  <c:v>0.36625853908707617</c:v>
                </c:pt>
                <c:pt idx="93" formatCode="General">
                  <c:v>0.366240536251215</c:v>
                </c:pt>
                <c:pt idx="94" formatCode="General">
                  <c:v>0.366240536251215</c:v>
                </c:pt>
                <c:pt idx="95" formatCode="General">
                  <c:v>0.3662360355422497</c:v>
                </c:pt>
                <c:pt idx="96" formatCode="General">
                  <c:v>0.36115473512044061</c:v>
                </c:pt>
                <c:pt idx="97" formatCode="General">
                  <c:v>0.3596965054156876</c:v>
                </c:pt>
                <c:pt idx="98" formatCode="General">
                  <c:v>0.35966500045293059</c:v>
                </c:pt>
                <c:pt idx="99" formatCode="General">
                  <c:v>0.35966500045293059</c:v>
                </c:pt>
                <c:pt idx="100" formatCode="General">
                  <c:v>0.35962449407224301</c:v>
                </c:pt>
                <c:pt idx="101" formatCode="General">
                  <c:v>0.35926443735502001</c:v>
                </c:pt>
                <c:pt idx="102" formatCode="General">
                  <c:v>0.35901689836192924</c:v>
                </c:pt>
                <c:pt idx="103" formatCode="General">
                  <c:v>0.35901689836192924</c:v>
                </c:pt>
                <c:pt idx="104" formatCode="General">
                  <c:v>0.35884587142124835</c:v>
                </c:pt>
                <c:pt idx="105" formatCode="General">
                  <c:v>0.35834629272610147</c:v>
                </c:pt>
                <c:pt idx="106" formatCode="General">
                  <c:v>0.35832378918127505</c:v>
                </c:pt>
                <c:pt idx="107" formatCode="General">
                  <c:v>0.35344051995393855</c:v>
                </c:pt>
                <c:pt idx="108" formatCode="General">
                  <c:v>0.35221632711538042</c:v>
                </c:pt>
                <c:pt idx="109" formatCode="General">
                  <c:v>0.35215331718986642</c:v>
                </c:pt>
                <c:pt idx="110" formatCode="General">
                  <c:v>0.35167624203954601</c:v>
                </c:pt>
                <c:pt idx="111" formatCode="General">
                  <c:v>0.35097413144096123</c:v>
                </c:pt>
                <c:pt idx="112" formatCode="General">
                  <c:v>0.34536624807021349</c:v>
                </c:pt>
                <c:pt idx="113" formatCode="General">
                  <c:v>0.34359746944685565</c:v>
                </c:pt>
                <c:pt idx="114" formatCode="General">
                  <c:v>0.34340843967031359</c:v>
                </c:pt>
                <c:pt idx="115" formatCode="General">
                  <c:v>0.34323291202066741</c:v>
                </c:pt>
                <c:pt idx="116" formatCode="General">
                  <c:v>0.34319240563997983</c:v>
                </c:pt>
                <c:pt idx="117" formatCode="General">
                  <c:v>0.34318790493101453</c:v>
                </c:pt>
                <c:pt idx="118" formatCode="General">
                  <c:v>0.34302587940826423</c:v>
                </c:pt>
                <c:pt idx="119" formatCode="General">
                  <c:v>0.34302137869929894</c:v>
                </c:pt>
                <c:pt idx="120" formatCode="General">
                  <c:v>0.342976371609646</c:v>
                </c:pt>
                <c:pt idx="121" formatCode="General">
                  <c:v>0.342976371609646</c:v>
                </c:pt>
                <c:pt idx="122" formatCode="General">
                  <c:v>0.342976371609646</c:v>
                </c:pt>
                <c:pt idx="123" formatCode="General">
                  <c:v>0.342976371609646</c:v>
                </c:pt>
                <c:pt idx="124" formatCode="General">
                  <c:v>0.33598677058655518</c:v>
                </c:pt>
                <c:pt idx="125" formatCode="General">
                  <c:v>0.33492010256178217</c:v>
                </c:pt>
                <c:pt idx="126" formatCode="General">
                  <c:v>0.33363740050667534</c:v>
                </c:pt>
                <c:pt idx="127" formatCode="General">
                  <c:v>0.32757044482146835</c:v>
                </c:pt>
                <c:pt idx="128" formatCode="General">
                  <c:v>0.32728690015665524</c:v>
                </c:pt>
                <c:pt idx="129" formatCode="General">
                  <c:v>0.3205313359997593</c:v>
                </c:pt>
                <c:pt idx="130" formatCode="General">
                  <c:v>0.31957718569911842</c:v>
                </c:pt>
                <c:pt idx="131" formatCode="General">
                  <c:v>0.31943766372119453</c:v>
                </c:pt>
                <c:pt idx="132" formatCode="General">
                  <c:v>0.31932964670602765</c:v>
                </c:pt>
                <c:pt idx="133" formatCode="General">
                  <c:v>0.31931164387016653</c:v>
                </c:pt>
                <c:pt idx="134" formatCode="General">
                  <c:v>0.3191991261460343</c:v>
                </c:pt>
                <c:pt idx="135" formatCode="General">
                  <c:v>0.31909110913086747</c:v>
                </c:pt>
                <c:pt idx="136" formatCode="General">
                  <c:v>0.31887507510053364</c:v>
                </c:pt>
                <c:pt idx="137" formatCode="General">
                  <c:v>0.31813245812126129</c:v>
                </c:pt>
                <c:pt idx="138" formatCode="General">
                  <c:v>0.31224103008570048</c:v>
                </c:pt>
                <c:pt idx="139" formatCode="General">
                  <c:v>0.31219602299604765</c:v>
                </c:pt>
                <c:pt idx="140" formatCode="General">
                  <c:v>0.311151858516101</c:v>
                </c:pt>
                <c:pt idx="141" formatCode="General">
                  <c:v>0.3110528429188647</c:v>
                </c:pt>
                <c:pt idx="142" formatCode="General">
                  <c:v>0.31067478336578058</c:v>
                </c:pt>
                <c:pt idx="143" formatCode="General">
                  <c:v>0.31052175926096082</c:v>
                </c:pt>
                <c:pt idx="144" formatCode="General">
                  <c:v>0.30500839077848413</c:v>
                </c:pt>
                <c:pt idx="145" formatCode="General">
                  <c:v>0.30443680073989265</c:v>
                </c:pt>
                <c:pt idx="146" formatCode="General">
                  <c:v>0.30389221495509289</c:v>
                </c:pt>
                <c:pt idx="147" formatCode="General">
                  <c:v>0.30385170857440535</c:v>
                </c:pt>
                <c:pt idx="148" formatCode="General">
                  <c:v>0.29689361251407148</c:v>
                </c:pt>
                <c:pt idx="149" formatCode="General">
                  <c:v>0.29689361251407148</c:v>
                </c:pt>
                <c:pt idx="150" formatCode="General">
                  <c:v>0.29619150191548671</c:v>
                </c:pt>
                <c:pt idx="151" formatCode="General">
                  <c:v>0.29615549624376442</c:v>
                </c:pt>
                <c:pt idx="152" formatCode="General">
                  <c:v>0.29606548206445871</c:v>
                </c:pt>
                <c:pt idx="153" formatCode="General">
                  <c:v>0.29593946221343059</c:v>
                </c:pt>
                <c:pt idx="154" formatCode="General">
                  <c:v>0.29567392038447871</c:v>
                </c:pt>
                <c:pt idx="155" formatCode="General">
                  <c:v>0.29533636721208212</c:v>
                </c:pt>
                <c:pt idx="156" formatCode="General">
                  <c:v>0.29523735161484588</c:v>
                </c:pt>
                <c:pt idx="157" formatCode="General">
                  <c:v>0.29517884239829711</c:v>
                </c:pt>
                <c:pt idx="158" formatCode="General">
                  <c:v>0.29401765948525305</c:v>
                </c:pt>
                <c:pt idx="159" formatCode="General">
                  <c:v>0.28923790656411819</c:v>
                </c:pt>
                <c:pt idx="160" formatCode="General">
                  <c:v>0.28810372790486583</c:v>
                </c:pt>
                <c:pt idx="161" formatCode="General">
                  <c:v>0.28771666693385112</c:v>
                </c:pt>
                <c:pt idx="162" formatCode="General">
                  <c:v>0.28679852230493252</c:v>
                </c:pt>
                <c:pt idx="163" formatCode="General">
                  <c:v>0.2804930290445653</c:v>
                </c:pt>
                <c:pt idx="164" formatCode="General">
                  <c:v>0.27962439221426494</c:v>
                </c:pt>
                <c:pt idx="165" formatCode="General">
                  <c:v>0.27879626176465211</c:v>
                </c:pt>
                <c:pt idx="166" formatCode="General">
                  <c:v>0.27858472844328364</c:v>
                </c:pt>
                <c:pt idx="167" formatCode="General">
                  <c:v>0.27799063485986569</c:v>
                </c:pt>
                <c:pt idx="168" formatCode="General">
                  <c:v>0.27783761075504593</c:v>
                </c:pt>
                <c:pt idx="169" formatCode="General">
                  <c:v>0.27112255297883758</c:v>
                </c:pt>
                <c:pt idx="170" formatCode="General">
                  <c:v>0.27112255297883758</c:v>
                </c:pt>
                <c:pt idx="171" formatCode="General">
                  <c:v>0.26418245975436488</c:v>
                </c:pt>
                <c:pt idx="172" formatCode="General">
                  <c:v>0.26418245975436488</c:v>
                </c:pt>
                <c:pt idx="173" formatCode="General">
                  <c:v>0.26379989949231547</c:v>
                </c:pt>
                <c:pt idx="174" formatCode="General">
                  <c:v>0.26298977187856382</c:v>
                </c:pt>
                <c:pt idx="175" formatCode="General">
                  <c:v>0.2629672683337374</c:v>
                </c:pt>
                <c:pt idx="176" formatCode="General">
                  <c:v>0.25700382895473201</c:v>
                </c:pt>
                <c:pt idx="177" formatCode="General">
                  <c:v>0.255703124063764</c:v>
                </c:pt>
                <c:pt idx="178" formatCode="General">
                  <c:v>0.2556671183920417</c:v>
                </c:pt>
                <c:pt idx="179" formatCode="General">
                  <c:v>0.2555726035037707</c:v>
                </c:pt>
                <c:pt idx="180" formatCode="General">
                  <c:v>0.25428990144866387</c:v>
                </c:pt>
                <c:pt idx="181" formatCode="General">
                  <c:v>0.24970367901303631</c:v>
                </c:pt>
                <c:pt idx="182" formatCode="General">
                  <c:v>0.24928961378822989</c:v>
                </c:pt>
                <c:pt idx="183" formatCode="General">
                  <c:v>0.2491230875565143</c:v>
                </c:pt>
                <c:pt idx="184" formatCode="General">
                  <c:v>0.24850649042826994</c:v>
                </c:pt>
                <c:pt idx="185" formatCode="General">
                  <c:v>0.24683222669318317</c:v>
                </c:pt>
                <c:pt idx="186" formatCode="General">
                  <c:v>0.24666119975250222</c:v>
                </c:pt>
                <c:pt idx="187" formatCode="General">
                  <c:v>0.2417239220175823</c:v>
                </c:pt>
                <c:pt idx="188" formatCode="General">
                  <c:v>0.24141787380794277</c:v>
                </c:pt>
                <c:pt idx="189" formatCode="General">
                  <c:v>0.23885246969772911</c:v>
                </c:pt>
                <c:pt idx="190" formatCode="General">
                  <c:v>0.23315457214767565</c:v>
                </c:pt>
                <c:pt idx="191" formatCode="General">
                  <c:v>0.23230393815323641</c:v>
                </c:pt>
                <c:pt idx="192" formatCode="General">
                  <c:v>0.23197988710773576</c:v>
                </c:pt>
                <c:pt idx="193" formatCode="General">
                  <c:v>0.23195738356290929</c:v>
                </c:pt>
                <c:pt idx="194" formatCode="General">
                  <c:v>0.23176385307740194</c:v>
                </c:pt>
                <c:pt idx="195" formatCode="General">
                  <c:v>0.23174134953257552</c:v>
                </c:pt>
                <c:pt idx="196" formatCode="General">
                  <c:v>0.23100773397123375</c:v>
                </c:pt>
                <c:pt idx="197" formatCode="General">
                  <c:v>0.23098523042640728</c:v>
                </c:pt>
                <c:pt idx="198" formatCode="General">
                  <c:v>0.23034612975333651</c:v>
                </c:pt>
                <c:pt idx="199" formatCode="General">
                  <c:v>0.22473824638258882</c:v>
                </c:pt>
                <c:pt idx="200" formatCode="General">
                  <c:v>0.22458522227776906</c:v>
                </c:pt>
                <c:pt idx="201" formatCode="General">
                  <c:v>0.22301897555784916</c:v>
                </c:pt>
                <c:pt idx="202" formatCode="General">
                  <c:v>0.22273543089303605</c:v>
                </c:pt>
                <c:pt idx="203" formatCode="General">
                  <c:v>0.22264991742269558</c:v>
                </c:pt>
                <c:pt idx="204" formatCode="General">
                  <c:v>0.21771714039674095</c:v>
                </c:pt>
                <c:pt idx="205" formatCode="General">
                  <c:v>0.21707803972367018</c:v>
                </c:pt>
                <c:pt idx="206" formatCode="General">
                  <c:v>0.21599786957200129</c:v>
                </c:pt>
                <c:pt idx="207" formatCode="General">
                  <c:v>0.21539477457065281</c:v>
                </c:pt>
                <c:pt idx="208" formatCode="General">
                  <c:v>0.21412557464244186</c:v>
                </c:pt>
                <c:pt idx="209" formatCode="General">
                  <c:v>0.20853569410755529</c:v>
                </c:pt>
                <c:pt idx="210" formatCode="General">
                  <c:v>0.20744652253795581</c:v>
                </c:pt>
                <c:pt idx="211" formatCode="General">
                  <c:v>0.20737451119451122</c:v>
                </c:pt>
                <c:pt idx="212" formatCode="General">
                  <c:v>0.20655988287179422</c:v>
                </c:pt>
                <c:pt idx="213" formatCode="General">
                  <c:v>0.1995747825576687</c:v>
                </c:pt>
                <c:pt idx="214" formatCode="General">
                  <c:v>0.1986611386377154</c:v>
                </c:pt>
                <c:pt idx="215" formatCode="General">
                  <c:v>0.20047492435072611</c:v>
                </c:pt>
                <c:pt idx="216" formatCode="General">
                  <c:v>0.19316127228213459</c:v>
                </c:pt>
                <c:pt idx="217" formatCode="General">
                  <c:v>0.19307575881179412</c:v>
                </c:pt>
                <c:pt idx="218" formatCode="General">
                  <c:v>0.19096942701603975</c:v>
                </c:pt>
                <c:pt idx="219" formatCode="General">
                  <c:v>0.1902223093278021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11-4DB1-914A-D089C3842D0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1'!$P$21:$P$974</c:f>
              <c:numCache>
                <c:formatCode>0.0000</c:formatCode>
                <c:ptCount val="954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  <c:pt idx="215" formatCode="General">
                  <c:v>0.38625678324356494</c:v>
                </c:pt>
                <c:pt idx="216" formatCode="General">
                  <c:v>0.40471116115195083</c:v>
                </c:pt>
                <c:pt idx="217" formatCode="General">
                  <c:v>0.40492943640873197</c:v>
                </c:pt>
                <c:pt idx="218" formatCode="General">
                  <c:v>0.41032414931881833</c:v>
                </c:pt>
                <c:pt idx="219" formatCode="General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11-4DB1-914A-D089C3842D01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11-4DB1-914A-D089C384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4072"/>
        <c:axId val="1"/>
      </c:scatterChart>
      <c:valAx>
        <c:axId val="74986407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051322073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9678848283499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5583720639571"/>
          <c:y val="0.9204921861831491"/>
          <c:w val="0.602437020953776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799395288354913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07656300205632E-2"/>
          <c:y val="0.13274374522880147"/>
          <c:w val="0.88601889456901728"/>
          <c:h val="0.6814178921745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1'!$H$21:$H$974</c:f>
              <c:numCache>
                <c:formatCode>0.0000</c:formatCode>
                <c:ptCount val="954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F-4666-91B5-6C6722176B6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1'!$I$21:$I$974</c:f>
              <c:numCache>
                <c:formatCode>0.0000</c:formatCode>
                <c:ptCount val="954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F-4666-91B5-6C6722176B6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plus>
            <c:min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1'!$J$21:$J$974</c:f>
              <c:numCache>
                <c:formatCode>0.0000</c:formatCode>
                <c:ptCount val="954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F-4666-91B5-6C6722176B6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1'!$K$21:$K$974</c:f>
              <c:numCache>
                <c:formatCode>0.0000</c:formatCode>
                <c:ptCount val="954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  <c:pt idx="215" formatCode="General">
                  <c:v>0.10752624976885272</c:v>
                </c:pt>
                <c:pt idx="216" formatCode="General">
                  <c:v>0.1176699999923585</c:v>
                </c:pt>
                <c:pt idx="217" formatCode="General">
                  <c:v>0.11878164999507135</c:v>
                </c:pt>
                <c:pt idx="218" formatCode="General">
                  <c:v>0.11740545000066049</c:v>
                </c:pt>
                <c:pt idx="219" formatCode="General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F-4666-91B5-6C6722176B62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1'!$O$21:$O$974</c:f>
              <c:numCache>
                <c:formatCode>0.0000</c:formatCode>
                <c:ptCount val="954"/>
                <c:pt idx="75" formatCode="General">
                  <c:v>0.39094492776167589</c:v>
                </c:pt>
                <c:pt idx="76" formatCode="General">
                  <c:v>0.39088641854512718</c:v>
                </c:pt>
                <c:pt idx="77" formatCode="General">
                  <c:v>0.39035533488722329</c:v>
                </c:pt>
                <c:pt idx="78" formatCode="General">
                  <c:v>0.38353226009584807</c:v>
                </c:pt>
                <c:pt idx="79" formatCode="General">
                  <c:v>0.38254210412348488</c:v>
                </c:pt>
                <c:pt idx="80" formatCode="General">
                  <c:v>0.38248359490693618</c:v>
                </c:pt>
                <c:pt idx="81" formatCode="General">
                  <c:v>0.38248359490693618</c:v>
                </c:pt>
                <c:pt idx="82" formatCode="General">
                  <c:v>0.38235757505590812</c:v>
                </c:pt>
                <c:pt idx="83" formatCode="General">
                  <c:v>0.38220455095108835</c:v>
                </c:pt>
                <c:pt idx="84" formatCode="General">
                  <c:v>0.37532746765212965</c:v>
                </c:pt>
                <c:pt idx="85" formatCode="General">
                  <c:v>0.375003416606629</c:v>
                </c:pt>
                <c:pt idx="86" formatCode="General">
                  <c:v>0.37419778970184259</c:v>
                </c:pt>
                <c:pt idx="87" formatCode="General">
                  <c:v>0.37338316137912564</c:v>
                </c:pt>
                <c:pt idx="88" formatCode="General">
                  <c:v>0.3676402567394193</c:v>
                </c:pt>
                <c:pt idx="89" formatCode="General">
                  <c:v>0.36763575603045406</c:v>
                </c:pt>
                <c:pt idx="90" formatCode="General">
                  <c:v>0.36709567095461959</c:v>
                </c:pt>
                <c:pt idx="91" formatCode="General">
                  <c:v>0.36630354617672906</c:v>
                </c:pt>
                <c:pt idx="92" formatCode="General">
                  <c:v>0.36625853908707617</c:v>
                </c:pt>
                <c:pt idx="93" formatCode="General">
                  <c:v>0.366240536251215</c:v>
                </c:pt>
                <c:pt idx="94" formatCode="General">
                  <c:v>0.366240536251215</c:v>
                </c:pt>
                <c:pt idx="95" formatCode="General">
                  <c:v>0.3662360355422497</c:v>
                </c:pt>
                <c:pt idx="96" formatCode="General">
                  <c:v>0.36115473512044061</c:v>
                </c:pt>
                <c:pt idx="97" formatCode="General">
                  <c:v>0.3596965054156876</c:v>
                </c:pt>
                <c:pt idx="98" formatCode="General">
                  <c:v>0.35966500045293059</c:v>
                </c:pt>
                <c:pt idx="99" formatCode="General">
                  <c:v>0.35966500045293059</c:v>
                </c:pt>
                <c:pt idx="100" formatCode="General">
                  <c:v>0.35962449407224301</c:v>
                </c:pt>
                <c:pt idx="101" formatCode="General">
                  <c:v>0.35926443735502001</c:v>
                </c:pt>
                <c:pt idx="102" formatCode="General">
                  <c:v>0.35901689836192924</c:v>
                </c:pt>
                <c:pt idx="103" formatCode="General">
                  <c:v>0.35901689836192924</c:v>
                </c:pt>
                <c:pt idx="104" formatCode="General">
                  <c:v>0.35884587142124835</c:v>
                </c:pt>
                <c:pt idx="105" formatCode="General">
                  <c:v>0.35834629272610147</c:v>
                </c:pt>
                <c:pt idx="106" formatCode="General">
                  <c:v>0.35832378918127505</c:v>
                </c:pt>
                <c:pt idx="107" formatCode="General">
                  <c:v>0.35344051995393855</c:v>
                </c:pt>
                <c:pt idx="108" formatCode="General">
                  <c:v>0.35221632711538042</c:v>
                </c:pt>
                <c:pt idx="109" formatCode="General">
                  <c:v>0.35215331718986642</c:v>
                </c:pt>
                <c:pt idx="110" formatCode="General">
                  <c:v>0.35167624203954601</c:v>
                </c:pt>
                <c:pt idx="111" formatCode="General">
                  <c:v>0.35097413144096123</c:v>
                </c:pt>
                <c:pt idx="112" formatCode="General">
                  <c:v>0.34536624807021349</c:v>
                </c:pt>
                <c:pt idx="113" formatCode="General">
                  <c:v>0.34359746944685565</c:v>
                </c:pt>
                <c:pt idx="114" formatCode="General">
                  <c:v>0.34340843967031359</c:v>
                </c:pt>
                <c:pt idx="115" formatCode="General">
                  <c:v>0.34323291202066741</c:v>
                </c:pt>
                <c:pt idx="116" formatCode="General">
                  <c:v>0.34319240563997983</c:v>
                </c:pt>
                <c:pt idx="117" formatCode="General">
                  <c:v>0.34318790493101453</c:v>
                </c:pt>
                <c:pt idx="118" formatCode="General">
                  <c:v>0.34302587940826423</c:v>
                </c:pt>
                <c:pt idx="119" formatCode="General">
                  <c:v>0.34302137869929894</c:v>
                </c:pt>
                <c:pt idx="120" formatCode="General">
                  <c:v>0.342976371609646</c:v>
                </c:pt>
                <c:pt idx="121" formatCode="General">
                  <c:v>0.342976371609646</c:v>
                </c:pt>
                <c:pt idx="122" formatCode="General">
                  <c:v>0.342976371609646</c:v>
                </c:pt>
                <c:pt idx="123" formatCode="General">
                  <c:v>0.342976371609646</c:v>
                </c:pt>
                <c:pt idx="124" formatCode="General">
                  <c:v>0.33598677058655518</c:v>
                </c:pt>
                <c:pt idx="125" formatCode="General">
                  <c:v>0.33492010256178217</c:v>
                </c:pt>
                <c:pt idx="126" formatCode="General">
                  <c:v>0.33363740050667534</c:v>
                </c:pt>
                <c:pt idx="127" formatCode="General">
                  <c:v>0.32757044482146835</c:v>
                </c:pt>
                <c:pt idx="128" formatCode="General">
                  <c:v>0.32728690015665524</c:v>
                </c:pt>
                <c:pt idx="129" formatCode="General">
                  <c:v>0.3205313359997593</c:v>
                </c:pt>
                <c:pt idx="130" formatCode="General">
                  <c:v>0.31957718569911842</c:v>
                </c:pt>
                <c:pt idx="131" formatCode="General">
                  <c:v>0.31943766372119453</c:v>
                </c:pt>
                <c:pt idx="132" formatCode="General">
                  <c:v>0.31932964670602765</c:v>
                </c:pt>
                <c:pt idx="133" formatCode="General">
                  <c:v>0.31931164387016653</c:v>
                </c:pt>
                <c:pt idx="134" formatCode="General">
                  <c:v>0.3191991261460343</c:v>
                </c:pt>
                <c:pt idx="135" formatCode="General">
                  <c:v>0.31909110913086747</c:v>
                </c:pt>
                <c:pt idx="136" formatCode="General">
                  <c:v>0.31887507510053364</c:v>
                </c:pt>
                <c:pt idx="137" formatCode="General">
                  <c:v>0.31813245812126129</c:v>
                </c:pt>
                <c:pt idx="138" formatCode="General">
                  <c:v>0.31224103008570048</c:v>
                </c:pt>
                <c:pt idx="139" formatCode="General">
                  <c:v>0.31219602299604765</c:v>
                </c:pt>
                <c:pt idx="140" formatCode="General">
                  <c:v>0.311151858516101</c:v>
                </c:pt>
                <c:pt idx="141" formatCode="General">
                  <c:v>0.3110528429188647</c:v>
                </c:pt>
                <c:pt idx="142" formatCode="General">
                  <c:v>0.31067478336578058</c:v>
                </c:pt>
                <c:pt idx="143" formatCode="General">
                  <c:v>0.31052175926096082</c:v>
                </c:pt>
                <c:pt idx="144" formatCode="General">
                  <c:v>0.30500839077848413</c:v>
                </c:pt>
                <c:pt idx="145" formatCode="General">
                  <c:v>0.30443680073989265</c:v>
                </c:pt>
                <c:pt idx="146" formatCode="General">
                  <c:v>0.30389221495509289</c:v>
                </c:pt>
                <c:pt idx="147" formatCode="General">
                  <c:v>0.30385170857440535</c:v>
                </c:pt>
                <c:pt idx="148" formatCode="General">
                  <c:v>0.29689361251407148</c:v>
                </c:pt>
                <c:pt idx="149" formatCode="General">
                  <c:v>0.29689361251407148</c:v>
                </c:pt>
                <c:pt idx="150" formatCode="General">
                  <c:v>0.29619150191548671</c:v>
                </c:pt>
                <c:pt idx="151" formatCode="General">
                  <c:v>0.29615549624376442</c:v>
                </c:pt>
                <c:pt idx="152" formatCode="General">
                  <c:v>0.29606548206445871</c:v>
                </c:pt>
                <c:pt idx="153" formatCode="General">
                  <c:v>0.29593946221343059</c:v>
                </c:pt>
                <c:pt idx="154" formatCode="General">
                  <c:v>0.29567392038447871</c:v>
                </c:pt>
                <c:pt idx="155" formatCode="General">
                  <c:v>0.29533636721208212</c:v>
                </c:pt>
                <c:pt idx="156" formatCode="General">
                  <c:v>0.29523735161484588</c:v>
                </c:pt>
                <c:pt idx="157" formatCode="General">
                  <c:v>0.29517884239829711</c:v>
                </c:pt>
                <c:pt idx="158" formatCode="General">
                  <c:v>0.29401765948525305</c:v>
                </c:pt>
                <c:pt idx="159" formatCode="General">
                  <c:v>0.28923790656411819</c:v>
                </c:pt>
                <c:pt idx="160" formatCode="General">
                  <c:v>0.28810372790486583</c:v>
                </c:pt>
                <c:pt idx="161" formatCode="General">
                  <c:v>0.28771666693385112</c:v>
                </c:pt>
                <c:pt idx="162" formatCode="General">
                  <c:v>0.28679852230493252</c:v>
                </c:pt>
                <c:pt idx="163" formatCode="General">
                  <c:v>0.2804930290445653</c:v>
                </c:pt>
                <c:pt idx="164" formatCode="General">
                  <c:v>0.27962439221426494</c:v>
                </c:pt>
                <c:pt idx="165" formatCode="General">
                  <c:v>0.27879626176465211</c:v>
                </c:pt>
                <c:pt idx="166" formatCode="General">
                  <c:v>0.27858472844328364</c:v>
                </c:pt>
                <c:pt idx="167" formatCode="General">
                  <c:v>0.27799063485986569</c:v>
                </c:pt>
                <c:pt idx="168" formatCode="General">
                  <c:v>0.27783761075504593</c:v>
                </c:pt>
                <c:pt idx="169" formatCode="General">
                  <c:v>0.27112255297883758</c:v>
                </c:pt>
                <c:pt idx="170" formatCode="General">
                  <c:v>0.27112255297883758</c:v>
                </c:pt>
                <c:pt idx="171" formatCode="General">
                  <c:v>0.26418245975436488</c:v>
                </c:pt>
                <c:pt idx="172" formatCode="General">
                  <c:v>0.26418245975436488</c:v>
                </c:pt>
                <c:pt idx="173" formatCode="General">
                  <c:v>0.26379989949231547</c:v>
                </c:pt>
                <c:pt idx="174" formatCode="General">
                  <c:v>0.26298977187856382</c:v>
                </c:pt>
                <c:pt idx="175" formatCode="General">
                  <c:v>0.2629672683337374</c:v>
                </c:pt>
                <c:pt idx="176" formatCode="General">
                  <c:v>0.25700382895473201</c:v>
                </c:pt>
                <c:pt idx="177" formatCode="General">
                  <c:v>0.255703124063764</c:v>
                </c:pt>
                <c:pt idx="178" formatCode="General">
                  <c:v>0.2556671183920417</c:v>
                </c:pt>
                <c:pt idx="179" formatCode="General">
                  <c:v>0.2555726035037707</c:v>
                </c:pt>
                <c:pt idx="180" formatCode="General">
                  <c:v>0.25428990144866387</c:v>
                </c:pt>
                <c:pt idx="181" formatCode="General">
                  <c:v>0.24970367901303631</c:v>
                </c:pt>
                <c:pt idx="182" formatCode="General">
                  <c:v>0.24928961378822989</c:v>
                </c:pt>
                <c:pt idx="183" formatCode="General">
                  <c:v>0.2491230875565143</c:v>
                </c:pt>
                <c:pt idx="184" formatCode="General">
                  <c:v>0.24850649042826994</c:v>
                </c:pt>
                <c:pt idx="185" formatCode="General">
                  <c:v>0.24683222669318317</c:v>
                </c:pt>
                <c:pt idx="186" formatCode="General">
                  <c:v>0.24666119975250222</c:v>
                </c:pt>
                <c:pt idx="187" formatCode="General">
                  <c:v>0.2417239220175823</c:v>
                </c:pt>
                <c:pt idx="188" formatCode="General">
                  <c:v>0.24141787380794277</c:v>
                </c:pt>
                <c:pt idx="189" formatCode="General">
                  <c:v>0.23885246969772911</c:v>
                </c:pt>
                <c:pt idx="190" formatCode="General">
                  <c:v>0.23315457214767565</c:v>
                </c:pt>
                <c:pt idx="191" formatCode="General">
                  <c:v>0.23230393815323641</c:v>
                </c:pt>
                <c:pt idx="192" formatCode="General">
                  <c:v>0.23197988710773576</c:v>
                </c:pt>
                <c:pt idx="193" formatCode="General">
                  <c:v>0.23195738356290929</c:v>
                </c:pt>
                <c:pt idx="194" formatCode="General">
                  <c:v>0.23176385307740194</c:v>
                </c:pt>
                <c:pt idx="195" formatCode="General">
                  <c:v>0.23174134953257552</c:v>
                </c:pt>
                <c:pt idx="196" formatCode="General">
                  <c:v>0.23100773397123375</c:v>
                </c:pt>
                <c:pt idx="197" formatCode="General">
                  <c:v>0.23098523042640728</c:v>
                </c:pt>
                <c:pt idx="198" formatCode="General">
                  <c:v>0.23034612975333651</c:v>
                </c:pt>
                <c:pt idx="199" formatCode="General">
                  <c:v>0.22473824638258882</c:v>
                </c:pt>
                <c:pt idx="200" formatCode="General">
                  <c:v>0.22458522227776906</c:v>
                </c:pt>
                <c:pt idx="201" formatCode="General">
                  <c:v>0.22301897555784916</c:v>
                </c:pt>
                <c:pt idx="202" formatCode="General">
                  <c:v>0.22273543089303605</c:v>
                </c:pt>
                <c:pt idx="203" formatCode="General">
                  <c:v>0.22264991742269558</c:v>
                </c:pt>
                <c:pt idx="204" formatCode="General">
                  <c:v>0.21771714039674095</c:v>
                </c:pt>
                <c:pt idx="205" formatCode="General">
                  <c:v>0.21707803972367018</c:v>
                </c:pt>
                <c:pt idx="206" formatCode="General">
                  <c:v>0.21599786957200129</c:v>
                </c:pt>
                <c:pt idx="207" formatCode="General">
                  <c:v>0.21539477457065281</c:v>
                </c:pt>
                <c:pt idx="208" formatCode="General">
                  <c:v>0.21412557464244186</c:v>
                </c:pt>
                <c:pt idx="209" formatCode="General">
                  <c:v>0.20853569410755529</c:v>
                </c:pt>
                <c:pt idx="210" formatCode="General">
                  <c:v>0.20744652253795581</c:v>
                </c:pt>
                <c:pt idx="211" formatCode="General">
                  <c:v>0.20737451119451122</c:v>
                </c:pt>
                <c:pt idx="212" formatCode="General">
                  <c:v>0.20655988287179422</c:v>
                </c:pt>
                <c:pt idx="213" formatCode="General">
                  <c:v>0.1995747825576687</c:v>
                </c:pt>
                <c:pt idx="214" formatCode="General">
                  <c:v>0.1986611386377154</c:v>
                </c:pt>
                <c:pt idx="215" formatCode="General">
                  <c:v>0.20047492435072611</c:v>
                </c:pt>
                <c:pt idx="216" formatCode="General">
                  <c:v>0.19316127228213459</c:v>
                </c:pt>
                <c:pt idx="217" formatCode="General">
                  <c:v>0.19307575881179412</c:v>
                </c:pt>
                <c:pt idx="218" formatCode="General">
                  <c:v>0.19096942701603975</c:v>
                </c:pt>
                <c:pt idx="219" formatCode="General">
                  <c:v>0.1902223093278021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F-4666-91B5-6C6722176B62}"/>
            </c:ext>
          </c:extLst>
        </c:ser>
        <c:ser>
          <c:idx val="8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1'!$P$21:$P$974</c:f>
              <c:numCache>
                <c:formatCode>0.0000</c:formatCode>
                <c:ptCount val="954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  <c:pt idx="215" formatCode="General">
                  <c:v>0.38625678324356494</c:v>
                </c:pt>
                <c:pt idx="216" formatCode="General">
                  <c:v>0.40471116115195083</c:v>
                </c:pt>
                <c:pt idx="217" formatCode="General">
                  <c:v>0.40492943640873197</c:v>
                </c:pt>
                <c:pt idx="218" formatCode="General">
                  <c:v>0.41032414931881833</c:v>
                </c:pt>
                <c:pt idx="219" formatCode="General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8F-4666-91B5-6C6722176B62}"/>
            </c:ext>
          </c:extLst>
        </c:ser>
        <c:ser>
          <c:idx val="9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8F-4666-91B5-6C672217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4232"/>
        <c:axId val="1"/>
      </c:scatterChart>
      <c:valAx>
        <c:axId val="74985423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05838897797351"/>
              <c:y val="0.89675763980829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987841945288756E-3"/>
              <c:y val="0.38348206474190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17341183415901"/>
          <c:y val="0.92035676956309664"/>
          <c:w val="0.5805475911255774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SS Com   [45026.531, 0.4128093]</a:t>
            </a:r>
          </a:p>
        </c:rich>
      </c:tx>
      <c:layout>
        <c:manualLayout>
          <c:xMode val="edge"/>
          <c:yMode val="edge"/>
          <c:x val="0.1115882081263447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7399962488225"/>
          <c:y val="0.15613382899628253"/>
          <c:w val="0.77253299831197009"/>
          <c:h val="0.62453531598513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1'!$G$21:$G$974</c:f>
              <c:numCache>
                <c:formatCode>0.0000</c:formatCode>
                <c:ptCount val="954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26" formatCode="General">
                  <c:v>-6.7424999724607915E-4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6" formatCode="General">
                  <c:v>1.1711300001479685E-2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8" formatCode="General">
                  <c:v>5.295654999645194E-2</c:v>
                </c:pt>
                <c:pt idx="69" formatCode="General">
                  <c:v>3.8905649991647806E-2</c:v>
                </c:pt>
                <c:pt idx="70" formatCode="General">
                  <c:v>4.9054499999328982E-2</c:v>
                </c:pt>
                <c:pt idx="71" formatCode="General">
                  <c:v>3.8956949996645562E-2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6" formatCode="General">
                  <c:v>4.9053799993998837E-2</c:v>
                </c:pt>
                <c:pt idx="77" formatCode="General">
                  <c:v>5.3005100002337713E-2</c:v>
                </c:pt>
                <c:pt idx="78" formatCode="General">
                  <c:v>6.045569999696454E-2</c:v>
                </c:pt>
                <c:pt idx="79" formatCode="General">
                  <c:v>6.303269999625627E-2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4" formatCode="General">
                  <c:v>7.2278749998076819E-2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87" formatCode="General">
                  <c:v>5.5369950001477264E-2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1" formatCode="General">
                  <c:v>8.1855500000528991E-2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7" formatCode="General">
                  <c:v>9.0429299998504575E-2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04" formatCode="General">
                  <c:v>9.2250449997663964E-2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6" formatCode="General">
                  <c:v>0.12590579999960028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0" formatCode="General">
                  <c:v>0.14957919999869773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1" formatCode="General">
                  <c:v>0.16027209999447223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  <c:pt idx="215" formatCode="General">
                  <c:v>0.10752624976885272</c:v>
                </c:pt>
                <c:pt idx="216" formatCode="General">
                  <c:v>0.1176699999923585</c:v>
                </c:pt>
                <c:pt idx="217" formatCode="General">
                  <c:v>0.11878164999507135</c:v>
                </c:pt>
                <c:pt idx="218" formatCode="General">
                  <c:v>0.11740545000066049</c:v>
                </c:pt>
                <c:pt idx="219" formatCode="General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F-4EB7-B741-A4E2CD0A8A98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3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1F-4EB7-B741-A4E2CD0A8A98}"/>
              </c:ext>
            </c:extLst>
          </c:dPt>
          <c:dPt>
            <c:idx val="90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1F-4EB7-B741-A4E2CD0A8A98}"/>
              </c:ext>
            </c:extLst>
          </c:dPt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1'!$P$21:$P$974</c:f>
              <c:numCache>
                <c:formatCode>0.0000</c:formatCode>
                <c:ptCount val="954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  <c:pt idx="215" formatCode="General">
                  <c:v>0.38625678324356494</c:v>
                </c:pt>
                <c:pt idx="216" formatCode="General">
                  <c:v>0.40471116115195083</c:v>
                </c:pt>
                <c:pt idx="217" formatCode="General">
                  <c:v>0.40492943640873197</c:v>
                </c:pt>
                <c:pt idx="218" formatCode="General">
                  <c:v>0.41032414931881833</c:v>
                </c:pt>
                <c:pt idx="219" formatCode="General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F-4EB7-B741-A4E2CD0A8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5544"/>
        <c:axId val="1"/>
      </c:scatterChart>
      <c:valAx>
        <c:axId val="74985554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30562220494962"/>
              <c:y val="0.8810408921933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ET Difference  (days)</a:t>
                </a:r>
              </a:p>
            </c:rich>
          </c:tx>
          <c:layout>
            <c:manualLayout>
              <c:xMode val="edge"/>
              <c:yMode val="edge"/>
              <c:x val="1.0729613733905579E-2"/>
              <c:y val="0.1858736059479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55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SS Com   [45026.531, 0.4128093]</a:t>
            </a:r>
          </a:p>
        </c:rich>
      </c:tx>
      <c:layout>
        <c:manualLayout>
          <c:xMode val="edge"/>
          <c:yMode val="edge"/>
          <c:x val="0.29470694918499996"/>
          <c:y val="3.6620049359501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3011152416356878"/>
          <c:w val="0.85193222313847816"/>
          <c:h val="0.7397769516728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1'!$F$57:$F$974</c:f>
              <c:numCache>
                <c:formatCode>General</c:formatCode>
                <c:ptCount val="918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  <c:pt idx="179">
                  <c:v>36287.5</c:v>
                </c:pt>
                <c:pt idx="180">
                  <c:v>37100</c:v>
                </c:pt>
                <c:pt idx="181">
                  <c:v>37109.5</c:v>
                </c:pt>
                <c:pt idx="182">
                  <c:v>37343.5</c:v>
                </c:pt>
                <c:pt idx="183">
                  <c:v>37426.5</c:v>
                </c:pt>
              </c:numCache>
            </c:numRef>
          </c:xVal>
          <c:yVal>
            <c:numRef>
              <c:f>'Active 1'!$G$57:$G$974</c:f>
              <c:numCache>
                <c:formatCode>General</c:formatCode>
                <c:ptCount val="918"/>
                <c:pt idx="0">
                  <c:v>1.1427700002968777E-2</c:v>
                </c:pt>
                <c:pt idx="1">
                  <c:v>8.4044499963056296E-3</c:v>
                </c:pt>
                <c:pt idx="2">
                  <c:v>-2.3143000071286224E-3</c:v>
                </c:pt>
                <c:pt idx="3">
                  <c:v>1.4624999312218279E-4</c:v>
                </c:pt>
                <c:pt idx="4">
                  <c:v>1.189800001156982E-3</c:v>
                </c:pt>
                <c:pt idx="5">
                  <c:v>2.5447999942116439E-3</c:v>
                </c:pt>
                <c:pt idx="6">
                  <c:v>-3.4784500021487474E-3</c:v>
                </c:pt>
                <c:pt idx="7">
                  <c:v>-3.1511999986832961E-3</c:v>
                </c:pt>
                <c:pt idx="8">
                  <c:v>4.5235500001581386E-3</c:v>
                </c:pt>
                <c:pt idx="9">
                  <c:v>-2.2204500055522658E-3</c:v>
                </c:pt>
                <c:pt idx="11">
                  <c:v>6.309849995886907E-3</c:v>
                </c:pt>
                <c:pt idx="13">
                  <c:v>4.3239499937044457E-3</c:v>
                </c:pt>
                <c:pt idx="14">
                  <c:v>1.4339549998112489E-2</c:v>
                </c:pt>
                <c:pt idx="15">
                  <c:v>2.5629000010667369E-3</c:v>
                </c:pt>
                <c:pt idx="18">
                  <c:v>2.0029899998917244E-2</c:v>
                </c:pt>
                <c:pt idx="19">
                  <c:v>1.1411300001782365E-2</c:v>
                </c:pt>
                <c:pt idx="20">
                  <c:v>1.1711300001479685E-2</c:v>
                </c:pt>
                <c:pt idx="21">
                  <c:v>1.5081099998496938E-2</c:v>
                </c:pt>
                <c:pt idx="22">
                  <c:v>7.3835999937728047E-3</c:v>
                </c:pt>
                <c:pt idx="23">
                  <c:v>1.6064799994637724E-2</c:v>
                </c:pt>
                <c:pt idx="24">
                  <c:v>1.9824899995001033E-2</c:v>
                </c:pt>
                <c:pt idx="27">
                  <c:v>2.9691600000660401E-2</c:v>
                </c:pt>
                <c:pt idx="31">
                  <c:v>3.3861699994304217E-2</c:v>
                </c:pt>
                <c:pt idx="32">
                  <c:v>5.295654999645194E-2</c:v>
                </c:pt>
                <c:pt idx="33">
                  <c:v>3.8905649991647806E-2</c:v>
                </c:pt>
                <c:pt idx="34">
                  <c:v>4.9054499999328982E-2</c:v>
                </c:pt>
                <c:pt idx="35">
                  <c:v>3.8956949996645562E-2</c:v>
                </c:pt>
                <c:pt idx="36">
                  <c:v>5.0791349996870849E-2</c:v>
                </c:pt>
                <c:pt idx="37">
                  <c:v>3.5079749992291909E-2</c:v>
                </c:pt>
                <c:pt idx="38">
                  <c:v>4.5779849991959054E-2</c:v>
                </c:pt>
                <c:pt idx="39">
                  <c:v>5.1614249998237938E-2</c:v>
                </c:pt>
                <c:pt idx="40">
                  <c:v>4.9053799993998837E-2</c:v>
                </c:pt>
                <c:pt idx="41">
                  <c:v>5.3005100002337713E-2</c:v>
                </c:pt>
                <c:pt idx="42">
                  <c:v>6.045569999696454E-2</c:v>
                </c:pt>
                <c:pt idx="43">
                  <c:v>6.303269999625627E-2</c:v>
                </c:pt>
                <c:pt idx="44">
                  <c:v>6.2972249994345475E-2</c:v>
                </c:pt>
                <c:pt idx="45">
                  <c:v>6.2972249994345475E-2</c:v>
                </c:pt>
                <c:pt idx="46">
                  <c:v>6.2842049999744631E-2</c:v>
                </c:pt>
                <c:pt idx="47">
                  <c:v>6.3383949993294664E-2</c:v>
                </c:pt>
                <c:pt idx="48">
                  <c:v>7.2278749998076819E-2</c:v>
                </c:pt>
                <c:pt idx="49">
                  <c:v>7.1043949996237643E-2</c:v>
                </c:pt>
                <c:pt idx="50">
                  <c:v>7.2711599998001475E-2</c:v>
                </c:pt>
                <c:pt idx="51">
                  <c:v>5.5369950001477264E-2</c:v>
                </c:pt>
                <c:pt idx="52">
                  <c:v>8.0236549998517148E-2</c:v>
                </c:pt>
                <c:pt idx="53">
                  <c:v>8.2331899997370783E-2</c:v>
                </c:pt>
                <c:pt idx="54">
                  <c:v>8.327389999612933E-2</c:v>
                </c:pt>
                <c:pt idx="55">
                  <c:v>8.1855500000528991E-2</c:v>
                </c:pt>
                <c:pt idx="56">
                  <c:v>8.2608999997319188E-2</c:v>
                </c:pt>
                <c:pt idx="58">
                  <c:v>8.1390399995143525E-2</c:v>
                </c:pt>
                <c:pt idx="59">
                  <c:v>8.3285749991773628E-2</c:v>
                </c:pt>
                <c:pt idx="60">
                  <c:v>9.2935900000156835E-2</c:v>
                </c:pt>
                <c:pt idx="61">
                  <c:v>9.0429299998504575E-2</c:v>
                </c:pt>
                <c:pt idx="62">
                  <c:v>8.9496749998943415E-2</c:v>
                </c:pt>
                <c:pt idx="63">
                  <c:v>8.9705883467104286E-2</c:v>
                </c:pt>
                <c:pt idx="64">
                  <c:v>8.9754900000116322E-2</c:v>
                </c:pt>
                <c:pt idx="65">
                  <c:v>9.3682899998384528E-2</c:v>
                </c:pt>
                <c:pt idx="66">
                  <c:v>9.6727149997605011E-2</c:v>
                </c:pt>
                <c:pt idx="67">
                  <c:v>0.10272714999882737</c:v>
                </c:pt>
                <c:pt idx="68">
                  <c:v>9.2250449997663964E-2</c:v>
                </c:pt>
                <c:pt idx="69">
                  <c:v>9.3034299999999348E-2</c:v>
                </c:pt>
                <c:pt idx="70">
                  <c:v>9.2911050000111572E-2</c:v>
                </c:pt>
                <c:pt idx="71">
                  <c:v>8.7665799997921567E-2</c:v>
                </c:pt>
                <c:pt idx="72">
                  <c:v>0.10340099999302765</c:v>
                </c:pt>
                <c:pt idx="73">
                  <c:v>9.9035899998852983E-2</c:v>
                </c:pt>
                <c:pt idx="74">
                  <c:v>0.10244299999612849</c:v>
                </c:pt>
                <c:pt idx="75">
                  <c:v>0.102517599996645</c:v>
                </c:pt>
                <c:pt idx="76">
                  <c:v>0.11092369999823859</c:v>
                </c:pt>
                <c:pt idx="77">
                  <c:v>0.11329624999052612</c:v>
                </c:pt>
                <c:pt idx="78">
                  <c:v>0.11560094999731518</c:v>
                </c:pt>
                <c:pt idx="79">
                  <c:v>0.1113195999932941</c:v>
                </c:pt>
                <c:pt idx="80">
                  <c:v>0.11387775000184774</c:v>
                </c:pt>
                <c:pt idx="81">
                  <c:v>0.1141730999952415</c:v>
                </c:pt>
                <c:pt idx="82">
                  <c:v>0.11510570000245934</c:v>
                </c:pt>
                <c:pt idx="83">
                  <c:v>0.11340104999544565</c:v>
                </c:pt>
                <c:pt idx="84">
                  <c:v>0.11285454999597277</c:v>
                </c:pt>
                <c:pt idx="85">
                  <c:v>0.11385454999253852</c:v>
                </c:pt>
                <c:pt idx="86">
                  <c:v>0.11425454999698559</c:v>
                </c:pt>
                <c:pt idx="87">
                  <c:v>0.11435454999445938</c:v>
                </c:pt>
                <c:pt idx="88">
                  <c:v>0.12473309999768389</c:v>
                </c:pt>
                <c:pt idx="89">
                  <c:v>0.12583104999794159</c:v>
                </c:pt>
                <c:pt idx="90">
                  <c:v>0.12590579999960028</c:v>
                </c:pt>
                <c:pt idx="91">
                  <c:v>0.13653759999579052</c:v>
                </c:pt>
                <c:pt idx="92">
                  <c:v>0.13754464999510674</c:v>
                </c:pt>
                <c:pt idx="93">
                  <c:v>0.14646499999798834</c:v>
                </c:pt>
                <c:pt idx="94">
                  <c:v>0.14957919999869773</c:v>
                </c:pt>
                <c:pt idx="95">
                  <c:v>0.14843505000317236</c:v>
                </c:pt>
                <c:pt idx="96">
                  <c:v>0.14932344999397174</c:v>
                </c:pt>
                <c:pt idx="97">
                  <c:v>0.14930484999786131</c:v>
                </c:pt>
                <c:pt idx="98">
                  <c:v>0.14888860000064597</c:v>
                </c:pt>
                <c:pt idx="99">
                  <c:v>0.14827700000023469</c:v>
                </c:pt>
                <c:pt idx="100">
                  <c:v>0.14915380000456935</c:v>
                </c:pt>
                <c:pt idx="101">
                  <c:v>0.14978654999868013</c:v>
                </c:pt>
                <c:pt idx="102">
                  <c:v>0.15909969999484019</c:v>
                </c:pt>
                <c:pt idx="103">
                  <c:v>0.15945320000173524</c:v>
                </c:pt>
                <c:pt idx="104">
                  <c:v>0.16137439999874914</c:v>
                </c:pt>
                <c:pt idx="105">
                  <c:v>0.16027209999447223</c:v>
                </c:pt>
                <c:pt idx="106">
                  <c:v>0.16048149999551242</c:v>
                </c:pt>
                <c:pt idx="107">
                  <c:v>0.16202340000018012</c:v>
                </c:pt>
                <c:pt idx="108">
                  <c:v>0.17042714999843156</c:v>
                </c:pt>
                <c:pt idx="109">
                  <c:v>0.17033660000015516</c:v>
                </c:pt>
                <c:pt idx="110">
                  <c:v>0.17247394999867538</c:v>
                </c:pt>
                <c:pt idx="111">
                  <c:v>0.17283209999732208</c:v>
                </c:pt>
                <c:pt idx="112">
                  <c:v>0.17864320000080625</c:v>
                </c:pt>
                <c:pt idx="113">
                  <c:v>0.17864320000080625</c:v>
                </c:pt>
                <c:pt idx="114">
                  <c:v>0.18351779999647988</c:v>
                </c:pt>
                <c:pt idx="115">
                  <c:v>0.17858059999707621</c:v>
                </c:pt>
                <c:pt idx="116">
                  <c:v>0.18538759999501053</c:v>
                </c:pt>
                <c:pt idx="117">
                  <c:v>0.18425739999656798</c:v>
                </c:pt>
                <c:pt idx="118">
                  <c:v>0.18518304999452084</c:v>
                </c:pt>
                <c:pt idx="119">
                  <c:v>0.18613429999822984</c:v>
                </c:pt>
                <c:pt idx="120">
                  <c:v>0.18673199999466306</c:v>
                </c:pt>
                <c:pt idx="121">
                  <c:v>0.18647154999780469</c:v>
                </c:pt>
                <c:pt idx="122">
                  <c:v>0.1817718500024057</c:v>
                </c:pt>
                <c:pt idx="123">
                  <c:v>0.19623354999203002</c:v>
                </c:pt>
                <c:pt idx="124">
                  <c:v>0.19906174999778159</c:v>
                </c:pt>
                <c:pt idx="125">
                  <c:v>0.19526184999267571</c:v>
                </c:pt>
                <c:pt idx="126">
                  <c:v>0.20071325000026263</c:v>
                </c:pt>
                <c:pt idx="127">
                  <c:v>0.21119860000180779</c:v>
                </c:pt>
                <c:pt idx="128">
                  <c:v>0.21270114999788348</c:v>
                </c:pt>
                <c:pt idx="129">
                  <c:v>0.21384554999531247</c:v>
                </c:pt>
                <c:pt idx="130">
                  <c:v>0.2140270000018063</c:v>
                </c:pt>
                <c:pt idx="131">
                  <c:v>0.21481320000020787</c:v>
                </c:pt>
                <c:pt idx="132">
                  <c:v>0.21105509999324568</c:v>
                </c:pt>
                <c:pt idx="133">
                  <c:v>0.22591729999840027</c:v>
                </c:pt>
                <c:pt idx="134">
                  <c:v>0.22591729999840027</c:v>
                </c:pt>
                <c:pt idx="135">
                  <c:v>0.23984699999709846</c:v>
                </c:pt>
                <c:pt idx="136">
                  <c:v>0.23984699999709846</c:v>
                </c:pt>
                <c:pt idx="137">
                  <c:v>0.24500174999411684</c:v>
                </c:pt>
                <c:pt idx="138">
                  <c:v>0.24131474999740021</c:v>
                </c:pt>
                <c:pt idx="139">
                  <c:v>0.24199149999913061</c:v>
                </c:pt>
                <c:pt idx="140">
                  <c:v>0.24953024999558693</c:v>
                </c:pt>
                <c:pt idx="141">
                  <c:v>0.2529863999952795</c:v>
                </c:pt>
                <c:pt idx="142">
                  <c:v>0.2528491999983089</c:v>
                </c:pt>
                <c:pt idx="143">
                  <c:v>0.25304927559045609</c:v>
                </c:pt>
                <c:pt idx="144">
                  <c:v>0.25522629999613855</c:v>
                </c:pt>
                <c:pt idx="145">
                  <c:v>0.26328794999426464</c:v>
                </c:pt>
                <c:pt idx="146">
                  <c:v>0.26346014999580802</c:v>
                </c:pt>
                <c:pt idx="147">
                  <c:v>0.26388809999480145</c:v>
                </c:pt>
                <c:pt idx="148">
                  <c:v>0.26505105000251206</c:v>
                </c:pt>
                <c:pt idx="149">
                  <c:v>0.26872124999499647</c:v>
                </c:pt>
                <c:pt idx="150">
                  <c:v>0.26464454999222653</c:v>
                </c:pt>
                <c:pt idx="151">
                  <c:v>0.27414349999889964</c:v>
                </c:pt>
                <c:pt idx="152">
                  <c:v>0.27512730000307783</c:v>
                </c:pt>
                <c:pt idx="153">
                  <c:v>0.27787679999164538</c:v>
                </c:pt>
                <c:pt idx="154">
                  <c:v>0.28628989999560872</c:v>
                </c:pt>
                <c:pt idx="155">
                  <c:v>0.28761105000012321</c:v>
                </c:pt>
                <c:pt idx="156">
                  <c:v>0.28387624999595573</c:v>
                </c:pt>
                <c:pt idx="157">
                  <c:v>0.28305299999919953</c:v>
                </c:pt>
                <c:pt idx="158">
                  <c:v>0.28325304999452783</c:v>
                </c:pt>
                <c:pt idx="159">
                  <c:v>0.28342979999433737</c:v>
                </c:pt>
                <c:pt idx="160">
                  <c:v>0.28937184999813326</c:v>
                </c:pt>
                <c:pt idx="161">
                  <c:v>0.2889485999912722</c:v>
                </c:pt>
                <c:pt idx="162">
                  <c:v>0.29198829999950249</c:v>
                </c:pt>
                <c:pt idx="163">
                  <c:v>0.29579440000088653</c:v>
                </c:pt>
                <c:pt idx="164">
                  <c:v>0.29693630000110716</c:v>
                </c:pt>
                <c:pt idx="165">
                  <c:v>0.29851809999672696</c:v>
                </c:pt>
                <c:pt idx="166">
                  <c:v>0.29812515000230633</c:v>
                </c:pt>
                <c:pt idx="167">
                  <c:v>0.29823679999390151</c:v>
                </c:pt>
                <c:pt idx="168">
                  <c:v>0.30304039999464294</c:v>
                </c:pt>
                <c:pt idx="169">
                  <c:v>0.30383009999786736</c:v>
                </c:pt>
                <c:pt idx="170">
                  <c:v>0.30486409999866737</c:v>
                </c:pt>
                <c:pt idx="171">
                  <c:v>0.30514099999709288</c:v>
                </c:pt>
                <c:pt idx="172">
                  <c:v>0.30692969999654451</c:v>
                </c:pt>
                <c:pt idx="173">
                  <c:v>0.10485440000047674</c:v>
                </c:pt>
                <c:pt idx="174">
                  <c:v>0.10602909999579424</c:v>
                </c:pt>
                <c:pt idx="175">
                  <c:v>0.10666469999705441</c:v>
                </c:pt>
                <c:pt idx="176">
                  <c:v>0.10721304999606218</c:v>
                </c:pt>
                <c:pt idx="177">
                  <c:v>0.11109624999517109</c:v>
                </c:pt>
                <c:pt idx="178">
                  <c:v>0.11235229999874718</c:v>
                </c:pt>
                <c:pt idx="179">
                  <c:v>0.10752624976885272</c:v>
                </c:pt>
                <c:pt idx="180">
                  <c:v>0.1176699999923585</c:v>
                </c:pt>
                <c:pt idx="181">
                  <c:v>0.11878164999507135</c:v>
                </c:pt>
                <c:pt idx="182">
                  <c:v>0.11740545000066049</c:v>
                </c:pt>
                <c:pt idx="183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8B6-B733-4B483AF8BB24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1'!$P$21:$P$974</c:f>
              <c:numCache>
                <c:formatCode>0.0000</c:formatCode>
                <c:ptCount val="954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  <c:pt idx="215" formatCode="General">
                  <c:v>0.38625678324356494</c:v>
                </c:pt>
                <c:pt idx="216" formatCode="General">
                  <c:v>0.40471116115195083</c:v>
                </c:pt>
                <c:pt idx="217" formatCode="General">
                  <c:v>0.40492943640873197</c:v>
                </c:pt>
                <c:pt idx="218" formatCode="General">
                  <c:v>0.41032414931881833</c:v>
                </c:pt>
                <c:pt idx="219" formatCode="General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8B6-B733-4B483AF8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8824"/>
        <c:axId val="1"/>
      </c:scatterChart>
      <c:valAx>
        <c:axId val="7498588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8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2610851740877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6996647385668"/>
          <c:y val="0.14634168126798494"/>
          <c:w val="0.86393851974002245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1'!$H$21:$H$974</c:f>
              <c:numCache>
                <c:formatCode>0.0000</c:formatCode>
                <c:ptCount val="954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3D-4BAF-95AF-4914A31E08C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1'!$D$22:$D$925</c:f>
                <c:numCache>
                  <c:formatCode>General</c:formatCode>
                  <c:ptCount val="904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2.0000000000000001E-4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1'!$I$21:$I$974</c:f>
              <c:numCache>
                <c:formatCode>0.0000</c:formatCode>
                <c:ptCount val="954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3D-4BAF-95AF-4914A31E08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plus>
            <c:minus>
              <c:numRef>
                <c:f>'Active 1'!$D$21:$D$925</c:f>
                <c:numCache>
                  <c:formatCode>General</c:formatCode>
                  <c:ptCount val="905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1'!$J$21:$J$974</c:f>
              <c:numCache>
                <c:formatCode>0.0000</c:formatCode>
                <c:ptCount val="954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3D-4BAF-95AF-4914A31E08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1'!$K$21:$K$974</c:f>
              <c:numCache>
                <c:formatCode>0.0000</c:formatCode>
                <c:ptCount val="954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  <c:pt idx="215" formatCode="General">
                  <c:v>0.10752624976885272</c:v>
                </c:pt>
                <c:pt idx="216" formatCode="General">
                  <c:v>0.1176699999923585</c:v>
                </c:pt>
                <c:pt idx="217" formatCode="General">
                  <c:v>0.11878164999507135</c:v>
                </c:pt>
                <c:pt idx="218" formatCode="General">
                  <c:v>0.11740545000066049</c:v>
                </c:pt>
                <c:pt idx="219" formatCode="General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3D-4BAF-95AF-4914A31E08C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1'!$L$21:$L$974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3D-4BAF-95AF-4914A31E08C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1'!$M$21:$M$974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3D-4BAF-95AF-4914A31E08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1'!$N$21:$N$974</c:f>
              <c:numCache>
                <c:formatCode>0.0000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3D-4BAF-95AF-4914A31E08C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1'!$O$21:$O$974</c:f>
              <c:numCache>
                <c:formatCode>0.0000</c:formatCode>
                <c:ptCount val="954"/>
                <c:pt idx="75" formatCode="General">
                  <c:v>0.39094492776167589</c:v>
                </c:pt>
                <c:pt idx="76" formatCode="General">
                  <c:v>0.39088641854512718</c:v>
                </c:pt>
                <c:pt idx="77" formatCode="General">
                  <c:v>0.39035533488722329</c:v>
                </c:pt>
                <c:pt idx="78" formatCode="General">
                  <c:v>0.38353226009584807</c:v>
                </c:pt>
                <c:pt idx="79" formatCode="General">
                  <c:v>0.38254210412348488</c:v>
                </c:pt>
                <c:pt idx="80" formatCode="General">
                  <c:v>0.38248359490693618</c:v>
                </c:pt>
                <c:pt idx="81" formatCode="General">
                  <c:v>0.38248359490693618</c:v>
                </c:pt>
                <c:pt idx="82" formatCode="General">
                  <c:v>0.38235757505590812</c:v>
                </c:pt>
                <c:pt idx="83" formatCode="General">
                  <c:v>0.38220455095108835</c:v>
                </c:pt>
                <c:pt idx="84" formatCode="General">
                  <c:v>0.37532746765212965</c:v>
                </c:pt>
                <c:pt idx="85" formatCode="General">
                  <c:v>0.375003416606629</c:v>
                </c:pt>
                <c:pt idx="86" formatCode="General">
                  <c:v>0.37419778970184259</c:v>
                </c:pt>
                <c:pt idx="87" formatCode="General">
                  <c:v>0.37338316137912564</c:v>
                </c:pt>
                <c:pt idx="88" formatCode="General">
                  <c:v>0.3676402567394193</c:v>
                </c:pt>
                <c:pt idx="89" formatCode="General">
                  <c:v>0.36763575603045406</c:v>
                </c:pt>
                <c:pt idx="90" formatCode="General">
                  <c:v>0.36709567095461959</c:v>
                </c:pt>
                <c:pt idx="91" formatCode="General">
                  <c:v>0.36630354617672906</c:v>
                </c:pt>
                <c:pt idx="92" formatCode="General">
                  <c:v>0.36625853908707617</c:v>
                </c:pt>
                <c:pt idx="93" formatCode="General">
                  <c:v>0.366240536251215</c:v>
                </c:pt>
                <c:pt idx="94" formatCode="General">
                  <c:v>0.366240536251215</c:v>
                </c:pt>
                <c:pt idx="95" formatCode="General">
                  <c:v>0.3662360355422497</c:v>
                </c:pt>
                <c:pt idx="96" formatCode="General">
                  <c:v>0.36115473512044061</c:v>
                </c:pt>
                <c:pt idx="97" formatCode="General">
                  <c:v>0.3596965054156876</c:v>
                </c:pt>
                <c:pt idx="98" formatCode="General">
                  <c:v>0.35966500045293059</c:v>
                </c:pt>
                <c:pt idx="99" formatCode="General">
                  <c:v>0.35966500045293059</c:v>
                </c:pt>
                <c:pt idx="100" formatCode="General">
                  <c:v>0.35962449407224301</c:v>
                </c:pt>
                <c:pt idx="101" formatCode="General">
                  <c:v>0.35926443735502001</c:v>
                </c:pt>
                <c:pt idx="102" formatCode="General">
                  <c:v>0.35901689836192924</c:v>
                </c:pt>
                <c:pt idx="103" formatCode="General">
                  <c:v>0.35901689836192924</c:v>
                </c:pt>
                <c:pt idx="104" formatCode="General">
                  <c:v>0.35884587142124835</c:v>
                </c:pt>
                <c:pt idx="105" formatCode="General">
                  <c:v>0.35834629272610147</c:v>
                </c:pt>
                <c:pt idx="106" formatCode="General">
                  <c:v>0.35832378918127505</c:v>
                </c:pt>
                <c:pt idx="107" formatCode="General">
                  <c:v>0.35344051995393855</c:v>
                </c:pt>
                <c:pt idx="108" formatCode="General">
                  <c:v>0.35221632711538042</c:v>
                </c:pt>
                <c:pt idx="109" formatCode="General">
                  <c:v>0.35215331718986642</c:v>
                </c:pt>
                <c:pt idx="110" formatCode="General">
                  <c:v>0.35167624203954601</c:v>
                </c:pt>
                <c:pt idx="111" formatCode="General">
                  <c:v>0.35097413144096123</c:v>
                </c:pt>
                <c:pt idx="112" formatCode="General">
                  <c:v>0.34536624807021349</c:v>
                </c:pt>
                <c:pt idx="113" formatCode="General">
                  <c:v>0.34359746944685565</c:v>
                </c:pt>
                <c:pt idx="114" formatCode="General">
                  <c:v>0.34340843967031359</c:v>
                </c:pt>
                <c:pt idx="115" formatCode="General">
                  <c:v>0.34323291202066741</c:v>
                </c:pt>
                <c:pt idx="116" formatCode="General">
                  <c:v>0.34319240563997983</c:v>
                </c:pt>
                <c:pt idx="117" formatCode="General">
                  <c:v>0.34318790493101453</c:v>
                </c:pt>
                <c:pt idx="118" formatCode="General">
                  <c:v>0.34302587940826423</c:v>
                </c:pt>
                <c:pt idx="119" formatCode="General">
                  <c:v>0.34302137869929894</c:v>
                </c:pt>
                <c:pt idx="120" formatCode="General">
                  <c:v>0.342976371609646</c:v>
                </c:pt>
                <c:pt idx="121" formatCode="General">
                  <c:v>0.342976371609646</c:v>
                </c:pt>
                <c:pt idx="122" formatCode="General">
                  <c:v>0.342976371609646</c:v>
                </c:pt>
                <c:pt idx="123" formatCode="General">
                  <c:v>0.342976371609646</c:v>
                </c:pt>
                <c:pt idx="124" formatCode="General">
                  <c:v>0.33598677058655518</c:v>
                </c:pt>
                <c:pt idx="125" formatCode="General">
                  <c:v>0.33492010256178217</c:v>
                </c:pt>
                <c:pt idx="126" formatCode="General">
                  <c:v>0.33363740050667534</c:v>
                </c:pt>
                <c:pt idx="127" formatCode="General">
                  <c:v>0.32757044482146835</c:v>
                </c:pt>
                <c:pt idx="128" formatCode="General">
                  <c:v>0.32728690015665524</c:v>
                </c:pt>
                <c:pt idx="129" formatCode="General">
                  <c:v>0.3205313359997593</c:v>
                </c:pt>
                <c:pt idx="130" formatCode="General">
                  <c:v>0.31957718569911842</c:v>
                </c:pt>
                <c:pt idx="131" formatCode="General">
                  <c:v>0.31943766372119453</c:v>
                </c:pt>
                <c:pt idx="132" formatCode="General">
                  <c:v>0.31932964670602765</c:v>
                </c:pt>
                <c:pt idx="133" formatCode="General">
                  <c:v>0.31931164387016653</c:v>
                </c:pt>
                <c:pt idx="134" formatCode="General">
                  <c:v>0.3191991261460343</c:v>
                </c:pt>
                <c:pt idx="135" formatCode="General">
                  <c:v>0.31909110913086747</c:v>
                </c:pt>
                <c:pt idx="136" formatCode="General">
                  <c:v>0.31887507510053364</c:v>
                </c:pt>
                <c:pt idx="137" formatCode="General">
                  <c:v>0.31813245812126129</c:v>
                </c:pt>
                <c:pt idx="138" formatCode="General">
                  <c:v>0.31224103008570048</c:v>
                </c:pt>
                <c:pt idx="139" formatCode="General">
                  <c:v>0.31219602299604765</c:v>
                </c:pt>
                <c:pt idx="140" formatCode="General">
                  <c:v>0.311151858516101</c:v>
                </c:pt>
                <c:pt idx="141" formatCode="General">
                  <c:v>0.3110528429188647</c:v>
                </c:pt>
                <c:pt idx="142" formatCode="General">
                  <c:v>0.31067478336578058</c:v>
                </c:pt>
                <c:pt idx="143" formatCode="General">
                  <c:v>0.31052175926096082</c:v>
                </c:pt>
                <c:pt idx="144" formatCode="General">
                  <c:v>0.30500839077848413</c:v>
                </c:pt>
                <c:pt idx="145" formatCode="General">
                  <c:v>0.30443680073989265</c:v>
                </c:pt>
                <c:pt idx="146" formatCode="General">
                  <c:v>0.30389221495509289</c:v>
                </c:pt>
                <c:pt idx="147" formatCode="General">
                  <c:v>0.30385170857440535</c:v>
                </c:pt>
                <c:pt idx="148" formatCode="General">
                  <c:v>0.29689361251407148</c:v>
                </c:pt>
                <c:pt idx="149" formatCode="General">
                  <c:v>0.29689361251407148</c:v>
                </c:pt>
                <c:pt idx="150" formatCode="General">
                  <c:v>0.29619150191548671</c:v>
                </c:pt>
                <c:pt idx="151" formatCode="General">
                  <c:v>0.29615549624376442</c:v>
                </c:pt>
                <c:pt idx="152" formatCode="General">
                  <c:v>0.29606548206445871</c:v>
                </c:pt>
                <c:pt idx="153" formatCode="General">
                  <c:v>0.29593946221343059</c:v>
                </c:pt>
                <c:pt idx="154" formatCode="General">
                  <c:v>0.29567392038447871</c:v>
                </c:pt>
                <c:pt idx="155" formatCode="General">
                  <c:v>0.29533636721208212</c:v>
                </c:pt>
                <c:pt idx="156" formatCode="General">
                  <c:v>0.29523735161484588</c:v>
                </c:pt>
                <c:pt idx="157" formatCode="General">
                  <c:v>0.29517884239829711</c:v>
                </c:pt>
                <c:pt idx="158" formatCode="General">
                  <c:v>0.29401765948525305</c:v>
                </c:pt>
                <c:pt idx="159" formatCode="General">
                  <c:v>0.28923790656411819</c:v>
                </c:pt>
                <c:pt idx="160" formatCode="General">
                  <c:v>0.28810372790486583</c:v>
                </c:pt>
                <c:pt idx="161" formatCode="General">
                  <c:v>0.28771666693385112</c:v>
                </c:pt>
                <c:pt idx="162" formatCode="General">
                  <c:v>0.28679852230493252</c:v>
                </c:pt>
                <c:pt idx="163" formatCode="General">
                  <c:v>0.2804930290445653</c:v>
                </c:pt>
                <c:pt idx="164" formatCode="General">
                  <c:v>0.27962439221426494</c:v>
                </c:pt>
                <c:pt idx="165" formatCode="General">
                  <c:v>0.27879626176465211</c:v>
                </c:pt>
                <c:pt idx="166" formatCode="General">
                  <c:v>0.27858472844328364</c:v>
                </c:pt>
                <c:pt idx="167" formatCode="General">
                  <c:v>0.27799063485986569</c:v>
                </c:pt>
                <c:pt idx="168" formatCode="General">
                  <c:v>0.27783761075504593</c:v>
                </c:pt>
                <c:pt idx="169" formatCode="General">
                  <c:v>0.27112255297883758</c:v>
                </c:pt>
                <c:pt idx="170" formatCode="General">
                  <c:v>0.27112255297883758</c:v>
                </c:pt>
                <c:pt idx="171" formatCode="General">
                  <c:v>0.26418245975436488</c:v>
                </c:pt>
                <c:pt idx="172" formatCode="General">
                  <c:v>0.26418245975436488</c:v>
                </c:pt>
                <c:pt idx="173" formatCode="General">
                  <c:v>0.26379989949231547</c:v>
                </c:pt>
                <c:pt idx="174" formatCode="General">
                  <c:v>0.26298977187856382</c:v>
                </c:pt>
                <c:pt idx="175" formatCode="General">
                  <c:v>0.2629672683337374</c:v>
                </c:pt>
                <c:pt idx="176" formatCode="General">
                  <c:v>0.25700382895473201</c:v>
                </c:pt>
                <c:pt idx="177" formatCode="General">
                  <c:v>0.255703124063764</c:v>
                </c:pt>
                <c:pt idx="178" formatCode="General">
                  <c:v>0.2556671183920417</c:v>
                </c:pt>
                <c:pt idx="179" formatCode="General">
                  <c:v>0.2555726035037707</c:v>
                </c:pt>
                <c:pt idx="180" formatCode="General">
                  <c:v>0.25428990144866387</c:v>
                </c:pt>
                <c:pt idx="181" formatCode="General">
                  <c:v>0.24970367901303631</c:v>
                </c:pt>
                <c:pt idx="182" formatCode="General">
                  <c:v>0.24928961378822989</c:v>
                </c:pt>
                <c:pt idx="183" formatCode="General">
                  <c:v>0.2491230875565143</c:v>
                </c:pt>
                <c:pt idx="184" formatCode="General">
                  <c:v>0.24850649042826994</c:v>
                </c:pt>
                <c:pt idx="185" formatCode="General">
                  <c:v>0.24683222669318317</c:v>
                </c:pt>
                <c:pt idx="186" formatCode="General">
                  <c:v>0.24666119975250222</c:v>
                </c:pt>
                <c:pt idx="187" formatCode="General">
                  <c:v>0.2417239220175823</c:v>
                </c:pt>
                <c:pt idx="188" formatCode="General">
                  <c:v>0.24141787380794277</c:v>
                </c:pt>
                <c:pt idx="189" formatCode="General">
                  <c:v>0.23885246969772911</c:v>
                </c:pt>
                <c:pt idx="190" formatCode="General">
                  <c:v>0.23315457214767565</c:v>
                </c:pt>
                <c:pt idx="191" formatCode="General">
                  <c:v>0.23230393815323641</c:v>
                </c:pt>
                <c:pt idx="192" formatCode="General">
                  <c:v>0.23197988710773576</c:v>
                </c:pt>
                <c:pt idx="193" formatCode="General">
                  <c:v>0.23195738356290929</c:v>
                </c:pt>
                <c:pt idx="194" formatCode="General">
                  <c:v>0.23176385307740194</c:v>
                </c:pt>
                <c:pt idx="195" formatCode="General">
                  <c:v>0.23174134953257552</c:v>
                </c:pt>
                <c:pt idx="196" formatCode="General">
                  <c:v>0.23100773397123375</c:v>
                </c:pt>
                <c:pt idx="197" formatCode="General">
                  <c:v>0.23098523042640728</c:v>
                </c:pt>
                <c:pt idx="198" formatCode="General">
                  <c:v>0.23034612975333651</c:v>
                </c:pt>
                <c:pt idx="199" formatCode="General">
                  <c:v>0.22473824638258882</c:v>
                </c:pt>
                <c:pt idx="200" formatCode="General">
                  <c:v>0.22458522227776906</c:v>
                </c:pt>
                <c:pt idx="201" formatCode="General">
                  <c:v>0.22301897555784916</c:v>
                </c:pt>
                <c:pt idx="202" formatCode="General">
                  <c:v>0.22273543089303605</c:v>
                </c:pt>
                <c:pt idx="203" formatCode="General">
                  <c:v>0.22264991742269558</c:v>
                </c:pt>
                <c:pt idx="204" formatCode="General">
                  <c:v>0.21771714039674095</c:v>
                </c:pt>
                <c:pt idx="205" formatCode="General">
                  <c:v>0.21707803972367018</c:v>
                </c:pt>
                <c:pt idx="206" formatCode="General">
                  <c:v>0.21599786957200129</c:v>
                </c:pt>
                <c:pt idx="207" formatCode="General">
                  <c:v>0.21539477457065281</c:v>
                </c:pt>
                <c:pt idx="208" formatCode="General">
                  <c:v>0.21412557464244186</c:v>
                </c:pt>
                <c:pt idx="209" formatCode="General">
                  <c:v>0.20853569410755529</c:v>
                </c:pt>
                <c:pt idx="210" formatCode="General">
                  <c:v>0.20744652253795581</c:v>
                </c:pt>
                <c:pt idx="211" formatCode="General">
                  <c:v>0.20737451119451122</c:v>
                </c:pt>
                <c:pt idx="212" formatCode="General">
                  <c:v>0.20655988287179422</c:v>
                </c:pt>
                <c:pt idx="213" formatCode="General">
                  <c:v>0.1995747825576687</c:v>
                </c:pt>
                <c:pt idx="214" formatCode="General">
                  <c:v>0.1986611386377154</c:v>
                </c:pt>
                <c:pt idx="215" formatCode="General">
                  <c:v>0.20047492435072611</c:v>
                </c:pt>
                <c:pt idx="216" formatCode="General">
                  <c:v>0.19316127228213459</c:v>
                </c:pt>
                <c:pt idx="217" formatCode="General">
                  <c:v>0.19307575881179412</c:v>
                </c:pt>
                <c:pt idx="218" formatCode="General">
                  <c:v>0.19096942701603975</c:v>
                </c:pt>
                <c:pt idx="219" formatCode="General">
                  <c:v>0.1902223093278021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3D-4BAF-95AF-4914A31E08C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1'!$P$21:$P$974</c:f>
              <c:numCache>
                <c:formatCode>0.0000</c:formatCode>
                <c:ptCount val="954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  <c:pt idx="215" formatCode="General">
                  <c:v>0.38625678324356494</c:v>
                </c:pt>
                <c:pt idx="216" formatCode="General">
                  <c:v>0.40471116115195083</c:v>
                </c:pt>
                <c:pt idx="217" formatCode="General">
                  <c:v>0.40492943640873197</c:v>
                </c:pt>
                <c:pt idx="218" formatCode="General">
                  <c:v>0.41032414931881833</c:v>
                </c:pt>
                <c:pt idx="219" formatCode="General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3D-4BAF-95AF-4914A31E08CB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  <c:pt idx="215">
                  <c:v>36287.5</c:v>
                </c:pt>
                <c:pt idx="216">
                  <c:v>37100</c:v>
                </c:pt>
                <c:pt idx="217">
                  <c:v>37109.5</c:v>
                </c:pt>
                <c:pt idx="218">
                  <c:v>37343.5</c:v>
                </c:pt>
                <c:pt idx="219">
                  <c:v>37426.5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C3D-4BAF-95AF-4914A31E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49312"/>
        <c:axId val="1"/>
      </c:scatterChart>
      <c:valAx>
        <c:axId val="7498493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1260771607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4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3010010916777"/>
          <c:y val="0.92073298764483702"/>
          <c:w val="0.6017702599122012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25228538388825711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0484621804857"/>
          <c:y val="0.13372093023255813"/>
          <c:w val="0.84826401131885154"/>
          <c:h val="0.7441860465116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1'!$F$57:$F$974</c:f>
              <c:numCache>
                <c:formatCode>General</c:formatCode>
                <c:ptCount val="918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  <c:pt idx="179">
                  <c:v>36287.5</c:v>
                </c:pt>
                <c:pt idx="180">
                  <c:v>37100</c:v>
                </c:pt>
                <c:pt idx="181">
                  <c:v>37109.5</c:v>
                </c:pt>
                <c:pt idx="182">
                  <c:v>37343.5</c:v>
                </c:pt>
                <c:pt idx="183">
                  <c:v>37426.5</c:v>
                </c:pt>
              </c:numCache>
            </c:numRef>
          </c:xVal>
          <c:yVal>
            <c:numRef>
              <c:f>'Active 1'!$G$57:$G$974</c:f>
              <c:numCache>
                <c:formatCode>General</c:formatCode>
                <c:ptCount val="918"/>
                <c:pt idx="0">
                  <c:v>1.1427700002968777E-2</c:v>
                </c:pt>
                <c:pt idx="1">
                  <c:v>8.4044499963056296E-3</c:v>
                </c:pt>
                <c:pt idx="2">
                  <c:v>-2.3143000071286224E-3</c:v>
                </c:pt>
                <c:pt idx="3">
                  <c:v>1.4624999312218279E-4</c:v>
                </c:pt>
                <c:pt idx="4">
                  <c:v>1.189800001156982E-3</c:v>
                </c:pt>
                <c:pt idx="5">
                  <c:v>2.5447999942116439E-3</c:v>
                </c:pt>
                <c:pt idx="6">
                  <c:v>-3.4784500021487474E-3</c:v>
                </c:pt>
                <c:pt idx="7">
                  <c:v>-3.1511999986832961E-3</c:v>
                </c:pt>
                <c:pt idx="8">
                  <c:v>4.5235500001581386E-3</c:v>
                </c:pt>
                <c:pt idx="9">
                  <c:v>-2.2204500055522658E-3</c:v>
                </c:pt>
                <c:pt idx="11">
                  <c:v>6.309849995886907E-3</c:v>
                </c:pt>
                <c:pt idx="13">
                  <c:v>4.3239499937044457E-3</c:v>
                </c:pt>
                <c:pt idx="14">
                  <c:v>1.4339549998112489E-2</c:v>
                </c:pt>
                <c:pt idx="15">
                  <c:v>2.5629000010667369E-3</c:v>
                </c:pt>
                <c:pt idx="18">
                  <c:v>2.0029899998917244E-2</c:v>
                </c:pt>
                <c:pt idx="19">
                  <c:v>1.1411300001782365E-2</c:v>
                </c:pt>
                <c:pt idx="20">
                  <c:v>1.1711300001479685E-2</c:v>
                </c:pt>
                <c:pt idx="21">
                  <c:v>1.5081099998496938E-2</c:v>
                </c:pt>
                <c:pt idx="22">
                  <c:v>7.3835999937728047E-3</c:v>
                </c:pt>
                <c:pt idx="23">
                  <c:v>1.6064799994637724E-2</c:v>
                </c:pt>
                <c:pt idx="24">
                  <c:v>1.9824899995001033E-2</c:v>
                </c:pt>
                <c:pt idx="27">
                  <c:v>2.9691600000660401E-2</c:v>
                </c:pt>
                <c:pt idx="31">
                  <c:v>3.3861699994304217E-2</c:v>
                </c:pt>
                <c:pt idx="32">
                  <c:v>5.295654999645194E-2</c:v>
                </c:pt>
                <c:pt idx="33">
                  <c:v>3.8905649991647806E-2</c:v>
                </c:pt>
                <c:pt idx="34">
                  <c:v>4.9054499999328982E-2</c:v>
                </c:pt>
                <c:pt idx="35">
                  <c:v>3.8956949996645562E-2</c:v>
                </c:pt>
                <c:pt idx="36">
                  <c:v>5.0791349996870849E-2</c:v>
                </c:pt>
                <c:pt idx="37">
                  <c:v>3.5079749992291909E-2</c:v>
                </c:pt>
                <c:pt idx="38">
                  <c:v>4.5779849991959054E-2</c:v>
                </c:pt>
                <c:pt idx="39">
                  <c:v>5.1614249998237938E-2</c:v>
                </c:pt>
                <c:pt idx="40">
                  <c:v>4.9053799993998837E-2</c:v>
                </c:pt>
                <c:pt idx="41">
                  <c:v>5.3005100002337713E-2</c:v>
                </c:pt>
                <c:pt idx="42">
                  <c:v>6.045569999696454E-2</c:v>
                </c:pt>
                <c:pt idx="43">
                  <c:v>6.303269999625627E-2</c:v>
                </c:pt>
                <c:pt idx="44">
                  <c:v>6.2972249994345475E-2</c:v>
                </c:pt>
                <c:pt idx="45">
                  <c:v>6.2972249994345475E-2</c:v>
                </c:pt>
                <c:pt idx="46">
                  <c:v>6.2842049999744631E-2</c:v>
                </c:pt>
                <c:pt idx="47">
                  <c:v>6.3383949993294664E-2</c:v>
                </c:pt>
                <c:pt idx="48">
                  <c:v>7.2278749998076819E-2</c:v>
                </c:pt>
                <c:pt idx="49">
                  <c:v>7.1043949996237643E-2</c:v>
                </c:pt>
                <c:pt idx="50">
                  <c:v>7.2711599998001475E-2</c:v>
                </c:pt>
                <c:pt idx="51">
                  <c:v>5.5369950001477264E-2</c:v>
                </c:pt>
                <c:pt idx="52">
                  <c:v>8.0236549998517148E-2</c:v>
                </c:pt>
                <c:pt idx="53">
                  <c:v>8.2331899997370783E-2</c:v>
                </c:pt>
                <c:pt idx="54">
                  <c:v>8.327389999612933E-2</c:v>
                </c:pt>
                <c:pt idx="55">
                  <c:v>8.1855500000528991E-2</c:v>
                </c:pt>
                <c:pt idx="56">
                  <c:v>8.2608999997319188E-2</c:v>
                </c:pt>
                <c:pt idx="58">
                  <c:v>8.1390399995143525E-2</c:v>
                </c:pt>
                <c:pt idx="59">
                  <c:v>8.3285749991773628E-2</c:v>
                </c:pt>
                <c:pt idx="60">
                  <c:v>9.2935900000156835E-2</c:v>
                </c:pt>
                <c:pt idx="61">
                  <c:v>9.0429299998504575E-2</c:v>
                </c:pt>
                <c:pt idx="62">
                  <c:v>8.9496749998943415E-2</c:v>
                </c:pt>
                <c:pt idx="63">
                  <c:v>8.9705883467104286E-2</c:v>
                </c:pt>
                <c:pt idx="64">
                  <c:v>8.9754900000116322E-2</c:v>
                </c:pt>
                <c:pt idx="65">
                  <c:v>9.3682899998384528E-2</c:v>
                </c:pt>
                <c:pt idx="66">
                  <c:v>9.6727149997605011E-2</c:v>
                </c:pt>
                <c:pt idx="67">
                  <c:v>0.10272714999882737</c:v>
                </c:pt>
                <c:pt idx="68">
                  <c:v>9.2250449997663964E-2</c:v>
                </c:pt>
                <c:pt idx="69">
                  <c:v>9.3034299999999348E-2</c:v>
                </c:pt>
                <c:pt idx="70">
                  <c:v>9.2911050000111572E-2</c:v>
                </c:pt>
                <c:pt idx="71">
                  <c:v>8.7665799997921567E-2</c:v>
                </c:pt>
                <c:pt idx="72">
                  <c:v>0.10340099999302765</c:v>
                </c:pt>
                <c:pt idx="73">
                  <c:v>9.9035899998852983E-2</c:v>
                </c:pt>
                <c:pt idx="74">
                  <c:v>0.10244299999612849</c:v>
                </c:pt>
                <c:pt idx="75">
                  <c:v>0.102517599996645</c:v>
                </c:pt>
                <c:pt idx="76">
                  <c:v>0.11092369999823859</c:v>
                </c:pt>
                <c:pt idx="77">
                  <c:v>0.11329624999052612</c:v>
                </c:pt>
                <c:pt idx="78">
                  <c:v>0.11560094999731518</c:v>
                </c:pt>
                <c:pt idx="79">
                  <c:v>0.1113195999932941</c:v>
                </c:pt>
                <c:pt idx="80">
                  <c:v>0.11387775000184774</c:v>
                </c:pt>
                <c:pt idx="81">
                  <c:v>0.1141730999952415</c:v>
                </c:pt>
                <c:pt idx="82">
                  <c:v>0.11510570000245934</c:v>
                </c:pt>
                <c:pt idx="83">
                  <c:v>0.11340104999544565</c:v>
                </c:pt>
                <c:pt idx="84">
                  <c:v>0.11285454999597277</c:v>
                </c:pt>
                <c:pt idx="85">
                  <c:v>0.11385454999253852</c:v>
                </c:pt>
                <c:pt idx="86">
                  <c:v>0.11425454999698559</c:v>
                </c:pt>
                <c:pt idx="87">
                  <c:v>0.11435454999445938</c:v>
                </c:pt>
                <c:pt idx="88">
                  <c:v>0.12473309999768389</c:v>
                </c:pt>
                <c:pt idx="89">
                  <c:v>0.12583104999794159</c:v>
                </c:pt>
                <c:pt idx="90">
                  <c:v>0.12590579999960028</c:v>
                </c:pt>
                <c:pt idx="91">
                  <c:v>0.13653759999579052</c:v>
                </c:pt>
                <c:pt idx="92">
                  <c:v>0.13754464999510674</c:v>
                </c:pt>
                <c:pt idx="93">
                  <c:v>0.14646499999798834</c:v>
                </c:pt>
                <c:pt idx="94">
                  <c:v>0.14957919999869773</c:v>
                </c:pt>
                <c:pt idx="95">
                  <c:v>0.14843505000317236</c:v>
                </c:pt>
                <c:pt idx="96">
                  <c:v>0.14932344999397174</c:v>
                </c:pt>
                <c:pt idx="97">
                  <c:v>0.14930484999786131</c:v>
                </c:pt>
                <c:pt idx="98">
                  <c:v>0.14888860000064597</c:v>
                </c:pt>
                <c:pt idx="99">
                  <c:v>0.14827700000023469</c:v>
                </c:pt>
                <c:pt idx="100">
                  <c:v>0.14915380000456935</c:v>
                </c:pt>
                <c:pt idx="101">
                  <c:v>0.14978654999868013</c:v>
                </c:pt>
                <c:pt idx="102">
                  <c:v>0.15909969999484019</c:v>
                </c:pt>
                <c:pt idx="103">
                  <c:v>0.15945320000173524</c:v>
                </c:pt>
                <c:pt idx="104">
                  <c:v>0.16137439999874914</c:v>
                </c:pt>
                <c:pt idx="105">
                  <c:v>0.16027209999447223</c:v>
                </c:pt>
                <c:pt idx="106">
                  <c:v>0.16048149999551242</c:v>
                </c:pt>
                <c:pt idx="107">
                  <c:v>0.16202340000018012</c:v>
                </c:pt>
                <c:pt idx="108">
                  <c:v>0.17042714999843156</c:v>
                </c:pt>
                <c:pt idx="109">
                  <c:v>0.17033660000015516</c:v>
                </c:pt>
                <c:pt idx="110">
                  <c:v>0.17247394999867538</c:v>
                </c:pt>
                <c:pt idx="111">
                  <c:v>0.17283209999732208</c:v>
                </c:pt>
                <c:pt idx="112">
                  <c:v>0.17864320000080625</c:v>
                </c:pt>
                <c:pt idx="113">
                  <c:v>0.17864320000080625</c:v>
                </c:pt>
                <c:pt idx="114">
                  <c:v>0.18351779999647988</c:v>
                </c:pt>
                <c:pt idx="115">
                  <c:v>0.17858059999707621</c:v>
                </c:pt>
                <c:pt idx="116">
                  <c:v>0.18538759999501053</c:v>
                </c:pt>
                <c:pt idx="117">
                  <c:v>0.18425739999656798</c:v>
                </c:pt>
                <c:pt idx="118">
                  <c:v>0.18518304999452084</c:v>
                </c:pt>
                <c:pt idx="119">
                  <c:v>0.18613429999822984</c:v>
                </c:pt>
                <c:pt idx="120">
                  <c:v>0.18673199999466306</c:v>
                </c:pt>
                <c:pt idx="121">
                  <c:v>0.18647154999780469</c:v>
                </c:pt>
                <c:pt idx="122">
                  <c:v>0.1817718500024057</c:v>
                </c:pt>
                <c:pt idx="123">
                  <c:v>0.19623354999203002</c:v>
                </c:pt>
                <c:pt idx="124">
                  <c:v>0.19906174999778159</c:v>
                </c:pt>
                <c:pt idx="125">
                  <c:v>0.19526184999267571</c:v>
                </c:pt>
                <c:pt idx="126">
                  <c:v>0.20071325000026263</c:v>
                </c:pt>
                <c:pt idx="127">
                  <c:v>0.21119860000180779</c:v>
                </c:pt>
                <c:pt idx="128">
                  <c:v>0.21270114999788348</c:v>
                </c:pt>
                <c:pt idx="129">
                  <c:v>0.21384554999531247</c:v>
                </c:pt>
                <c:pt idx="130">
                  <c:v>0.2140270000018063</c:v>
                </c:pt>
                <c:pt idx="131">
                  <c:v>0.21481320000020787</c:v>
                </c:pt>
                <c:pt idx="132">
                  <c:v>0.21105509999324568</c:v>
                </c:pt>
                <c:pt idx="133">
                  <c:v>0.22591729999840027</c:v>
                </c:pt>
                <c:pt idx="134">
                  <c:v>0.22591729999840027</c:v>
                </c:pt>
                <c:pt idx="135">
                  <c:v>0.23984699999709846</c:v>
                </c:pt>
                <c:pt idx="136">
                  <c:v>0.23984699999709846</c:v>
                </c:pt>
                <c:pt idx="137">
                  <c:v>0.24500174999411684</c:v>
                </c:pt>
                <c:pt idx="138">
                  <c:v>0.24131474999740021</c:v>
                </c:pt>
                <c:pt idx="139">
                  <c:v>0.24199149999913061</c:v>
                </c:pt>
                <c:pt idx="140">
                  <c:v>0.24953024999558693</c:v>
                </c:pt>
                <c:pt idx="141">
                  <c:v>0.2529863999952795</c:v>
                </c:pt>
                <c:pt idx="142">
                  <c:v>0.2528491999983089</c:v>
                </c:pt>
                <c:pt idx="143">
                  <c:v>0.25304927559045609</c:v>
                </c:pt>
                <c:pt idx="144">
                  <c:v>0.25522629999613855</c:v>
                </c:pt>
                <c:pt idx="145">
                  <c:v>0.26328794999426464</c:v>
                </c:pt>
                <c:pt idx="146">
                  <c:v>0.26346014999580802</c:v>
                </c:pt>
                <c:pt idx="147">
                  <c:v>0.26388809999480145</c:v>
                </c:pt>
                <c:pt idx="148">
                  <c:v>0.26505105000251206</c:v>
                </c:pt>
                <c:pt idx="149">
                  <c:v>0.26872124999499647</c:v>
                </c:pt>
                <c:pt idx="150">
                  <c:v>0.26464454999222653</c:v>
                </c:pt>
                <c:pt idx="151">
                  <c:v>0.27414349999889964</c:v>
                </c:pt>
                <c:pt idx="152">
                  <c:v>0.27512730000307783</c:v>
                </c:pt>
                <c:pt idx="153">
                  <c:v>0.27787679999164538</c:v>
                </c:pt>
                <c:pt idx="154">
                  <c:v>0.28628989999560872</c:v>
                </c:pt>
                <c:pt idx="155">
                  <c:v>0.28761105000012321</c:v>
                </c:pt>
                <c:pt idx="156">
                  <c:v>0.28387624999595573</c:v>
                </c:pt>
                <c:pt idx="157">
                  <c:v>0.28305299999919953</c:v>
                </c:pt>
                <c:pt idx="158">
                  <c:v>0.28325304999452783</c:v>
                </c:pt>
                <c:pt idx="159">
                  <c:v>0.28342979999433737</c:v>
                </c:pt>
                <c:pt idx="160">
                  <c:v>0.28937184999813326</c:v>
                </c:pt>
                <c:pt idx="161">
                  <c:v>0.2889485999912722</c:v>
                </c:pt>
                <c:pt idx="162">
                  <c:v>0.29198829999950249</c:v>
                </c:pt>
                <c:pt idx="163">
                  <c:v>0.29579440000088653</c:v>
                </c:pt>
                <c:pt idx="164">
                  <c:v>0.29693630000110716</c:v>
                </c:pt>
                <c:pt idx="165">
                  <c:v>0.29851809999672696</c:v>
                </c:pt>
                <c:pt idx="166">
                  <c:v>0.29812515000230633</c:v>
                </c:pt>
                <c:pt idx="167">
                  <c:v>0.29823679999390151</c:v>
                </c:pt>
                <c:pt idx="168">
                  <c:v>0.30304039999464294</c:v>
                </c:pt>
                <c:pt idx="169">
                  <c:v>0.30383009999786736</c:v>
                </c:pt>
                <c:pt idx="170">
                  <c:v>0.30486409999866737</c:v>
                </c:pt>
                <c:pt idx="171">
                  <c:v>0.30514099999709288</c:v>
                </c:pt>
                <c:pt idx="172">
                  <c:v>0.30692969999654451</c:v>
                </c:pt>
                <c:pt idx="173">
                  <c:v>0.10485440000047674</c:v>
                </c:pt>
                <c:pt idx="174">
                  <c:v>0.10602909999579424</c:v>
                </c:pt>
                <c:pt idx="175">
                  <c:v>0.10666469999705441</c:v>
                </c:pt>
                <c:pt idx="176">
                  <c:v>0.10721304999606218</c:v>
                </c:pt>
                <c:pt idx="177">
                  <c:v>0.11109624999517109</c:v>
                </c:pt>
                <c:pt idx="178">
                  <c:v>0.11235229999874718</c:v>
                </c:pt>
                <c:pt idx="179">
                  <c:v>0.10752624976885272</c:v>
                </c:pt>
                <c:pt idx="180">
                  <c:v>0.1176699999923585</c:v>
                </c:pt>
                <c:pt idx="181">
                  <c:v>0.11878164999507135</c:v>
                </c:pt>
                <c:pt idx="182">
                  <c:v>0.11740545000066049</c:v>
                </c:pt>
                <c:pt idx="183">
                  <c:v>0.11793354999099392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0-4291-B45C-A5D3A5D6D8A0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1'!$F$57:$F$974</c:f>
              <c:numCache>
                <c:formatCode>General</c:formatCode>
                <c:ptCount val="918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  <c:pt idx="179">
                  <c:v>36287.5</c:v>
                </c:pt>
                <c:pt idx="180">
                  <c:v>37100</c:v>
                </c:pt>
                <c:pt idx="181">
                  <c:v>37109.5</c:v>
                </c:pt>
                <c:pt idx="182">
                  <c:v>37343.5</c:v>
                </c:pt>
                <c:pt idx="183">
                  <c:v>37426.5</c:v>
                </c:pt>
              </c:numCache>
            </c:numRef>
          </c:xVal>
          <c:yVal>
            <c:numRef>
              <c:f>'Active 1'!$P$57:$P$974</c:f>
              <c:numCache>
                <c:formatCode>General</c:formatCode>
                <c:ptCount val="918"/>
                <c:pt idx="5">
                  <c:v>8.3848872661751277E-4</c:v>
                </c:pt>
                <c:pt idx="6">
                  <c:v>8.4654467972426414E-4</c:v>
                </c:pt>
                <c:pt idx="7">
                  <c:v>3.3240549399430608E-3</c:v>
                </c:pt>
                <c:pt idx="8">
                  <c:v>3.8553531606370962E-3</c:v>
                </c:pt>
                <c:pt idx="9">
                  <c:v>4.1593266600906589E-3</c:v>
                </c:pt>
                <c:pt idx="10">
                  <c:v>4.1688918877305359E-3</c:v>
                </c:pt>
                <c:pt idx="11">
                  <c:v>4.270529428560179E-3</c:v>
                </c:pt>
                <c:pt idx="12">
                  <c:v>4.270529428560179E-3</c:v>
                </c:pt>
                <c:pt idx="13">
                  <c:v>4.5139641441889755E-3</c:v>
                </c:pt>
                <c:pt idx="14">
                  <c:v>7.4245320570284525E-3</c:v>
                </c:pt>
                <c:pt idx="15">
                  <c:v>7.6007351667049198E-3</c:v>
                </c:pt>
                <c:pt idx="16">
                  <c:v>7.6859484174293981E-3</c:v>
                </c:pt>
                <c:pt idx="17">
                  <c:v>8.2312884751071999E-3</c:v>
                </c:pt>
                <c:pt idx="18">
                  <c:v>1.1345433280073586E-2</c:v>
                </c:pt>
                <c:pt idx="19">
                  <c:v>1.1355199567478467E-2</c:v>
                </c:pt>
                <c:pt idx="20">
                  <c:v>1.1355199567478467E-2</c:v>
                </c:pt>
                <c:pt idx="21">
                  <c:v>1.1423635319895216E-2</c:v>
                </c:pt>
                <c:pt idx="22">
                  <c:v>1.1792393227434642E-2</c:v>
                </c:pt>
                <c:pt idx="23">
                  <c:v>1.6586883901350033E-2</c:v>
                </c:pt>
                <c:pt idx="24">
                  <c:v>2.1474189771253531E-2</c:v>
                </c:pt>
                <c:pt idx="25">
                  <c:v>2.1857713667627121E-2</c:v>
                </c:pt>
                <c:pt idx="26">
                  <c:v>2.8468282305357629E-2</c:v>
                </c:pt>
                <c:pt idx="27">
                  <c:v>3.2578671522683809E-2</c:v>
                </c:pt>
                <c:pt idx="28">
                  <c:v>3.3274677501577976E-2</c:v>
                </c:pt>
                <c:pt idx="29">
                  <c:v>3.3483932031562608E-2</c:v>
                </c:pt>
                <c:pt idx="30">
                  <c:v>3.3501996436480538E-2</c:v>
                </c:pt>
                <c:pt idx="31">
                  <c:v>3.3606848931672401E-2</c:v>
                </c:pt>
                <c:pt idx="32">
                  <c:v>3.9488219644226413E-2</c:v>
                </c:pt>
                <c:pt idx="33">
                  <c:v>4.0366815655197549E-2</c:v>
                </c:pt>
                <c:pt idx="34">
                  <c:v>4.0409787914126402E-2</c:v>
                </c:pt>
                <c:pt idx="35">
                  <c:v>4.0828801730134964E-2</c:v>
                </c:pt>
                <c:pt idx="36">
                  <c:v>4.7246237242235312E-2</c:v>
                </c:pt>
                <c:pt idx="37">
                  <c:v>4.734656108300915E-2</c:v>
                </c:pt>
                <c:pt idx="38">
                  <c:v>4.7706812285415123E-2</c:v>
                </c:pt>
                <c:pt idx="39">
                  <c:v>5.4553938016893434E-2</c:v>
                </c:pt>
                <c:pt idx="40">
                  <c:v>5.4611795145656297E-2</c:v>
                </c:pt>
                <c:pt idx="41">
                  <c:v>5.5138197538073183E-2</c:v>
                </c:pt>
                <c:pt idx="42">
                  <c:v>6.2099468980289868E-2</c:v>
                </c:pt>
                <c:pt idx="43">
                  <c:v>6.314025929892414E-2</c:v>
                </c:pt>
                <c:pt idx="44">
                  <c:v>6.3202003069829552E-2</c:v>
                </c:pt>
                <c:pt idx="45">
                  <c:v>6.3202003069829552E-2</c:v>
                </c:pt>
                <c:pt idx="46">
                  <c:v>6.3335081570939547E-2</c:v>
                </c:pt>
                <c:pt idx="47">
                  <c:v>6.3496845676247318E-2</c:v>
                </c:pt>
                <c:pt idx="48">
                  <c:v>7.0957815137426675E-2</c:v>
                </c:pt>
                <c:pt idx="49">
                  <c:v>7.1318602932640002E-2</c:v>
                </c:pt>
                <c:pt idx="50">
                  <c:v>7.2219158836924563E-2</c:v>
                </c:pt>
                <c:pt idx="51">
                  <c:v>7.3134994024112082E-2</c:v>
                </c:pt>
                <c:pt idx="52">
                  <c:v>7.9740235364899451E-2</c:v>
                </c:pt>
                <c:pt idx="53">
                  <c:v>7.9745514132670101E-2</c:v>
                </c:pt>
                <c:pt idx="54">
                  <c:v>8.0380128846910759E-2</c:v>
                </c:pt>
                <c:pt idx="55">
                  <c:v>8.1315068296908169E-2</c:v>
                </c:pt>
                <c:pt idx="56">
                  <c:v>8.1368338782330074E-2</c:v>
                </c:pt>
                <c:pt idx="57">
                  <c:v>8.1389651460285248E-2</c:v>
                </c:pt>
                <c:pt idx="58">
                  <c:v>8.1389651460285248E-2</c:v>
                </c:pt>
                <c:pt idx="59">
                  <c:v>8.1394980030112099E-2</c:v>
                </c:pt>
                <c:pt idx="60">
                  <c:v>8.7513083225179547E-2</c:v>
                </c:pt>
                <c:pt idx="61">
                  <c:v>8.9306547795108993E-2</c:v>
                </c:pt>
                <c:pt idx="62">
                  <c:v>8.9345481003097388E-2</c:v>
                </c:pt>
                <c:pt idx="63">
                  <c:v>8.9345481003097388E-2</c:v>
                </c:pt>
                <c:pt idx="64">
                  <c:v>8.9395549514533268E-2</c:v>
                </c:pt>
                <c:pt idx="65">
                  <c:v>8.9841173030933918E-2</c:v>
                </c:pt>
                <c:pt idx="66">
                  <c:v>9.0148133700496957E-2</c:v>
                </c:pt>
                <c:pt idx="67">
                  <c:v>9.0148133700496957E-2</c:v>
                </c:pt>
                <c:pt idx="68">
                  <c:v>9.036049857659921E-2</c:v>
                </c:pt>
                <c:pt idx="69">
                  <c:v>9.0982151795068661E-2</c:v>
                </c:pt>
                <c:pt idx="70">
                  <c:v>9.1010200631513424E-2</c:v>
                </c:pt>
                <c:pt idx="71">
                  <c:v>9.7191490104301739E-2</c:v>
                </c:pt>
                <c:pt idx="72">
                  <c:v>9.877063853001887E-2</c:v>
                </c:pt>
                <c:pt idx="73">
                  <c:v>9.8852238819129787E-2</c:v>
                </c:pt>
                <c:pt idx="74">
                  <c:v>9.9471088039597311E-2</c:v>
                </c:pt>
                <c:pt idx="75">
                  <c:v>0.10038511979325873</c:v>
                </c:pt>
                <c:pt idx="76">
                  <c:v>0.10782552494194457</c:v>
                </c:pt>
                <c:pt idx="77">
                  <c:v>0.11022387170677767</c:v>
                </c:pt>
                <c:pt idx="78">
                  <c:v>0.11048164641009182</c:v>
                </c:pt>
                <c:pt idx="79">
                  <c:v>0.11072126156819201</c:v>
                </c:pt>
                <c:pt idx="80">
                  <c:v>0.11077659196311689</c:v>
                </c:pt>
                <c:pt idx="81">
                  <c:v>0.11078274058545136</c:v>
                </c:pt>
                <c:pt idx="82">
                  <c:v>0.11100419763955459</c:v>
                </c:pt>
                <c:pt idx="83">
                  <c:v>0.11101035218689252</c:v>
                </c:pt>
                <c:pt idx="84">
                  <c:v>0.11107190646770951</c:v>
                </c:pt>
                <c:pt idx="85">
                  <c:v>0.11107190646770951</c:v>
                </c:pt>
                <c:pt idx="86">
                  <c:v>0.11107190646770951</c:v>
                </c:pt>
                <c:pt idx="87">
                  <c:v>0.11107190646770951</c:v>
                </c:pt>
                <c:pt idx="88">
                  <c:v>0.12082563752187184</c:v>
                </c:pt>
                <c:pt idx="89">
                  <c:v>0.12234810058783174</c:v>
                </c:pt>
                <c:pt idx="90">
                  <c:v>0.1241908222628671</c:v>
                </c:pt>
                <c:pt idx="91">
                  <c:v>0.1330828240599736</c:v>
                </c:pt>
                <c:pt idx="92">
                  <c:v>0.13350551726207358</c:v>
                </c:pt>
                <c:pt idx="93">
                  <c:v>0.14376431438684478</c:v>
                </c:pt>
                <c:pt idx="94">
                  <c:v>0.14524233545239934</c:v>
                </c:pt>
                <c:pt idx="95">
                  <c:v>0.14545906432358924</c:v>
                </c:pt>
                <c:pt idx="96">
                  <c:v>0.14562696010666479</c:v>
                </c:pt>
                <c:pt idx="97">
                  <c:v>0.14565495170475021</c:v>
                </c:pt>
                <c:pt idx="98">
                  <c:v>0.14582995724180459</c:v>
                </c:pt>
                <c:pt idx="99">
                  <c:v>0.14599805671689142</c:v>
                </c:pt>
                <c:pt idx="100">
                  <c:v>0.14633453238074076</c:v>
                </c:pt>
                <c:pt idx="101">
                  <c:v>0.14749398145153408</c:v>
                </c:pt>
                <c:pt idx="102">
                  <c:v>0.15684676515301951</c:v>
                </c:pt>
                <c:pt idx="103">
                  <c:v>0.15691927108214637</c:v>
                </c:pt>
                <c:pt idx="104">
                  <c:v>0.15860590395403668</c:v>
                </c:pt>
                <c:pt idx="105">
                  <c:v>0.15876629069592504</c:v>
                </c:pt>
                <c:pt idx="106">
                  <c:v>0.1593793893597199</c:v>
                </c:pt>
                <c:pt idx="107">
                  <c:v>0.15962786957395383</c:v>
                </c:pt>
                <c:pt idx="108">
                  <c:v>0.16870395180810682</c:v>
                </c:pt>
                <c:pt idx="109">
                  <c:v>0.16965864867144834</c:v>
                </c:pt>
                <c:pt idx="110">
                  <c:v>0.17057064441494613</c:v>
                </c:pt>
                <c:pt idx="111">
                  <c:v>0.17063857248819952</c:v>
                </c:pt>
                <c:pt idx="112">
                  <c:v>0.18249959090765877</c:v>
                </c:pt>
                <c:pt idx="113">
                  <c:v>0.18249959090765877</c:v>
                </c:pt>
                <c:pt idx="114">
                  <c:v>0.18371769255843248</c:v>
                </c:pt>
                <c:pt idx="115">
                  <c:v>0.18378026435846445</c:v>
                </c:pt>
                <c:pt idx="116">
                  <c:v>0.18393673869640839</c:v>
                </c:pt>
                <c:pt idx="117">
                  <c:v>0.1841559103804038</c:v>
                </c:pt>
                <c:pt idx="118">
                  <c:v>0.18461814741588792</c:v>
                </c:pt>
                <c:pt idx="119">
                  <c:v>0.1852065415473001</c:v>
                </c:pt>
                <c:pt idx="120">
                  <c:v>0.18537930802347033</c:v>
                </c:pt>
                <c:pt idx="121">
                  <c:v>0.18548143373560824</c:v>
                </c:pt>
                <c:pt idx="122">
                  <c:v>0.18751383449781509</c:v>
                </c:pt>
                <c:pt idx="123">
                  <c:v>0.19599200520136237</c:v>
                </c:pt>
                <c:pt idx="124">
                  <c:v>0.19803028714989881</c:v>
                </c:pt>
                <c:pt idx="125">
                  <c:v>0.19872821871235699</c:v>
                </c:pt>
                <c:pt idx="126">
                  <c:v>0.20038851410244732</c:v>
                </c:pt>
                <c:pt idx="127">
                  <c:v>0.2119708772932582</c:v>
                </c:pt>
                <c:pt idx="128">
                  <c:v>0.21359108125718898</c:v>
                </c:pt>
                <c:pt idx="129">
                  <c:v>0.2151412857986795</c:v>
                </c:pt>
                <c:pt idx="130">
                  <c:v>0.21553813125282464</c:v>
                </c:pt>
                <c:pt idx="131">
                  <c:v>0.21665456777014663</c:v>
                </c:pt>
                <c:pt idx="132">
                  <c:v>0.21694258665349725</c:v>
                </c:pt>
                <c:pt idx="133">
                  <c:v>0.22976383025054145</c:v>
                </c:pt>
                <c:pt idx="134">
                  <c:v>0.22976383025054145</c:v>
                </c:pt>
                <c:pt idx="135">
                  <c:v>0.24338933075748967</c:v>
                </c:pt>
                <c:pt idx="136">
                  <c:v>0.24338933075748967</c:v>
                </c:pt>
                <c:pt idx="137">
                  <c:v>0.24415148512398815</c:v>
                </c:pt>
                <c:pt idx="138">
                  <c:v>0.24576927830178424</c:v>
                </c:pt>
                <c:pt idx="139">
                  <c:v>0.24581429106371092</c:v>
                </c:pt>
                <c:pt idx="140">
                  <c:v>0.25788377212790148</c:v>
                </c:pt>
                <c:pt idx="141">
                  <c:v>0.26055363257475006</c:v>
                </c:pt>
                <c:pt idx="142">
                  <c:v>0.26062772898694114</c:v>
                </c:pt>
                <c:pt idx="143">
                  <c:v>0.26082228083011993</c:v>
                </c:pt>
                <c:pt idx="144">
                  <c:v>0.26346960996992086</c:v>
                </c:pt>
                <c:pt idx="145">
                  <c:v>0.27304136467849155</c:v>
                </c:pt>
                <c:pt idx="146">
                  <c:v>0.27391373052515489</c:v>
                </c:pt>
                <c:pt idx="147">
                  <c:v>0.2742649554740369</c:v>
                </c:pt>
                <c:pt idx="148">
                  <c:v>0.27556734569331326</c:v>
                </c:pt>
                <c:pt idx="149">
                  <c:v>0.27911892357372459</c:v>
                </c:pt>
                <c:pt idx="150">
                  <c:v>0.27948296661709282</c:v>
                </c:pt>
                <c:pt idx="151">
                  <c:v>0.29009200626079129</c:v>
                </c:pt>
                <c:pt idx="152">
                  <c:v>0.29075597428172478</c:v>
                </c:pt>
                <c:pt idx="153">
                  <c:v>0.29635070596352919</c:v>
                </c:pt>
                <c:pt idx="154">
                  <c:v>0.30896300672987548</c:v>
                </c:pt>
                <c:pt idx="155">
                  <c:v>0.31086790394788177</c:v>
                </c:pt>
                <c:pt idx="156">
                  <c:v>0.31159508370916228</c:v>
                </c:pt>
                <c:pt idx="157">
                  <c:v>0.31164561312972722</c:v>
                </c:pt>
                <c:pt idx="158">
                  <c:v>0.31208033140614205</c:v>
                </c:pt>
                <c:pt idx="159">
                  <c:v>0.31213089925916204</c:v>
                </c:pt>
                <c:pt idx="160">
                  <c:v>0.31378160383916603</c:v>
                </c:pt>
                <c:pt idx="161">
                  <c:v>0.31383230620577829</c:v>
                </c:pt>
                <c:pt idx="162">
                  <c:v>0.31527392474895094</c:v>
                </c:pt>
                <c:pt idx="163">
                  <c:v>0.32806209262887132</c:v>
                </c:pt>
                <c:pt idx="164">
                  <c:v>0.32841453199321735</c:v>
                </c:pt>
                <c:pt idx="165">
                  <c:v>0.33203249641433552</c:v>
                </c:pt>
                <c:pt idx="166">
                  <c:v>0.33268954592269373</c:v>
                </c:pt>
                <c:pt idx="167">
                  <c:v>0.33288782845627218</c:v>
                </c:pt>
                <c:pt idx="168">
                  <c:v>0.34442344569450983</c:v>
                </c:pt>
                <c:pt idx="169">
                  <c:v>0.34593209940669667</c:v>
                </c:pt>
                <c:pt idx="170">
                  <c:v>0.34848927726562712</c:v>
                </c:pt>
                <c:pt idx="171">
                  <c:v>0.34992104757209774</c:v>
                </c:pt>
                <c:pt idx="172">
                  <c:v>0.35294356901949703</c:v>
                </c:pt>
                <c:pt idx="173">
                  <c:v>0.36640707780269344</c:v>
                </c:pt>
                <c:pt idx="174">
                  <c:v>0.3690591569026741</c:v>
                </c:pt>
                <c:pt idx="175">
                  <c:v>0.36923483149451269</c:v>
                </c:pt>
                <c:pt idx="176">
                  <c:v>0.3712250052856168</c:v>
                </c:pt>
                <c:pt idx="177">
                  <c:v>0.38850527202369833</c:v>
                </c:pt>
                <c:pt idx="178">
                  <c:v>0.39079403838700749</c:v>
                </c:pt>
                <c:pt idx="179">
                  <c:v>0.38625678324356494</c:v>
                </c:pt>
                <c:pt idx="180">
                  <c:v>0.40471116115195083</c:v>
                </c:pt>
                <c:pt idx="181">
                  <c:v>0.40492943640873197</c:v>
                </c:pt>
                <c:pt idx="182">
                  <c:v>0.41032414931881833</c:v>
                </c:pt>
                <c:pt idx="183">
                  <c:v>0.41224608523491102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0-4291-B45C-A5D3A5D6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2760"/>
        <c:axId val="1"/>
      </c:scatterChart>
      <c:valAx>
        <c:axId val="749862760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AC-483D-859A-79927C74C95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AC-483D-859A-79927C74C95E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AC-483D-859A-79927C74C95E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59AC-483D-859A-79927C74C95E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59AC-483D-859A-79927C74C95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59AC-483D-859A-79927C74C95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59AC-483D-859A-79927C74C95E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59AC-483D-859A-79927C74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46408"/>
        <c:axId val="1"/>
      </c:scatterChart>
      <c:valAx>
        <c:axId val="82054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4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201345435999E-2"/>
          <c:y val="0.1162163695845249"/>
          <c:w val="0.91676488586061478"/>
          <c:h val="0.716217161393002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Q_fit!$D$21:$D$196</c:f>
              <c:numCache>
                <c:formatCode>General</c:formatCode>
                <c:ptCount val="176"/>
                <c:pt idx="0">
                  <c:v>0.69840000000000002</c:v>
                </c:pt>
                <c:pt idx="1">
                  <c:v>0.71265000000000001</c:v>
                </c:pt>
                <c:pt idx="2">
                  <c:v>0.72065000000000001</c:v>
                </c:pt>
                <c:pt idx="3">
                  <c:v>0.72355000000000003</c:v>
                </c:pt>
                <c:pt idx="4">
                  <c:v>0.72985</c:v>
                </c:pt>
                <c:pt idx="5">
                  <c:v>0.80064999999999997</c:v>
                </c:pt>
                <c:pt idx="6">
                  <c:v>0.80469999999999997</c:v>
                </c:pt>
                <c:pt idx="7">
                  <c:v>0.88570000000000004</c:v>
                </c:pt>
                <c:pt idx="8">
                  <c:v>0.88590000000000002</c:v>
                </c:pt>
                <c:pt idx="9">
                  <c:v>0.88590000000000002</c:v>
                </c:pt>
                <c:pt idx="10">
                  <c:v>0.88729999999999998</c:v>
                </c:pt>
                <c:pt idx="11">
                  <c:v>0.89480000000000004</c:v>
                </c:pt>
                <c:pt idx="12">
                  <c:v>0.98640000000000005</c:v>
                </c:pt>
                <c:pt idx="13">
                  <c:v>1.0707</c:v>
                </c:pt>
                <c:pt idx="14">
                  <c:v>1.2387999999999999</c:v>
                </c:pt>
                <c:pt idx="15">
                  <c:v>1.2531000000000001</c:v>
                </c:pt>
                <c:pt idx="16">
                  <c:v>1.33165</c:v>
                </c:pt>
                <c:pt idx="17">
                  <c:v>1.3429500000000001</c:v>
                </c:pt>
                <c:pt idx="18">
                  <c:v>1.3434999999999999</c:v>
                </c:pt>
                <c:pt idx="19">
                  <c:v>1.3488500000000001</c:v>
                </c:pt>
                <c:pt idx="20">
                  <c:v>1.42805</c:v>
                </c:pt>
                <c:pt idx="21">
                  <c:v>1.4292499999999999</c:v>
                </c:pt>
                <c:pt idx="22">
                  <c:v>1.4335500000000001</c:v>
                </c:pt>
                <c:pt idx="23">
                  <c:v>1.51275</c:v>
                </c:pt>
                <c:pt idx="24">
                  <c:v>1.5134000000000001</c:v>
                </c:pt>
                <c:pt idx="25">
                  <c:v>1.5193000000000001</c:v>
                </c:pt>
                <c:pt idx="26">
                  <c:v>1.5951</c:v>
                </c:pt>
                <c:pt idx="27">
                  <c:v>1.6061000000000001</c:v>
                </c:pt>
                <c:pt idx="28">
                  <c:v>1.6067499999999999</c:v>
                </c:pt>
                <c:pt idx="29">
                  <c:v>1.6067499999999999</c:v>
                </c:pt>
                <c:pt idx="30">
                  <c:v>1.60815</c:v>
                </c:pt>
                <c:pt idx="31">
                  <c:v>1.60985</c:v>
                </c:pt>
                <c:pt idx="32">
                  <c:v>1.68625</c:v>
                </c:pt>
                <c:pt idx="33">
                  <c:v>1.6898500000000001</c:v>
                </c:pt>
                <c:pt idx="34">
                  <c:v>1.6988000000000001</c:v>
                </c:pt>
                <c:pt idx="35">
                  <c:v>1.7078500000000001</c:v>
                </c:pt>
                <c:pt idx="36">
                  <c:v>1.7716499999999999</c:v>
                </c:pt>
                <c:pt idx="37">
                  <c:v>1.7717000000000001</c:v>
                </c:pt>
                <c:pt idx="38">
                  <c:v>1.7777000000000001</c:v>
                </c:pt>
                <c:pt idx="39">
                  <c:v>1.7865</c:v>
                </c:pt>
                <c:pt idx="40">
                  <c:v>1.7869999999999999</c:v>
                </c:pt>
                <c:pt idx="41">
                  <c:v>1.7871999999999999</c:v>
                </c:pt>
                <c:pt idx="42">
                  <c:v>1.78725</c:v>
                </c:pt>
                <c:pt idx="43">
                  <c:v>1.8436999999999999</c:v>
                </c:pt>
                <c:pt idx="44">
                  <c:v>1.8599000000000001</c:v>
                </c:pt>
                <c:pt idx="45">
                  <c:v>1.86025</c:v>
                </c:pt>
                <c:pt idx="46">
                  <c:v>1.86025</c:v>
                </c:pt>
                <c:pt idx="47">
                  <c:v>1.8607</c:v>
                </c:pt>
                <c:pt idx="48">
                  <c:v>1.8647</c:v>
                </c:pt>
                <c:pt idx="49">
                  <c:v>1.8674500000000001</c:v>
                </c:pt>
                <c:pt idx="50">
                  <c:v>1.8674500000000001</c:v>
                </c:pt>
                <c:pt idx="51">
                  <c:v>1.8693500000000001</c:v>
                </c:pt>
                <c:pt idx="52">
                  <c:v>1.8749</c:v>
                </c:pt>
                <c:pt idx="53">
                  <c:v>1.8751500000000001</c:v>
                </c:pt>
                <c:pt idx="54">
                  <c:v>1.9294</c:v>
                </c:pt>
                <c:pt idx="55">
                  <c:v>1.9430000000000001</c:v>
                </c:pt>
                <c:pt idx="56">
                  <c:v>1.9437</c:v>
                </c:pt>
                <c:pt idx="57">
                  <c:v>1.9490000000000001</c:v>
                </c:pt>
                <c:pt idx="58">
                  <c:v>1.9568000000000001</c:v>
                </c:pt>
                <c:pt idx="59">
                  <c:v>2.0190999999999999</c:v>
                </c:pt>
                <c:pt idx="60">
                  <c:v>2.0387499999999998</c:v>
                </c:pt>
                <c:pt idx="61">
                  <c:v>2.0408499999999998</c:v>
                </c:pt>
                <c:pt idx="62">
                  <c:v>2.0428000000000002</c:v>
                </c:pt>
                <c:pt idx="63">
                  <c:v>2.04325</c:v>
                </c:pt>
                <c:pt idx="64">
                  <c:v>2.0432999999999999</c:v>
                </c:pt>
                <c:pt idx="65">
                  <c:v>2.0451000000000001</c:v>
                </c:pt>
                <c:pt idx="66">
                  <c:v>2.04515</c:v>
                </c:pt>
                <c:pt idx="67">
                  <c:v>2.0456500000000002</c:v>
                </c:pt>
                <c:pt idx="68">
                  <c:v>2.0456500000000002</c:v>
                </c:pt>
                <c:pt idx="69">
                  <c:v>2.0456500000000002</c:v>
                </c:pt>
                <c:pt idx="70">
                  <c:v>2.0456500000000002</c:v>
                </c:pt>
                <c:pt idx="71">
                  <c:v>2.1233</c:v>
                </c:pt>
                <c:pt idx="72">
                  <c:v>2.1351499999999999</c:v>
                </c:pt>
                <c:pt idx="73">
                  <c:v>2.1494</c:v>
                </c:pt>
                <c:pt idx="74">
                  <c:v>2.2168000000000001</c:v>
                </c:pt>
                <c:pt idx="75">
                  <c:v>2.2199499999999999</c:v>
                </c:pt>
                <c:pt idx="76">
                  <c:v>2.2949999999999999</c:v>
                </c:pt>
                <c:pt idx="77">
                  <c:v>2.3056000000000001</c:v>
                </c:pt>
                <c:pt idx="78">
                  <c:v>2.30715</c:v>
                </c:pt>
                <c:pt idx="79">
                  <c:v>2.3083499999999999</c:v>
                </c:pt>
                <c:pt idx="80">
                  <c:v>2.3085499999999999</c:v>
                </c:pt>
                <c:pt idx="81">
                  <c:v>2.3098000000000001</c:v>
                </c:pt>
                <c:pt idx="82">
                  <c:v>2.3109999999999999</c:v>
                </c:pt>
                <c:pt idx="83">
                  <c:v>2.3134000000000001</c:v>
                </c:pt>
                <c:pt idx="84">
                  <c:v>2.32165</c:v>
                </c:pt>
                <c:pt idx="85">
                  <c:v>2.3871000000000002</c:v>
                </c:pt>
                <c:pt idx="86">
                  <c:v>2.3875999999999999</c:v>
                </c:pt>
                <c:pt idx="87">
                  <c:v>2.3992</c:v>
                </c:pt>
                <c:pt idx="88">
                  <c:v>2.4003000000000001</c:v>
                </c:pt>
                <c:pt idx="89">
                  <c:v>2.4045000000000001</c:v>
                </c:pt>
                <c:pt idx="90">
                  <c:v>2.4062000000000001</c:v>
                </c:pt>
                <c:pt idx="91">
                  <c:v>2.4674499999999999</c:v>
                </c:pt>
                <c:pt idx="92">
                  <c:v>2.4738000000000002</c:v>
                </c:pt>
                <c:pt idx="93">
                  <c:v>2.4798499999999999</c:v>
                </c:pt>
                <c:pt idx="94">
                  <c:v>2.4803000000000002</c:v>
                </c:pt>
                <c:pt idx="95">
                  <c:v>2.5575999999999999</c:v>
                </c:pt>
                <c:pt idx="96">
                  <c:v>2.5653999999999999</c:v>
                </c:pt>
                <c:pt idx="97">
                  <c:v>2.5657999999999999</c:v>
                </c:pt>
                <c:pt idx="98">
                  <c:v>2.5668000000000002</c:v>
                </c:pt>
                <c:pt idx="99">
                  <c:v>2.5682</c:v>
                </c:pt>
                <c:pt idx="100">
                  <c:v>2.5711499999999998</c:v>
                </c:pt>
                <c:pt idx="101">
                  <c:v>2.5749</c:v>
                </c:pt>
                <c:pt idx="102">
                  <c:v>2.5760000000000001</c:v>
                </c:pt>
                <c:pt idx="103">
                  <c:v>2.5766499999999999</c:v>
                </c:pt>
                <c:pt idx="104">
                  <c:v>2.58955</c:v>
                </c:pt>
                <c:pt idx="105">
                  <c:v>2.6426500000000002</c:v>
                </c:pt>
                <c:pt idx="106">
                  <c:v>2.6552500000000001</c:v>
                </c:pt>
                <c:pt idx="107">
                  <c:v>2.6595499999999999</c:v>
                </c:pt>
                <c:pt idx="108">
                  <c:v>2.6697500000000001</c:v>
                </c:pt>
                <c:pt idx="109">
                  <c:v>2.7397999999999998</c:v>
                </c:pt>
                <c:pt idx="110">
                  <c:v>2.7494499999999999</c:v>
                </c:pt>
                <c:pt idx="111">
                  <c:v>2.7586499999999998</c:v>
                </c:pt>
                <c:pt idx="112">
                  <c:v>2.7675999999999998</c:v>
                </c:pt>
                <c:pt idx="113">
                  <c:v>2.7692999999999999</c:v>
                </c:pt>
              </c:numCache>
            </c:numRef>
          </c:xVal>
          <c:yVal>
            <c:numRef>
              <c:f>Q_fit!$E$21:$E$196</c:f>
              <c:numCache>
                <c:formatCode>General</c:formatCode>
                <c:ptCount val="176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3">
                  <c:v>6.309849995886907E-3</c:v>
                </c:pt>
                <c:pt idx="4">
                  <c:v>4.3239499937044457E-3</c:v>
                </c:pt>
                <c:pt idx="5">
                  <c:v>1.4339549998112489E-2</c:v>
                </c:pt>
                <c:pt idx="6">
                  <c:v>2.5629000010667369E-3</c:v>
                </c:pt>
                <c:pt idx="7">
                  <c:v>2.0029899998917244E-2</c:v>
                </c:pt>
                <c:pt idx="8">
                  <c:v>1.1411300001782365E-2</c:v>
                </c:pt>
                <c:pt idx="9">
                  <c:v>1.1711300001479685E-2</c:v>
                </c:pt>
                <c:pt idx="10">
                  <c:v>1.5081099998496938E-2</c:v>
                </c:pt>
                <c:pt idx="11">
                  <c:v>7.3835999937728047E-3</c:v>
                </c:pt>
                <c:pt idx="12">
                  <c:v>1.6064799994637724E-2</c:v>
                </c:pt>
                <c:pt idx="13">
                  <c:v>1.9824899995001033E-2</c:v>
                </c:pt>
                <c:pt idx="14">
                  <c:v>2.9691600000660401E-2</c:v>
                </c:pt>
                <c:pt idx="15">
                  <c:v>3.3861699994304217E-2</c:v>
                </c:pt>
                <c:pt idx="16">
                  <c:v>5.295654999645194E-2</c:v>
                </c:pt>
                <c:pt idx="17">
                  <c:v>3.8905649991647806E-2</c:v>
                </c:pt>
                <c:pt idx="18">
                  <c:v>4.9054499999328982E-2</c:v>
                </c:pt>
                <c:pt idx="19">
                  <c:v>3.8956949996645562E-2</c:v>
                </c:pt>
                <c:pt idx="20">
                  <c:v>5.0791349996870849E-2</c:v>
                </c:pt>
                <c:pt idx="21">
                  <c:v>3.5079749992291909E-2</c:v>
                </c:pt>
                <c:pt idx="22">
                  <c:v>4.5779849991959054E-2</c:v>
                </c:pt>
                <c:pt idx="23">
                  <c:v>5.1614249998237938E-2</c:v>
                </c:pt>
                <c:pt idx="24">
                  <c:v>4.9053799993998837E-2</c:v>
                </c:pt>
                <c:pt idx="25">
                  <c:v>5.3005100002337713E-2</c:v>
                </c:pt>
                <c:pt idx="26">
                  <c:v>6.045569999696454E-2</c:v>
                </c:pt>
                <c:pt idx="27">
                  <c:v>6.303269999625627E-2</c:v>
                </c:pt>
                <c:pt idx="28">
                  <c:v>6.2972249994345475E-2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7.2278749998076819E-2</c:v>
                </c:pt>
                <c:pt idx="33">
                  <c:v>7.1043949996237643E-2</c:v>
                </c:pt>
                <c:pt idx="34">
                  <c:v>7.2711599998001475E-2</c:v>
                </c:pt>
                <c:pt idx="35">
                  <c:v>5.5369950001477264E-2</c:v>
                </c:pt>
                <c:pt idx="36">
                  <c:v>8.0236549998517148E-2</c:v>
                </c:pt>
                <c:pt idx="37">
                  <c:v>8.2331899997370783E-2</c:v>
                </c:pt>
                <c:pt idx="38">
                  <c:v>8.327389999612933E-2</c:v>
                </c:pt>
                <c:pt idx="39">
                  <c:v>8.1855500000528991E-2</c:v>
                </c:pt>
                <c:pt idx="40">
                  <c:v>8.2608999997319188E-2</c:v>
                </c:pt>
                <c:pt idx="41">
                  <c:v>8.1390399995143525E-2</c:v>
                </c:pt>
                <c:pt idx="42">
                  <c:v>8.3285749991773628E-2</c:v>
                </c:pt>
                <c:pt idx="43">
                  <c:v>9.2935900000156835E-2</c:v>
                </c:pt>
                <c:pt idx="44">
                  <c:v>9.0429299998504575E-2</c:v>
                </c:pt>
                <c:pt idx="45">
                  <c:v>8.9496749998943415E-2</c:v>
                </c:pt>
                <c:pt idx="46">
                  <c:v>8.9705883467104286E-2</c:v>
                </c:pt>
                <c:pt idx="47">
                  <c:v>8.9754900000116322E-2</c:v>
                </c:pt>
                <c:pt idx="48">
                  <c:v>9.3682899998384528E-2</c:v>
                </c:pt>
                <c:pt idx="49">
                  <c:v>9.6727149997605011E-2</c:v>
                </c:pt>
                <c:pt idx="50">
                  <c:v>0.10272714999882737</c:v>
                </c:pt>
                <c:pt idx="51">
                  <c:v>9.2250449997663964E-2</c:v>
                </c:pt>
                <c:pt idx="52">
                  <c:v>9.3034299999999348E-2</c:v>
                </c:pt>
                <c:pt idx="53">
                  <c:v>9.2911050000111572E-2</c:v>
                </c:pt>
                <c:pt idx="54">
                  <c:v>8.7665799997921567E-2</c:v>
                </c:pt>
                <c:pt idx="55">
                  <c:v>0.10340099999302765</c:v>
                </c:pt>
                <c:pt idx="56">
                  <c:v>9.9035899998852983E-2</c:v>
                </c:pt>
                <c:pt idx="57">
                  <c:v>0.10244299999612849</c:v>
                </c:pt>
                <c:pt idx="58">
                  <c:v>0.102517599996645</c:v>
                </c:pt>
                <c:pt idx="59">
                  <c:v>0.11092369999823859</c:v>
                </c:pt>
                <c:pt idx="60">
                  <c:v>0.11329624999052612</c:v>
                </c:pt>
                <c:pt idx="61">
                  <c:v>0.11560094999731518</c:v>
                </c:pt>
                <c:pt idx="62">
                  <c:v>0.1113195999932941</c:v>
                </c:pt>
                <c:pt idx="63">
                  <c:v>0.11387775000184774</c:v>
                </c:pt>
                <c:pt idx="64">
                  <c:v>0.1141730999952415</c:v>
                </c:pt>
                <c:pt idx="65">
                  <c:v>0.11510570000245934</c:v>
                </c:pt>
                <c:pt idx="66">
                  <c:v>0.11340104999544565</c:v>
                </c:pt>
                <c:pt idx="67">
                  <c:v>0.11285454999597277</c:v>
                </c:pt>
                <c:pt idx="68">
                  <c:v>0.11385454999253852</c:v>
                </c:pt>
                <c:pt idx="69">
                  <c:v>0.11425454999698559</c:v>
                </c:pt>
                <c:pt idx="70">
                  <c:v>0.11435454999445938</c:v>
                </c:pt>
                <c:pt idx="71">
                  <c:v>0.12473309999768389</c:v>
                </c:pt>
                <c:pt idx="72">
                  <c:v>0.12583104999794159</c:v>
                </c:pt>
                <c:pt idx="73">
                  <c:v>0.12590579999960028</c:v>
                </c:pt>
                <c:pt idx="74">
                  <c:v>0.13653759999579052</c:v>
                </c:pt>
                <c:pt idx="75">
                  <c:v>0.13754464999510674</c:v>
                </c:pt>
                <c:pt idx="76">
                  <c:v>0.14646499999798834</c:v>
                </c:pt>
                <c:pt idx="77">
                  <c:v>0.14957919999869773</c:v>
                </c:pt>
                <c:pt idx="78">
                  <c:v>0.14843505000317236</c:v>
                </c:pt>
                <c:pt idx="79">
                  <c:v>0.14932344999397174</c:v>
                </c:pt>
                <c:pt idx="80">
                  <c:v>0.14930484999786131</c:v>
                </c:pt>
                <c:pt idx="81">
                  <c:v>0.14888860000064597</c:v>
                </c:pt>
                <c:pt idx="82">
                  <c:v>0.14827700000023469</c:v>
                </c:pt>
                <c:pt idx="83">
                  <c:v>0.14915380000456935</c:v>
                </c:pt>
                <c:pt idx="84">
                  <c:v>0.14978654999868013</c:v>
                </c:pt>
                <c:pt idx="85">
                  <c:v>0.15909969999484019</c:v>
                </c:pt>
                <c:pt idx="86">
                  <c:v>0.15945320000173524</c:v>
                </c:pt>
                <c:pt idx="87">
                  <c:v>0.16137439999874914</c:v>
                </c:pt>
                <c:pt idx="88">
                  <c:v>0.16027209999447223</c:v>
                </c:pt>
                <c:pt idx="89">
                  <c:v>0.16048149999551242</c:v>
                </c:pt>
                <c:pt idx="90">
                  <c:v>0.16202340000018012</c:v>
                </c:pt>
                <c:pt idx="91">
                  <c:v>0.17042714999843156</c:v>
                </c:pt>
                <c:pt idx="92">
                  <c:v>0.17033660000015516</c:v>
                </c:pt>
                <c:pt idx="93">
                  <c:v>0.17247394999867538</c:v>
                </c:pt>
                <c:pt idx="94">
                  <c:v>0.17283209999732208</c:v>
                </c:pt>
                <c:pt idx="95">
                  <c:v>0.17864320000080625</c:v>
                </c:pt>
                <c:pt idx="96">
                  <c:v>0.18351779999647988</c:v>
                </c:pt>
                <c:pt idx="97">
                  <c:v>0.17858059999707621</c:v>
                </c:pt>
                <c:pt idx="98">
                  <c:v>0.18538759999501053</c:v>
                </c:pt>
                <c:pt idx="99">
                  <c:v>0.18425739999656798</c:v>
                </c:pt>
                <c:pt idx="100">
                  <c:v>0.18518304999452084</c:v>
                </c:pt>
                <c:pt idx="101">
                  <c:v>0.18613429999822984</c:v>
                </c:pt>
                <c:pt idx="102">
                  <c:v>0.18673199999466306</c:v>
                </c:pt>
                <c:pt idx="103">
                  <c:v>0.18647154999780469</c:v>
                </c:pt>
                <c:pt idx="104">
                  <c:v>0.1817718500024057</c:v>
                </c:pt>
                <c:pt idx="105">
                  <c:v>0.19623354999203002</c:v>
                </c:pt>
                <c:pt idx="106">
                  <c:v>0.19906174999778159</c:v>
                </c:pt>
                <c:pt idx="107">
                  <c:v>0.19526184999267571</c:v>
                </c:pt>
                <c:pt idx="108">
                  <c:v>0.20071325000026263</c:v>
                </c:pt>
                <c:pt idx="109">
                  <c:v>0.21119860000180779</c:v>
                </c:pt>
                <c:pt idx="110">
                  <c:v>0.21270114999788348</c:v>
                </c:pt>
                <c:pt idx="111">
                  <c:v>0.21384554999531247</c:v>
                </c:pt>
                <c:pt idx="112">
                  <c:v>0.21481320000020787</c:v>
                </c:pt>
                <c:pt idx="113">
                  <c:v>0.21105509999324568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B-4C6F-8690-0F04AC1AA7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Q_fit!$U$2:$U$42</c:f>
              <c:numCache>
                <c:formatCode>General</c:formatCode>
                <c:ptCount val="41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1.75</c:v>
                </c:pt>
                <c:pt idx="21">
                  <c:v>1.8</c:v>
                </c:pt>
                <c:pt idx="22">
                  <c:v>1.95</c:v>
                </c:pt>
                <c:pt idx="23">
                  <c:v>2</c:v>
                </c:pt>
                <c:pt idx="24">
                  <c:v>2.0499999999999998</c:v>
                </c:pt>
                <c:pt idx="25">
                  <c:v>2.1</c:v>
                </c:pt>
                <c:pt idx="26">
                  <c:v>2.15</c:v>
                </c:pt>
                <c:pt idx="27">
                  <c:v>2.2000000000000002</c:v>
                </c:pt>
                <c:pt idx="28">
                  <c:v>2.35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</c:numCache>
            </c:numRef>
          </c:xVal>
          <c:yVal>
            <c:numRef>
              <c:f>Q_fit!$V$2:$V$42</c:f>
              <c:numCache>
                <c:formatCode>General</c:formatCode>
                <c:ptCount val="41"/>
                <c:pt idx="0">
                  <c:v>-3.4559349711627161E-3</c:v>
                </c:pt>
                <c:pt idx="1">
                  <c:v>-1.9895056666680566E-3</c:v>
                </c:pt>
                <c:pt idx="2">
                  <c:v>-3.7041254809084233E-4</c:v>
                </c:pt>
                <c:pt idx="3">
                  <c:v>1.4013443845689328E-3</c:v>
                </c:pt>
                <c:pt idx="4">
                  <c:v>3.3257651313112618E-3</c:v>
                </c:pt>
                <c:pt idx="5">
                  <c:v>5.4028496921361517E-3</c:v>
                </c:pt>
                <c:pt idx="6">
                  <c:v>7.6325980670436007E-3</c:v>
                </c:pt>
                <c:pt idx="7">
                  <c:v>1.0015010256033598E-2</c:v>
                </c:pt>
                <c:pt idx="8">
                  <c:v>1.2550086259106166E-2</c:v>
                </c:pt>
                <c:pt idx="9">
                  <c:v>1.5237826076261278E-2</c:v>
                </c:pt>
                <c:pt idx="10">
                  <c:v>1.8078229707498956E-2</c:v>
                </c:pt>
                <c:pt idx="11">
                  <c:v>2.1071297152819194E-2</c:v>
                </c:pt>
                <c:pt idx="12">
                  <c:v>2.4217028412221984E-2</c:v>
                </c:pt>
                <c:pt idx="13">
                  <c:v>2.7515423485707322E-2</c:v>
                </c:pt>
                <c:pt idx="14">
                  <c:v>3.096648237327523E-2</c:v>
                </c:pt>
                <c:pt idx="15">
                  <c:v>3.4570205074925697E-2</c:v>
                </c:pt>
                <c:pt idx="16">
                  <c:v>3.8326591590658723E-2</c:v>
                </c:pt>
                <c:pt idx="17">
                  <c:v>4.2235641920474298E-2</c:v>
                </c:pt>
                <c:pt idx="18">
                  <c:v>4.6297356064372422E-2</c:v>
                </c:pt>
                <c:pt idx="19">
                  <c:v>5.0511734022353136E-2</c:v>
                </c:pt>
                <c:pt idx="20">
                  <c:v>7.9003941865970997E-2</c:v>
                </c:pt>
                <c:pt idx="21">
                  <c:v>8.4286966522529594E-2</c:v>
                </c:pt>
                <c:pt idx="22">
                  <c:v>0.10105202337670072</c:v>
                </c:pt>
                <c:pt idx="23">
                  <c:v>0.10694570328958954</c:v>
                </c:pt>
                <c:pt idx="24">
                  <c:v>0.1129920470165609</c:v>
                </c:pt>
                <c:pt idx="25">
                  <c:v>0.11919105455761488</c:v>
                </c:pt>
                <c:pt idx="26">
                  <c:v>0.12554272591275134</c:v>
                </c:pt>
                <c:pt idx="27">
                  <c:v>0.13204706108197042</c:v>
                </c:pt>
                <c:pt idx="28">
                  <c:v>0.15247604947412294</c:v>
                </c:pt>
                <c:pt idx="29">
                  <c:v>0.18185199406081537</c:v>
                </c:pt>
                <c:pt idx="30">
                  <c:v>0.18957763974269493</c:v>
                </c:pt>
                <c:pt idx="31">
                  <c:v>0.197455949238657</c:v>
                </c:pt>
                <c:pt idx="32">
                  <c:v>0.20548692254870166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B-4C6F-8690-0F04AC1A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52312"/>
        <c:axId val="1"/>
      </c:scatterChart>
      <c:valAx>
        <c:axId val="820552312"/>
        <c:scaling>
          <c:orientation val="minMax"/>
          <c:min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5546888702219"/>
              <c:y val="0.90000113499326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2162218911825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523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363435520149662"/>
          <c:y val="0.90000113499326095"/>
          <c:w val="0.12075041616280968"/>
          <c:h val="5.40540540540540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4E-43A6-AF74-F3E634F491B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24E-43A6-AF74-F3E634F491BC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24E-43A6-AF74-F3E634F491BC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24E-43A6-AF74-F3E634F491BC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24E-43A6-AF74-F3E634F491B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24E-43A6-AF74-F3E634F491B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24E-43A6-AF74-F3E634F491BC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24E-43A6-AF74-F3E634F4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4072"/>
        <c:axId val="1"/>
      </c:scatterChart>
      <c:valAx>
        <c:axId val="102136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201345435999E-2"/>
          <c:y val="0.12320934143498925"/>
          <c:w val="0.91676488586061478"/>
          <c:h val="0.69914137930552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(5)'!$D$21:$D$182</c:f>
              <c:numCache>
                <c:formatCode>General</c:formatCode>
                <c:ptCount val="162"/>
                <c:pt idx="0">
                  <c:v>1.2387999999999999</c:v>
                </c:pt>
                <c:pt idx="1">
                  <c:v>1.2531000000000001</c:v>
                </c:pt>
                <c:pt idx="2">
                  <c:v>1.33165</c:v>
                </c:pt>
                <c:pt idx="3">
                  <c:v>1.3429500000000001</c:v>
                </c:pt>
                <c:pt idx="4">
                  <c:v>1.3434999999999999</c:v>
                </c:pt>
                <c:pt idx="5">
                  <c:v>1.3488500000000001</c:v>
                </c:pt>
                <c:pt idx="6">
                  <c:v>1.42805</c:v>
                </c:pt>
                <c:pt idx="7">
                  <c:v>1.4292499999999999</c:v>
                </c:pt>
                <c:pt idx="8">
                  <c:v>1.4335500000000001</c:v>
                </c:pt>
                <c:pt idx="9">
                  <c:v>1.51275</c:v>
                </c:pt>
                <c:pt idx="10">
                  <c:v>1.5134000000000001</c:v>
                </c:pt>
                <c:pt idx="11">
                  <c:v>1.5193000000000001</c:v>
                </c:pt>
                <c:pt idx="12">
                  <c:v>1.5951</c:v>
                </c:pt>
                <c:pt idx="13">
                  <c:v>1.6061000000000001</c:v>
                </c:pt>
                <c:pt idx="14">
                  <c:v>1.6067499999999999</c:v>
                </c:pt>
                <c:pt idx="15">
                  <c:v>1.6067499999999999</c:v>
                </c:pt>
                <c:pt idx="16">
                  <c:v>1.60815</c:v>
                </c:pt>
                <c:pt idx="17">
                  <c:v>1.60985</c:v>
                </c:pt>
                <c:pt idx="18">
                  <c:v>1.68625</c:v>
                </c:pt>
                <c:pt idx="19">
                  <c:v>1.6898500000000001</c:v>
                </c:pt>
                <c:pt idx="20">
                  <c:v>1.6988000000000001</c:v>
                </c:pt>
                <c:pt idx="21">
                  <c:v>1.7078500000000001</c:v>
                </c:pt>
                <c:pt idx="22">
                  <c:v>1.7716499999999999</c:v>
                </c:pt>
                <c:pt idx="23">
                  <c:v>1.7717000000000001</c:v>
                </c:pt>
                <c:pt idx="24">
                  <c:v>1.7777000000000001</c:v>
                </c:pt>
                <c:pt idx="25">
                  <c:v>1.7865</c:v>
                </c:pt>
                <c:pt idx="26">
                  <c:v>1.7869999999999999</c:v>
                </c:pt>
                <c:pt idx="27">
                  <c:v>1.7871999999999999</c:v>
                </c:pt>
                <c:pt idx="28">
                  <c:v>1.78725</c:v>
                </c:pt>
                <c:pt idx="29">
                  <c:v>1.8436999999999999</c:v>
                </c:pt>
                <c:pt idx="30">
                  <c:v>1.8599000000000001</c:v>
                </c:pt>
                <c:pt idx="31">
                  <c:v>1.86025</c:v>
                </c:pt>
                <c:pt idx="32">
                  <c:v>1.86025</c:v>
                </c:pt>
                <c:pt idx="33">
                  <c:v>1.8607</c:v>
                </c:pt>
                <c:pt idx="34">
                  <c:v>1.8647</c:v>
                </c:pt>
                <c:pt idx="35">
                  <c:v>1.8674500000000001</c:v>
                </c:pt>
                <c:pt idx="36">
                  <c:v>1.8674500000000001</c:v>
                </c:pt>
                <c:pt idx="37">
                  <c:v>1.8693500000000001</c:v>
                </c:pt>
                <c:pt idx="38">
                  <c:v>1.8749</c:v>
                </c:pt>
                <c:pt idx="39">
                  <c:v>1.8751500000000001</c:v>
                </c:pt>
                <c:pt idx="40">
                  <c:v>1.9294</c:v>
                </c:pt>
                <c:pt idx="41">
                  <c:v>1.9430000000000001</c:v>
                </c:pt>
                <c:pt idx="42">
                  <c:v>1.9437</c:v>
                </c:pt>
                <c:pt idx="43">
                  <c:v>1.9490000000000001</c:v>
                </c:pt>
                <c:pt idx="44">
                  <c:v>1.9568000000000001</c:v>
                </c:pt>
                <c:pt idx="45">
                  <c:v>2.0190999999999999</c:v>
                </c:pt>
                <c:pt idx="46">
                  <c:v>2.0387499999999998</c:v>
                </c:pt>
                <c:pt idx="47">
                  <c:v>2.0408499999999998</c:v>
                </c:pt>
                <c:pt idx="48">
                  <c:v>2.0428000000000002</c:v>
                </c:pt>
                <c:pt idx="49">
                  <c:v>2.04325</c:v>
                </c:pt>
                <c:pt idx="50">
                  <c:v>2.0432999999999999</c:v>
                </c:pt>
                <c:pt idx="51">
                  <c:v>2.0451000000000001</c:v>
                </c:pt>
                <c:pt idx="52">
                  <c:v>2.04515</c:v>
                </c:pt>
                <c:pt idx="53">
                  <c:v>2.0456500000000002</c:v>
                </c:pt>
                <c:pt idx="54">
                  <c:v>2.0456500000000002</c:v>
                </c:pt>
                <c:pt idx="55">
                  <c:v>2.0456500000000002</c:v>
                </c:pt>
                <c:pt idx="56">
                  <c:v>2.0456500000000002</c:v>
                </c:pt>
                <c:pt idx="57">
                  <c:v>2.1233</c:v>
                </c:pt>
                <c:pt idx="58">
                  <c:v>2.1351499999999999</c:v>
                </c:pt>
                <c:pt idx="59">
                  <c:v>2.1494</c:v>
                </c:pt>
                <c:pt idx="60">
                  <c:v>2.2168000000000001</c:v>
                </c:pt>
                <c:pt idx="61">
                  <c:v>2.2199499999999999</c:v>
                </c:pt>
                <c:pt idx="62">
                  <c:v>2.2949999999999999</c:v>
                </c:pt>
                <c:pt idx="63">
                  <c:v>2.3056000000000001</c:v>
                </c:pt>
                <c:pt idx="64">
                  <c:v>2.30715</c:v>
                </c:pt>
                <c:pt idx="65">
                  <c:v>2.3083499999999999</c:v>
                </c:pt>
                <c:pt idx="66">
                  <c:v>2.3085499999999999</c:v>
                </c:pt>
                <c:pt idx="67">
                  <c:v>2.3098000000000001</c:v>
                </c:pt>
                <c:pt idx="68">
                  <c:v>2.3109999999999999</c:v>
                </c:pt>
                <c:pt idx="69">
                  <c:v>2.3134000000000001</c:v>
                </c:pt>
                <c:pt idx="70">
                  <c:v>2.32165</c:v>
                </c:pt>
                <c:pt idx="71">
                  <c:v>2.3871000000000002</c:v>
                </c:pt>
                <c:pt idx="72">
                  <c:v>2.3875999999999999</c:v>
                </c:pt>
                <c:pt idx="73">
                  <c:v>2.3992</c:v>
                </c:pt>
                <c:pt idx="74">
                  <c:v>2.4003000000000001</c:v>
                </c:pt>
                <c:pt idx="75">
                  <c:v>2.4045000000000001</c:v>
                </c:pt>
                <c:pt idx="76">
                  <c:v>2.4062000000000001</c:v>
                </c:pt>
                <c:pt idx="77">
                  <c:v>2.4674499999999999</c:v>
                </c:pt>
                <c:pt idx="78">
                  <c:v>2.4738000000000002</c:v>
                </c:pt>
                <c:pt idx="79">
                  <c:v>2.4798499999999999</c:v>
                </c:pt>
                <c:pt idx="80">
                  <c:v>2.4803000000000002</c:v>
                </c:pt>
                <c:pt idx="81">
                  <c:v>2.5575999999999999</c:v>
                </c:pt>
                <c:pt idx="82">
                  <c:v>2.5653999999999999</c:v>
                </c:pt>
                <c:pt idx="83">
                  <c:v>2.5657999999999999</c:v>
                </c:pt>
                <c:pt idx="84">
                  <c:v>2.5668000000000002</c:v>
                </c:pt>
                <c:pt idx="85">
                  <c:v>2.5682</c:v>
                </c:pt>
                <c:pt idx="86">
                  <c:v>2.5711499999999998</c:v>
                </c:pt>
                <c:pt idx="87">
                  <c:v>2.5749</c:v>
                </c:pt>
                <c:pt idx="88">
                  <c:v>2.5760000000000001</c:v>
                </c:pt>
                <c:pt idx="89">
                  <c:v>2.5766499999999999</c:v>
                </c:pt>
                <c:pt idx="90">
                  <c:v>2.58955</c:v>
                </c:pt>
                <c:pt idx="91">
                  <c:v>2.6426500000000002</c:v>
                </c:pt>
                <c:pt idx="92">
                  <c:v>2.6552500000000001</c:v>
                </c:pt>
                <c:pt idx="93">
                  <c:v>2.6595499999999999</c:v>
                </c:pt>
                <c:pt idx="94">
                  <c:v>2.6697500000000001</c:v>
                </c:pt>
                <c:pt idx="95">
                  <c:v>2.7397999999999998</c:v>
                </c:pt>
                <c:pt idx="96">
                  <c:v>2.7494499999999999</c:v>
                </c:pt>
                <c:pt idx="97">
                  <c:v>2.7586499999999998</c:v>
                </c:pt>
                <c:pt idx="98">
                  <c:v>2.7675999999999998</c:v>
                </c:pt>
                <c:pt idx="99">
                  <c:v>2.7692999999999999</c:v>
                </c:pt>
              </c:numCache>
            </c:numRef>
          </c:xVal>
          <c:yVal>
            <c:numRef>
              <c:f>'Q_fit (5)'!$E$21:$E$182</c:f>
              <c:numCache>
                <c:formatCode>General</c:formatCode>
                <c:ptCount val="162"/>
                <c:pt idx="0">
                  <c:v>2.9691600000660401E-2</c:v>
                </c:pt>
                <c:pt idx="1">
                  <c:v>3.3861699994304217E-2</c:v>
                </c:pt>
                <c:pt idx="2">
                  <c:v>5.295654999645194E-2</c:v>
                </c:pt>
                <c:pt idx="3">
                  <c:v>3.8905649991647806E-2</c:v>
                </c:pt>
                <c:pt idx="4">
                  <c:v>4.9054499999328982E-2</c:v>
                </c:pt>
                <c:pt idx="5">
                  <c:v>3.8956949996645562E-2</c:v>
                </c:pt>
                <c:pt idx="6">
                  <c:v>5.0791349996870849E-2</c:v>
                </c:pt>
                <c:pt idx="7">
                  <c:v>3.5079749992291909E-2</c:v>
                </c:pt>
                <c:pt idx="8">
                  <c:v>4.5779849991959054E-2</c:v>
                </c:pt>
                <c:pt idx="9">
                  <c:v>5.1614249998237938E-2</c:v>
                </c:pt>
                <c:pt idx="10">
                  <c:v>4.9053799993998837E-2</c:v>
                </c:pt>
                <c:pt idx="11">
                  <c:v>5.3005100002337713E-2</c:v>
                </c:pt>
                <c:pt idx="12">
                  <c:v>6.045569999696454E-2</c:v>
                </c:pt>
                <c:pt idx="13">
                  <c:v>6.303269999625627E-2</c:v>
                </c:pt>
                <c:pt idx="14">
                  <c:v>6.2972249994345475E-2</c:v>
                </c:pt>
                <c:pt idx="15">
                  <c:v>6.2972249994345475E-2</c:v>
                </c:pt>
                <c:pt idx="16">
                  <c:v>6.2842049999744631E-2</c:v>
                </c:pt>
                <c:pt idx="17">
                  <c:v>6.3383949993294664E-2</c:v>
                </c:pt>
                <c:pt idx="18">
                  <c:v>7.2278749998076819E-2</c:v>
                </c:pt>
                <c:pt idx="19">
                  <c:v>7.1043949996237643E-2</c:v>
                </c:pt>
                <c:pt idx="20">
                  <c:v>7.2711599998001475E-2</c:v>
                </c:pt>
                <c:pt idx="21">
                  <c:v>5.5369950001477264E-2</c:v>
                </c:pt>
                <c:pt idx="22">
                  <c:v>8.0236549998517148E-2</c:v>
                </c:pt>
                <c:pt idx="23">
                  <c:v>8.2331899997370783E-2</c:v>
                </c:pt>
                <c:pt idx="24">
                  <c:v>8.327389999612933E-2</c:v>
                </c:pt>
                <c:pt idx="25">
                  <c:v>8.1855500000528991E-2</c:v>
                </c:pt>
                <c:pt idx="26">
                  <c:v>8.2608999997319188E-2</c:v>
                </c:pt>
                <c:pt idx="27">
                  <c:v>8.1390399995143525E-2</c:v>
                </c:pt>
                <c:pt idx="28">
                  <c:v>8.3285749991773628E-2</c:v>
                </c:pt>
                <c:pt idx="29">
                  <c:v>9.2935900000156835E-2</c:v>
                </c:pt>
                <c:pt idx="30">
                  <c:v>9.0429299998504575E-2</c:v>
                </c:pt>
                <c:pt idx="31">
                  <c:v>8.9496749998943415E-2</c:v>
                </c:pt>
                <c:pt idx="32">
                  <c:v>8.9705883467104286E-2</c:v>
                </c:pt>
                <c:pt idx="33">
                  <c:v>8.9754900000116322E-2</c:v>
                </c:pt>
                <c:pt idx="34">
                  <c:v>9.3682899998384528E-2</c:v>
                </c:pt>
                <c:pt idx="35">
                  <c:v>9.6727149997605011E-2</c:v>
                </c:pt>
                <c:pt idx="36">
                  <c:v>0.10272714999882737</c:v>
                </c:pt>
                <c:pt idx="37">
                  <c:v>9.2250449997663964E-2</c:v>
                </c:pt>
                <c:pt idx="38">
                  <c:v>9.3034299999999348E-2</c:v>
                </c:pt>
                <c:pt idx="39">
                  <c:v>9.2911050000111572E-2</c:v>
                </c:pt>
                <c:pt idx="40">
                  <c:v>8.7665799997921567E-2</c:v>
                </c:pt>
                <c:pt idx="41">
                  <c:v>0.10340099999302765</c:v>
                </c:pt>
                <c:pt idx="42">
                  <c:v>9.9035899998852983E-2</c:v>
                </c:pt>
                <c:pt idx="43">
                  <c:v>0.10244299999612849</c:v>
                </c:pt>
                <c:pt idx="44">
                  <c:v>0.102517599996645</c:v>
                </c:pt>
                <c:pt idx="45">
                  <c:v>0.11092369999823859</c:v>
                </c:pt>
                <c:pt idx="46">
                  <c:v>0.11329624999052612</c:v>
                </c:pt>
                <c:pt idx="47">
                  <c:v>0.11560094999731518</c:v>
                </c:pt>
                <c:pt idx="48">
                  <c:v>0.1113195999932941</c:v>
                </c:pt>
                <c:pt idx="49">
                  <c:v>0.11387775000184774</c:v>
                </c:pt>
                <c:pt idx="50">
                  <c:v>0.1141730999952415</c:v>
                </c:pt>
                <c:pt idx="51">
                  <c:v>0.11510570000245934</c:v>
                </c:pt>
                <c:pt idx="52">
                  <c:v>0.11340104999544565</c:v>
                </c:pt>
                <c:pt idx="53">
                  <c:v>0.11285454999597277</c:v>
                </c:pt>
                <c:pt idx="54">
                  <c:v>0.11385454999253852</c:v>
                </c:pt>
                <c:pt idx="55">
                  <c:v>0.11425454999698559</c:v>
                </c:pt>
                <c:pt idx="56">
                  <c:v>0.11435454999445938</c:v>
                </c:pt>
                <c:pt idx="57">
                  <c:v>0.12473309999768389</c:v>
                </c:pt>
                <c:pt idx="58">
                  <c:v>0.12583104999794159</c:v>
                </c:pt>
                <c:pt idx="59">
                  <c:v>0.12590579999960028</c:v>
                </c:pt>
                <c:pt idx="60">
                  <c:v>0.13653759999579052</c:v>
                </c:pt>
                <c:pt idx="61">
                  <c:v>0.13754464999510674</c:v>
                </c:pt>
                <c:pt idx="62">
                  <c:v>0.14646499999798834</c:v>
                </c:pt>
                <c:pt idx="63">
                  <c:v>0.14957919999869773</c:v>
                </c:pt>
                <c:pt idx="64">
                  <c:v>0.14843505000317236</c:v>
                </c:pt>
                <c:pt idx="65">
                  <c:v>0.14932344999397174</c:v>
                </c:pt>
                <c:pt idx="66">
                  <c:v>0.14930484999786131</c:v>
                </c:pt>
                <c:pt idx="67">
                  <c:v>0.14888860000064597</c:v>
                </c:pt>
                <c:pt idx="68">
                  <c:v>0.14827700000023469</c:v>
                </c:pt>
                <c:pt idx="69">
                  <c:v>0.14915380000456935</c:v>
                </c:pt>
                <c:pt idx="70">
                  <c:v>0.14978654999868013</c:v>
                </c:pt>
                <c:pt idx="71">
                  <c:v>0.15909969999484019</c:v>
                </c:pt>
                <c:pt idx="72">
                  <c:v>0.15945320000173524</c:v>
                </c:pt>
                <c:pt idx="73">
                  <c:v>0.16137439999874914</c:v>
                </c:pt>
                <c:pt idx="74">
                  <c:v>0.16027209999447223</c:v>
                </c:pt>
                <c:pt idx="75">
                  <c:v>0.16048149999551242</c:v>
                </c:pt>
                <c:pt idx="76">
                  <c:v>0.16202340000018012</c:v>
                </c:pt>
                <c:pt idx="77">
                  <c:v>0.17042714999843156</c:v>
                </c:pt>
                <c:pt idx="78">
                  <c:v>0.17033660000015516</c:v>
                </c:pt>
                <c:pt idx="79">
                  <c:v>0.17247394999867538</c:v>
                </c:pt>
                <c:pt idx="80">
                  <c:v>0.17283209999732208</c:v>
                </c:pt>
                <c:pt idx="81">
                  <c:v>0.17864320000080625</c:v>
                </c:pt>
                <c:pt idx="82">
                  <c:v>0.18351779999647988</c:v>
                </c:pt>
                <c:pt idx="83">
                  <c:v>0.17858059999707621</c:v>
                </c:pt>
                <c:pt idx="84">
                  <c:v>0.18538759999501053</c:v>
                </c:pt>
                <c:pt idx="85">
                  <c:v>0.18425739999656798</c:v>
                </c:pt>
                <c:pt idx="86">
                  <c:v>0.18518304999452084</c:v>
                </c:pt>
                <c:pt idx="87">
                  <c:v>0.18613429999822984</c:v>
                </c:pt>
                <c:pt idx="88">
                  <c:v>0.18673199999466306</c:v>
                </c:pt>
                <c:pt idx="89">
                  <c:v>0.18647154999780469</c:v>
                </c:pt>
                <c:pt idx="90">
                  <c:v>0.1817718500024057</c:v>
                </c:pt>
                <c:pt idx="91">
                  <c:v>0.19623354999203002</c:v>
                </c:pt>
                <c:pt idx="92">
                  <c:v>0.19906174999778159</c:v>
                </c:pt>
                <c:pt idx="93">
                  <c:v>0.19526184999267571</c:v>
                </c:pt>
                <c:pt idx="94">
                  <c:v>0.20071325000026263</c:v>
                </c:pt>
                <c:pt idx="95">
                  <c:v>0.21119860000180779</c:v>
                </c:pt>
                <c:pt idx="96">
                  <c:v>0.21270114999788348</c:v>
                </c:pt>
                <c:pt idx="97">
                  <c:v>0.21384554999531247</c:v>
                </c:pt>
                <c:pt idx="98">
                  <c:v>0.21481320000020787</c:v>
                </c:pt>
                <c:pt idx="99">
                  <c:v>0.21105509999324568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E-4693-A799-1D43C3ECD146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(5)'!$U$2:$U$28</c:f>
              <c:numCache>
                <c:formatCode>General</c:formatCode>
                <c:ptCount val="27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</c:numCache>
            </c:numRef>
          </c:xVal>
          <c:yVal>
            <c:numRef>
              <c:f>'Q_fit (5)'!$V$2:$V$28</c:f>
              <c:numCache>
                <c:formatCode>General</c:formatCode>
                <c:ptCount val="27"/>
                <c:pt idx="0">
                  <c:v>-1.7605939016875939E-2</c:v>
                </c:pt>
                <c:pt idx="1">
                  <c:v>-1.5235351825767088E-2</c:v>
                </c:pt>
                <c:pt idx="2">
                  <c:v>-1.2740221022365335E-2</c:v>
                </c:pt>
                <c:pt idx="3">
                  <c:v>-1.0120546606670678E-2</c:v>
                </c:pt>
                <c:pt idx="4">
                  <c:v>-7.376328578683122E-3</c:v>
                </c:pt>
                <c:pt idx="5">
                  <c:v>-4.5075669384026552E-3</c:v>
                </c:pt>
                <c:pt idx="6">
                  <c:v>-1.5142616858292851E-3</c:v>
                </c:pt>
                <c:pt idx="7">
                  <c:v>1.6035871790369798E-3</c:v>
                </c:pt>
                <c:pt idx="8">
                  <c:v>4.8459796561961567E-3</c:v>
                </c:pt>
                <c:pt idx="9">
                  <c:v>8.2129157456482318E-3</c:v>
                </c:pt>
                <c:pt idx="10">
                  <c:v>1.1704395447393216E-2</c:v>
                </c:pt>
                <c:pt idx="11">
                  <c:v>1.5320418761431105E-2</c:v>
                </c:pt>
                <c:pt idx="12">
                  <c:v>1.9060985687761895E-2</c:v>
                </c:pt>
                <c:pt idx="13">
                  <c:v>2.2926096226385573E-2</c:v>
                </c:pt>
                <c:pt idx="14">
                  <c:v>2.6915750377302174E-2</c:v>
                </c:pt>
                <c:pt idx="15">
                  <c:v>3.1029948140511673E-2</c:v>
                </c:pt>
                <c:pt idx="16">
                  <c:v>3.5268689516014085E-2</c:v>
                </c:pt>
                <c:pt idx="17">
                  <c:v>3.9631974503809397E-2</c:v>
                </c:pt>
                <c:pt idx="18">
                  <c:v>4.4119803103897591E-2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AE-4693-A799-1D43C3EC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3416"/>
        <c:axId val="1"/>
      </c:scatterChart>
      <c:valAx>
        <c:axId val="1021363416"/>
        <c:scaling>
          <c:orientation val="minMax"/>
          <c:min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5546888702219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1833871052651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3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63435520149662"/>
          <c:y val="0.89398401131090699"/>
          <c:w val="0.4243847713643063"/>
          <c:h val="0.951290601568786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Fig. 1.  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19378446981147465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64070234009215E-2"/>
          <c:y val="0.11918604651162791"/>
          <c:w val="0.85740478730289083"/>
          <c:h val="0.75872093023255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(2)'!$G$21:$G$986</c:f>
              <c:numCache>
                <c:formatCode>0.0000</c:formatCode>
                <c:ptCount val="966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6" formatCode="General">
                  <c:v>-8.3989900005690288E-2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3" formatCode="General">
                  <c:v>0.14932344999397174</c:v>
                </c:pt>
                <c:pt idx="94" formatCode="General">
                  <c:v>0.14930484999786131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0" formatCode="General">
                  <c:v>0.15945320000173524</c:v>
                </c:pt>
                <c:pt idx="101" formatCode="General">
                  <c:v>0.16137439999874914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4" formatCode="General">
                  <c:v>0.16202340000018012</c:v>
                </c:pt>
                <c:pt idx="105" formatCode="General">
                  <c:v>0.17042714999843156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4" formatCode="General">
                  <c:v>0.18673199999466306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A-45C8-B276-B9B3B5182ABD}"/>
            </c:ext>
          </c:extLst>
        </c:ser>
        <c:ser>
          <c:idx val="8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A-45C8-B276-B9B3B518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4648"/>
        <c:axId val="1"/>
      </c:scatterChart>
      <c:valAx>
        <c:axId val="768664648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02966625463535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5673671199011"/>
          <c:y val="0.14634168126798494"/>
          <c:w val="0.8467243510506798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(2)'!$H$21:$H$986</c:f>
              <c:numCache>
                <c:formatCode>0.0000</c:formatCode>
                <c:ptCount val="966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61-4926-972A-358391211BF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(2)'!$D$22:$D$937</c:f>
                <c:numCache>
                  <c:formatCode>General</c:formatCode>
                  <c:ptCount val="916"/>
                  <c:pt idx="19">
                    <c:v>0</c:v>
                  </c:pt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5.9999999999999995E-4</c:v>
                  </c:pt>
                  <c:pt idx="97">
                    <c:v>4.0000000000000002E-4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8.9999999999999998E-4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5.0000000000000001E-4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plus>
            <c:minus>
              <c:numRef>
                <c:f>'B (2)'!$D$22:$D$937</c:f>
                <c:numCache>
                  <c:formatCode>General</c:formatCode>
                  <c:ptCount val="916"/>
                  <c:pt idx="19">
                    <c:v>0</c:v>
                  </c:pt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5.9999999999999995E-4</c:v>
                  </c:pt>
                  <c:pt idx="97">
                    <c:v>4.0000000000000002E-4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8.9999999999999998E-4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5.0000000000000001E-4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(2)'!$I$21:$I$986</c:f>
              <c:numCache>
                <c:formatCode>0.0000</c:formatCode>
                <c:ptCount val="966"/>
                <c:pt idx="19" formatCode="General">
                  <c:v>-6.7424999724607915E-4</c:v>
                </c:pt>
                <c:pt idx="22" formatCode="General">
                  <c:v>0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1-4926-972A-358391211BF2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(2)'!$D$21:$D$937</c:f>
                <c:numCache>
                  <c:formatCode>General</c:formatCode>
                  <c:ptCount val="917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6.9999999999999999E-4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5.9999999999999995E-4</c:v>
                  </c:pt>
                  <c:pt idx="115">
                    <c:v>2.0000000000000001E-4</c:v>
                  </c:pt>
                  <c:pt idx="116">
                    <c:v>5.0000000000000001E-4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'B (2)'!$D$21:$D$937</c:f>
                <c:numCache>
                  <c:formatCode>General</c:formatCode>
                  <c:ptCount val="917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6.9999999999999999E-4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5.9999999999999995E-4</c:v>
                  </c:pt>
                  <c:pt idx="115">
                    <c:v>2.0000000000000001E-4</c:v>
                  </c:pt>
                  <c:pt idx="116">
                    <c:v>5.0000000000000001E-4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(2)'!$J$21:$J$986</c:f>
              <c:numCache>
                <c:formatCode>0.0000</c:formatCode>
                <c:ptCount val="966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6" formatCode="General">
                  <c:v>-8.3989900005690288E-2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61-4926-972A-358391211BF2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(2)'!$K$21:$K$986</c:f>
              <c:numCache>
                <c:formatCode>0.0000</c:formatCode>
                <c:ptCount val="966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4" formatCode="General">
                  <c:v>0.14930484999786131</c:v>
                </c:pt>
                <c:pt idx="100" formatCode="General">
                  <c:v>0.15945320000173524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5" formatCode="General">
                  <c:v>0.17042714999843156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4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61-4926-972A-358391211BF2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(2)'!$L$21:$L$986</c:f>
              <c:numCache>
                <c:formatCode>0.0000</c:formatCode>
                <c:ptCount val="966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61-4926-972A-358391211BF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(2)'!$M$21:$M$986</c:f>
              <c:numCache>
                <c:formatCode>0.0000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61-4926-972A-358391211BF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(2)'!$N$21:$N$986</c:f>
              <c:numCache>
                <c:formatCode>0.0000</c:formatCode>
                <c:ptCount val="966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3" formatCode="General">
                  <c:v>0.14932344999397174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1" formatCode="General">
                  <c:v>0.16137439999874914</c:v>
                </c:pt>
                <c:pt idx="104" formatCode="General">
                  <c:v>0.16202340000018012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61-4926-972A-358391211BF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(2)'!$O$21:$O$986</c:f>
              <c:numCache>
                <c:formatCode>0.0000</c:formatCode>
                <c:ptCount val="966"/>
                <c:pt idx="61" formatCode="General">
                  <c:v>5.2397016984307876E-2</c:v>
                </c:pt>
                <c:pt idx="62" formatCode="General">
                  <c:v>5.3203881503905925E-2</c:v>
                </c:pt>
                <c:pt idx="64" formatCode="General">
                  <c:v>6.3976446731211417E-2</c:v>
                </c:pt>
                <c:pt idx="68" formatCode="General">
                  <c:v>7.4213155369165479E-2</c:v>
                </c:pt>
                <c:pt idx="69" formatCode="General">
                  <c:v>7.5315664903578106E-2</c:v>
                </c:pt>
                <c:pt idx="72" formatCode="General">
                  <c:v>8.6119026486593447E-2</c:v>
                </c:pt>
                <c:pt idx="73" formatCode="General">
                  <c:v>8.618061919801312E-2</c:v>
                </c:pt>
                <c:pt idx="74" formatCode="General">
                  <c:v>8.6205256282581022E-2</c:v>
                </c:pt>
                <c:pt idx="75" formatCode="General">
                  <c:v>8.621141555372297E-2</c:v>
                </c:pt>
                <c:pt idx="76" formatCode="General">
                  <c:v>9.5160836523005332E-2</c:v>
                </c:pt>
                <c:pt idx="77" formatCode="General">
                  <c:v>9.5203951420999133E-2</c:v>
                </c:pt>
                <c:pt idx="78" formatCode="General">
                  <c:v>9.6324938768837659E-2</c:v>
                </c:pt>
                <c:pt idx="79" formatCode="General">
                  <c:v>9.7008617865596336E-2</c:v>
                </c:pt>
                <c:pt idx="80" formatCode="General">
                  <c:v>9.7039414221306186E-2</c:v>
                </c:pt>
                <c:pt idx="81" formatCode="General">
                  <c:v>0.10539754516095942</c:v>
                </c:pt>
                <c:pt idx="82" formatCode="General">
                  <c:v>0.105483774956947</c:v>
                </c:pt>
                <c:pt idx="83" formatCode="General">
                  <c:v>0.10709750399614312</c:v>
                </c:pt>
                <c:pt idx="84" formatCode="General">
                  <c:v>0.11477195583903771</c:v>
                </c:pt>
                <c:pt idx="85" formatCode="General">
                  <c:v>0.11769145036033146</c:v>
                </c:pt>
                <c:pt idx="86" formatCode="General">
                  <c:v>0.11774688380060921</c:v>
                </c:pt>
                <c:pt idx="87" formatCode="General">
                  <c:v>0.11775304307175116</c:v>
                </c:pt>
                <c:pt idx="88" formatCode="General">
                  <c:v>0.11804252881542376</c:v>
                </c:pt>
                <c:pt idx="89" formatCode="General">
                  <c:v>0.12760787689890313</c:v>
                </c:pt>
                <c:pt idx="90" formatCode="General">
                  <c:v>0.14875881400042795</c:v>
                </c:pt>
                <c:pt idx="91" formatCode="General">
                  <c:v>0.15006457948252561</c:v>
                </c:pt>
                <c:pt idx="94" formatCode="General">
                  <c:v>0.15042797647990186</c:v>
                </c:pt>
                <c:pt idx="100" formatCode="General">
                  <c:v>0.16016578415535637</c:v>
                </c:pt>
                <c:pt idx="103" formatCode="General">
                  <c:v>0.16224761780134223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61-4926-972A-358391211BF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61-4926-972A-35839121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9568"/>
        <c:axId val="1"/>
      </c:scatterChart>
      <c:valAx>
        <c:axId val="7686695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15451174289249"/>
              <c:y val="0.84756225593751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354758961681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74536464771322E-2"/>
          <c:y val="0.90853658536585369"/>
          <c:w val="0.711990111248454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  [45026.531, 0.4128093]</a:t>
            </a:r>
          </a:p>
        </c:rich>
      </c:tx>
      <c:layout>
        <c:manualLayout>
          <c:xMode val="edge"/>
          <c:yMode val="edge"/>
          <c:x val="0.22445255474452555"/>
          <c:y val="2.160493827160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3576642335766"/>
          <c:y val="0.14197573656845755"/>
          <c:w val="0.81021897810218979"/>
          <c:h val="0.67284153417225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(2)'!$G$21:$G$986</c:f>
              <c:numCache>
                <c:formatCode>0.0000</c:formatCode>
                <c:ptCount val="966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6" formatCode="General">
                  <c:v>-8.3989900005690288E-2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3" formatCode="General">
                  <c:v>0.14932344999397174</c:v>
                </c:pt>
                <c:pt idx="94" formatCode="General">
                  <c:v>0.14930484999786131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0" formatCode="General">
                  <c:v>0.15945320000173524</c:v>
                </c:pt>
                <c:pt idx="101" formatCode="General">
                  <c:v>0.16137439999874914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4" formatCode="General">
                  <c:v>0.16202340000018012</c:v>
                </c:pt>
                <c:pt idx="105" formatCode="General">
                  <c:v>0.17042714999843156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4" formatCode="General">
                  <c:v>0.18673199999466306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B-47D5-BD0C-922C8457A59E}"/>
            </c:ext>
          </c:extLst>
        </c:ser>
        <c:ser>
          <c:idx val="8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B-47D5-BD0C-922C8457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7272"/>
        <c:axId val="1"/>
      </c:scatterChart>
      <c:valAx>
        <c:axId val="768667272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"/>
              <c:y val="0.90123716016979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1240875912408752E-3"/>
              <c:y val="0.35185282395256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28-4EAC-B644-532FB71598E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228-4EAC-B644-532FB71598EC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228-4EAC-B644-532FB71598EC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228-4EAC-B644-532FB71598EC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228-4EAC-B644-532FB71598E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228-4EAC-B644-532FB71598E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228-4EAC-B644-532FB71598EC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0228-4EAC-B644-532FB715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51656"/>
        <c:axId val="1"/>
      </c:scatterChart>
      <c:valAx>
        <c:axId val="82055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5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9390411485785848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7354636069978E-2"/>
          <c:y val="9.7378455236231634E-2"/>
          <c:w val="0.88042254383800733"/>
          <c:h val="0.771536991487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(2)'!$D$21:$D$84</c:f>
              <c:numCache>
                <c:formatCode>General</c:formatCode>
                <c:ptCount val="64"/>
                <c:pt idx="0">
                  <c:v>0</c:v>
                </c:pt>
                <c:pt idx="1">
                  <c:v>2.5000000000000001E-4</c:v>
                </c:pt>
                <c:pt idx="2">
                  <c:v>7.2500000000000004E-3</c:v>
                </c:pt>
                <c:pt idx="3">
                  <c:v>1.2800000000000001E-2</c:v>
                </c:pt>
                <c:pt idx="4">
                  <c:v>8.6249999999999993E-2</c:v>
                </c:pt>
                <c:pt idx="5">
                  <c:v>9.2050000000000007E-2</c:v>
                </c:pt>
                <c:pt idx="6">
                  <c:v>0.17879999999999999</c:v>
                </c:pt>
                <c:pt idx="7">
                  <c:v>0.18310000000000001</c:v>
                </c:pt>
                <c:pt idx="8">
                  <c:v>0.19064999999999999</c:v>
                </c:pt>
                <c:pt idx="9">
                  <c:v>0.19134999999999999</c:v>
                </c:pt>
                <c:pt idx="10">
                  <c:v>0.28510000000000002</c:v>
                </c:pt>
                <c:pt idx="11">
                  <c:v>0.28875000000000001</c:v>
                </c:pt>
                <c:pt idx="12">
                  <c:v>0.3614</c:v>
                </c:pt>
                <c:pt idx="13">
                  <c:v>0.62639999999999996</c:v>
                </c:pt>
                <c:pt idx="14">
                  <c:v>0.62665000000000004</c:v>
                </c:pt>
                <c:pt idx="15">
                  <c:v>0.69840000000000002</c:v>
                </c:pt>
                <c:pt idx="16">
                  <c:v>0.71265000000000001</c:v>
                </c:pt>
                <c:pt idx="17">
                  <c:v>0.72065000000000001</c:v>
                </c:pt>
                <c:pt idx="18">
                  <c:v>0.72355000000000003</c:v>
                </c:pt>
                <c:pt idx="19">
                  <c:v>0.72985</c:v>
                </c:pt>
                <c:pt idx="20">
                  <c:v>0.80469999999999997</c:v>
                </c:pt>
                <c:pt idx="21">
                  <c:v>0.88590000000000002</c:v>
                </c:pt>
                <c:pt idx="22">
                  <c:v>0.88590000000000002</c:v>
                </c:pt>
                <c:pt idx="23">
                  <c:v>0.88729999999999998</c:v>
                </c:pt>
                <c:pt idx="24">
                  <c:v>0.89480000000000004</c:v>
                </c:pt>
                <c:pt idx="25">
                  <c:v>0.98640000000000005</c:v>
                </c:pt>
                <c:pt idx="26">
                  <c:v>1.0707</c:v>
                </c:pt>
                <c:pt idx="27">
                  <c:v>1.2387999999999999</c:v>
                </c:pt>
                <c:pt idx="28">
                  <c:v>1.2531000000000001</c:v>
                </c:pt>
                <c:pt idx="29">
                  <c:v>1.3429500000000001</c:v>
                </c:pt>
                <c:pt idx="30">
                  <c:v>1.4335500000000001</c:v>
                </c:pt>
                <c:pt idx="31">
                  <c:v>1.51275</c:v>
                </c:pt>
                <c:pt idx="32">
                  <c:v>1.5193000000000001</c:v>
                </c:pt>
                <c:pt idx="33">
                  <c:v>1.5951</c:v>
                </c:pt>
                <c:pt idx="34">
                  <c:v>1.6067499999999999</c:v>
                </c:pt>
                <c:pt idx="35">
                  <c:v>1.6067499999999999</c:v>
                </c:pt>
                <c:pt idx="36">
                  <c:v>1.60815</c:v>
                </c:pt>
                <c:pt idx="37">
                  <c:v>1.60985</c:v>
                </c:pt>
                <c:pt idx="38">
                  <c:v>1.6898500000000001</c:v>
                </c:pt>
                <c:pt idx="39">
                  <c:v>1.6988000000000001</c:v>
                </c:pt>
                <c:pt idx="40">
                  <c:v>1.7716499999999999</c:v>
                </c:pt>
                <c:pt idx="41">
                  <c:v>1.7717000000000001</c:v>
                </c:pt>
                <c:pt idx="42">
                  <c:v>1.7865</c:v>
                </c:pt>
                <c:pt idx="43">
                  <c:v>1.7869999999999999</c:v>
                </c:pt>
                <c:pt idx="44">
                  <c:v>1.7871999999999999</c:v>
                </c:pt>
                <c:pt idx="45">
                  <c:v>1.78725</c:v>
                </c:pt>
                <c:pt idx="46">
                  <c:v>1.8599000000000001</c:v>
                </c:pt>
                <c:pt idx="47">
                  <c:v>1.86025</c:v>
                </c:pt>
                <c:pt idx="48">
                  <c:v>1.8693500000000001</c:v>
                </c:pt>
                <c:pt idx="49">
                  <c:v>1.8749</c:v>
                </c:pt>
                <c:pt idx="50">
                  <c:v>1.8751500000000001</c:v>
                </c:pt>
                <c:pt idx="51">
                  <c:v>1.9430000000000001</c:v>
                </c:pt>
                <c:pt idx="52">
                  <c:v>1.9437</c:v>
                </c:pt>
                <c:pt idx="53">
                  <c:v>1.9568000000000001</c:v>
                </c:pt>
                <c:pt idx="54">
                  <c:v>2.0190999999999999</c:v>
                </c:pt>
                <c:pt idx="55">
                  <c:v>2.0428000000000002</c:v>
                </c:pt>
                <c:pt idx="56">
                  <c:v>2.04325</c:v>
                </c:pt>
                <c:pt idx="57">
                  <c:v>2.0432999999999999</c:v>
                </c:pt>
                <c:pt idx="58">
                  <c:v>2.0456500000000002</c:v>
                </c:pt>
                <c:pt idx="59">
                  <c:v>2.1233</c:v>
                </c:pt>
                <c:pt idx="60">
                  <c:v>2.2949999999999999</c:v>
                </c:pt>
                <c:pt idx="61">
                  <c:v>2.3056000000000001</c:v>
                </c:pt>
                <c:pt idx="62">
                  <c:v>2.30715</c:v>
                </c:pt>
                <c:pt idx="63">
                  <c:v>2.3083499999999999</c:v>
                </c:pt>
              </c:numCache>
            </c:numRef>
          </c:xVal>
          <c:yVal>
            <c:numRef>
              <c:f>'Q_fit (2)'!$E$21:$E$84</c:f>
              <c:numCache>
                <c:formatCode>General</c:formatCode>
                <c:ptCount val="64"/>
                <c:pt idx="0">
                  <c:v>9.9999999656574801E-4</c:v>
                </c:pt>
                <c:pt idx="1">
                  <c:v>-2.3250002413988113E-5</c:v>
                </c:pt>
                <c:pt idx="2">
                  <c:v>-6.7424999724607915E-4</c:v>
                </c:pt>
                <c:pt idx="3">
                  <c:v>-3.5904000033042394E-3</c:v>
                </c:pt>
                <c:pt idx="4">
                  <c:v>1.978749998670537E-3</c:v>
                </c:pt>
                <c:pt idx="5">
                  <c:v>-3.9606500067748129E-3</c:v>
                </c:pt>
                <c:pt idx="6">
                  <c:v>5.97159999597352E-3</c:v>
                </c:pt>
                <c:pt idx="7">
                  <c:v>1.7169999773614109E-4</c:v>
                </c:pt>
                <c:pt idx="8">
                  <c:v>7.0695499962312169E-3</c:v>
                </c:pt>
                <c:pt idx="9">
                  <c:v>8.4044499963056296E-3</c:v>
                </c:pt>
                <c:pt idx="10">
                  <c:v>-2.3143000071286224E-3</c:v>
                </c:pt>
                <c:pt idx="11">
                  <c:v>1.4624999312218279E-4</c:v>
                </c:pt>
                <c:pt idx="12">
                  <c:v>1.189800001156982E-3</c:v>
                </c:pt>
                <c:pt idx="13">
                  <c:v>2.5447999942116439E-3</c:v>
                </c:pt>
                <c:pt idx="14">
                  <c:v>-3.4784500021487474E-3</c:v>
                </c:pt>
                <c:pt idx="15">
                  <c:v>-3.1511999986832961E-3</c:v>
                </c:pt>
                <c:pt idx="16">
                  <c:v>4.5235500001581386E-3</c:v>
                </c:pt>
                <c:pt idx="17">
                  <c:v>-2.2204500055522658E-3</c:v>
                </c:pt>
                <c:pt idx="18">
                  <c:v>6.309849995886907E-3</c:v>
                </c:pt>
                <c:pt idx="19">
                  <c:v>4.3239499937044457E-3</c:v>
                </c:pt>
                <c:pt idx="20">
                  <c:v>2.5629000010667369E-3</c:v>
                </c:pt>
                <c:pt idx="21">
                  <c:v>1.1411300001782365E-2</c:v>
                </c:pt>
                <c:pt idx="22">
                  <c:v>1.1711300001479685E-2</c:v>
                </c:pt>
                <c:pt idx="23">
                  <c:v>1.5081099998496938E-2</c:v>
                </c:pt>
                <c:pt idx="24">
                  <c:v>7.3835999937728047E-3</c:v>
                </c:pt>
                <c:pt idx="25">
                  <c:v>1.6064799994637724E-2</c:v>
                </c:pt>
                <c:pt idx="26">
                  <c:v>1.9824899995001033E-2</c:v>
                </c:pt>
                <c:pt idx="27">
                  <c:v>2.9691600000660401E-2</c:v>
                </c:pt>
                <c:pt idx="28">
                  <c:v>3.3861699994304217E-2</c:v>
                </c:pt>
                <c:pt idx="29">
                  <c:v>3.8905649991647806E-2</c:v>
                </c:pt>
                <c:pt idx="30">
                  <c:v>4.5779849991959054E-2</c:v>
                </c:pt>
                <c:pt idx="31">
                  <c:v>5.1614249998237938E-2</c:v>
                </c:pt>
                <c:pt idx="32">
                  <c:v>5.3005100002337713E-2</c:v>
                </c:pt>
                <c:pt idx="33">
                  <c:v>6.045569999696454E-2</c:v>
                </c:pt>
                <c:pt idx="34">
                  <c:v>6.2972249994345475E-2</c:v>
                </c:pt>
                <c:pt idx="35">
                  <c:v>6.2972249994345475E-2</c:v>
                </c:pt>
                <c:pt idx="36">
                  <c:v>6.2842049999744631E-2</c:v>
                </c:pt>
                <c:pt idx="37">
                  <c:v>6.3383949993294664E-2</c:v>
                </c:pt>
                <c:pt idx="38">
                  <c:v>7.1043949996237643E-2</c:v>
                </c:pt>
                <c:pt idx="39">
                  <c:v>7.2711599998001475E-2</c:v>
                </c:pt>
                <c:pt idx="40">
                  <c:v>8.0236549998517148E-2</c:v>
                </c:pt>
                <c:pt idx="41">
                  <c:v>8.2331899997370783E-2</c:v>
                </c:pt>
                <c:pt idx="42">
                  <c:v>8.1855500000528991E-2</c:v>
                </c:pt>
                <c:pt idx="43">
                  <c:v>8.2608999997319188E-2</c:v>
                </c:pt>
                <c:pt idx="44">
                  <c:v>8.1390399995143525E-2</c:v>
                </c:pt>
                <c:pt idx="45">
                  <c:v>8.3285749991773628E-2</c:v>
                </c:pt>
                <c:pt idx="46">
                  <c:v>9.0429299998504575E-2</c:v>
                </c:pt>
                <c:pt idx="47">
                  <c:v>8.9705883467104286E-2</c:v>
                </c:pt>
                <c:pt idx="48">
                  <c:v>9.2250449997663964E-2</c:v>
                </c:pt>
                <c:pt idx="49">
                  <c:v>9.3034299999999348E-2</c:v>
                </c:pt>
                <c:pt idx="50">
                  <c:v>9.2911050000111572E-2</c:v>
                </c:pt>
                <c:pt idx="51">
                  <c:v>0.10340099999302765</c:v>
                </c:pt>
                <c:pt idx="52">
                  <c:v>9.9035899998852983E-2</c:v>
                </c:pt>
                <c:pt idx="53">
                  <c:v>0.102517599996645</c:v>
                </c:pt>
                <c:pt idx="54">
                  <c:v>0.11092369999823859</c:v>
                </c:pt>
                <c:pt idx="55">
                  <c:v>0.1113195999932941</c:v>
                </c:pt>
                <c:pt idx="56">
                  <c:v>0.11387775000184774</c:v>
                </c:pt>
                <c:pt idx="57">
                  <c:v>0.1141730999952415</c:v>
                </c:pt>
                <c:pt idx="58">
                  <c:v>0.11385454999253852</c:v>
                </c:pt>
                <c:pt idx="59">
                  <c:v>0.12473309999768389</c:v>
                </c:pt>
                <c:pt idx="60">
                  <c:v>0.14646499999798834</c:v>
                </c:pt>
                <c:pt idx="61">
                  <c:v>0.14957919999869773</c:v>
                </c:pt>
                <c:pt idx="62">
                  <c:v>0.14843505000317236</c:v>
                </c:pt>
                <c:pt idx="63">
                  <c:v>0.14932344999397174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2-4106-BA84-10BF0F58B11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(2)'!$U$2:$U$28</c:f>
              <c:numCache>
                <c:formatCode>General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'Q_fit (2)'!$V$2:$V$28</c:f>
              <c:numCache>
                <c:formatCode>General</c:formatCode>
                <c:ptCount val="27"/>
                <c:pt idx="0">
                  <c:v>-9.6344951619175526E-4</c:v>
                </c:pt>
                <c:pt idx="1">
                  <c:v>-1.954185222996418E-3</c:v>
                </c:pt>
                <c:pt idx="2">
                  <c:v>-2.2762785151238299E-3</c:v>
                </c:pt>
                <c:pt idx="3">
                  <c:v>-1.9297293925739931E-3</c:v>
                </c:pt>
                <c:pt idx="4">
                  <c:v>-9.1453785534690527E-4</c:v>
                </c:pt>
                <c:pt idx="5">
                  <c:v>7.692960965574305E-4</c:v>
                </c:pt>
                <c:pt idx="6">
                  <c:v>3.1217724631390151E-3</c:v>
                </c:pt>
                <c:pt idx="7">
                  <c:v>6.1428912443978502E-3</c:v>
                </c:pt>
                <c:pt idx="8">
                  <c:v>9.8326524403339419E-3</c:v>
                </c:pt>
                <c:pt idx="9">
                  <c:v>1.4191056050947276E-2</c:v>
                </c:pt>
                <c:pt idx="10">
                  <c:v>1.9218102076237857E-2</c:v>
                </c:pt>
                <c:pt idx="11">
                  <c:v>2.4913790516205701E-2</c:v>
                </c:pt>
                <c:pt idx="12">
                  <c:v>3.1278121370850773E-2</c:v>
                </c:pt>
                <c:pt idx="13">
                  <c:v>3.8311094640173127E-2</c:v>
                </c:pt>
                <c:pt idx="14">
                  <c:v>4.6012710324172687E-2</c:v>
                </c:pt>
                <c:pt idx="15">
                  <c:v>5.438296842284953E-2</c:v>
                </c:pt>
                <c:pt idx="16">
                  <c:v>6.3421868936203635E-2</c:v>
                </c:pt>
                <c:pt idx="17">
                  <c:v>7.3129411864234939E-2</c:v>
                </c:pt>
                <c:pt idx="18">
                  <c:v>8.3505597206943546E-2</c:v>
                </c:pt>
                <c:pt idx="19">
                  <c:v>9.455042496432936E-2</c:v>
                </c:pt>
                <c:pt idx="20">
                  <c:v>0.10626389513639245</c:v>
                </c:pt>
                <c:pt idx="21">
                  <c:v>0.1186460077231328</c:v>
                </c:pt>
                <c:pt idx="22">
                  <c:v>0.13169676272455039</c:v>
                </c:pt>
                <c:pt idx="23">
                  <c:v>0.14541616014064515</c:v>
                </c:pt>
                <c:pt idx="24">
                  <c:v>0.15980419997141726</c:v>
                </c:pt>
                <c:pt idx="25">
                  <c:v>0.17486088221686663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2-4106-BA84-10BF0F58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06592"/>
        <c:axId val="1"/>
      </c:scatterChart>
      <c:valAx>
        <c:axId val="824306592"/>
        <c:scaling>
          <c:orientation val="minMax"/>
          <c:max val="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22780182957789"/>
              <c:y val="0.92135008404848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8.2063305978898014E-3"/>
              <c:y val="0.4382030336095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065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246189917936694"/>
          <c:y val="0.9213483146067416"/>
          <c:w val="0.4396248534583822"/>
          <c:h val="0.96629213483146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05181429946827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328358208955225"/>
          <c:w val="0.81735281308387597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8-473C-A4EB-28E82A5090F1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8-473C-A4EB-28E82A5090F1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8-473C-A4EB-28E82A5090F1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8-473C-A4EB-28E82A5090F1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8-473C-A4EB-28E82A5090F1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8-473C-A4EB-28E82A5090F1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8-473C-A4EB-28E82A5090F1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8-473C-A4EB-28E82A5090F1}"/>
            </c:ext>
          </c:extLst>
        </c:ser>
        <c:ser>
          <c:idx val="8"/>
          <c:order val="8"/>
          <c:tx>
            <c:strRef>
              <c:f>'B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(3)'!$P$21:$P$887</c:f>
              <c:numCache>
                <c:formatCode>General</c:formatCode>
                <c:ptCount val="867"/>
                <c:pt idx="0">
                  <c:v>3.7746467649612652E-4</c:v>
                </c:pt>
                <c:pt idx="1">
                  <c:v>3.7162852590089411E-4</c:v>
                </c:pt>
                <c:pt idx="2">
                  <c:v>8.4861509143355324E-5</c:v>
                </c:pt>
                <c:pt idx="3">
                  <c:v>3.7104775479790235E-3</c:v>
                </c:pt>
                <c:pt idx="4">
                  <c:v>1.0016319019186912E-2</c:v>
                </c:pt>
                <c:pt idx="5">
                  <c:v>1.9673270950454978E-2</c:v>
                </c:pt>
                <c:pt idx="6">
                  <c:v>3.0749991364618354E-2</c:v>
                </c:pt>
                <c:pt idx="7">
                  <c:v>3.1793065823256923E-2</c:v>
                </c:pt>
                <c:pt idx="8">
                  <c:v>3.8708552894523851E-2</c:v>
                </c:pt>
                <c:pt idx="9">
                  <c:v>4.6313544146216155E-2</c:v>
                </c:pt>
                <c:pt idx="10">
                  <c:v>5.3481304233072971E-2</c:v>
                </c:pt>
                <c:pt idx="11">
                  <c:v>5.409579725670479E-2</c:v>
                </c:pt>
                <c:pt idx="12">
                  <c:v>6.1448249243058702E-2</c:v>
                </c:pt>
                <c:pt idx="13">
                  <c:v>6.2617646527475257E-2</c:v>
                </c:pt>
                <c:pt idx="14">
                  <c:v>6.2758880979081416E-2</c:v>
                </c:pt>
                <c:pt idx="15">
                  <c:v>6.2930583608959145E-2</c:v>
                </c:pt>
                <c:pt idx="16">
                  <c:v>7.1263283370481392E-2</c:v>
                </c:pt>
                <c:pt idx="17">
                  <c:v>7.2226268597410256E-2</c:v>
                </c:pt>
                <c:pt idx="18">
                  <c:v>8.0294929098830153E-2</c:v>
                </c:pt>
                <c:pt idx="19">
                  <c:v>8.0300607814509026E-2</c:v>
                </c:pt>
                <c:pt idx="20">
                  <c:v>8.1990000794048931E-2</c:v>
                </c:pt>
                <c:pt idx="21">
                  <c:v>8.2047370506412753E-2</c:v>
                </c:pt>
                <c:pt idx="22">
                  <c:v>8.2070323801492984E-2</c:v>
                </c:pt>
                <c:pt idx="23">
                  <c:v>8.2076062608310768E-2</c:v>
                </c:pt>
                <c:pt idx="24">
                  <c:v>9.0618652235690739E-2</c:v>
                </c:pt>
                <c:pt idx="25">
                  <c:v>9.0660794524977578E-2</c:v>
                </c:pt>
                <c:pt idx="26">
                  <c:v>9.175981722167148E-2</c:v>
                </c:pt>
                <c:pt idx="27">
                  <c:v>0.11431498497219386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8-473C-A4EB-28E82A50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3808"/>
        <c:axId val="1"/>
      </c:scatterChart>
      <c:valAx>
        <c:axId val="82431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0228310502283"/>
          <c:y val="0.92238805970149251"/>
          <c:w val="0.981735159817351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26613153176480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84631161001672"/>
          <c:y val="0.14035127795846455"/>
          <c:w val="0.76681726284750862"/>
          <c:h val="0.67836451013257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1-4D62-B5FA-4A6C812D4DB8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1-4D62-B5FA-4A6C812D4DB8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B1-4D62-B5FA-4A6C812D4DB8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B1-4D62-B5FA-4A6C812D4DB8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B1-4D62-B5FA-4A6C812D4DB8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B1-4D62-B5FA-4A6C812D4DB8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B1-4D62-B5FA-4A6C812D4DB8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B1-4D62-B5FA-4A6C812D4DB8}"/>
            </c:ext>
          </c:extLst>
        </c:ser>
        <c:ser>
          <c:idx val="8"/>
          <c:order val="8"/>
          <c:tx>
            <c:strRef>
              <c:f>'B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(3)'!$U$2:$U$33</c:f>
              <c:numCache>
                <c:formatCode>General</c:formatCode>
                <c:ptCount val="3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</c:numCache>
            </c:numRef>
          </c:xVal>
          <c:yVal>
            <c:numRef>
              <c:f>'B (3)'!$V$2:$V$33</c:f>
              <c:numCache>
                <c:formatCode>0.00E+00</c:formatCode>
                <c:ptCount val="32"/>
                <c:pt idx="0">
                  <c:v>3.7746467649612652E-4</c:v>
                </c:pt>
                <c:pt idx="1">
                  <c:v>-1.5715234646520293E-3</c:v>
                </c:pt>
                <c:pt idx="2">
                  <c:v>-2.747635220948421E-3</c:v>
                </c:pt>
                <c:pt idx="3">
                  <c:v>-3.1508705923930479E-3</c:v>
                </c:pt>
                <c:pt idx="4">
                  <c:v>-2.7812295789859118E-3</c:v>
                </c:pt>
                <c:pt idx="5">
                  <c:v>-1.6387121807270102E-3</c:v>
                </c:pt>
                <c:pt idx="6">
                  <c:v>2.7668160238365595E-4</c:v>
                </c:pt>
                <c:pt idx="7">
                  <c:v>2.9649517703460859E-3</c:v>
                </c:pt>
                <c:pt idx="8">
                  <c:v>6.4260983231602814E-3</c:v>
                </c:pt>
                <c:pt idx="9">
                  <c:v>1.0660121260826241E-2</c:v>
                </c:pt>
                <c:pt idx="10">
                  <c:v>1.5667020583343964E-2</c:v>
                </c:pt>
                <c:pt idx="11">
                  <c:v>2.1446796290713454E-2</c:v>
                </c:pt>
                <c:pt idx="12">
                  <c:v>2.7999448382934704E-2</c:v>
                </c:pt>
                <c:pt idx="13">
                  <c:v>3.5324976860007719E-2</c:v>
                </c:pt>
                <c:pt idx="14">
                  <c:v>4.342338172193249E-2</c:v>
                </c:pt>
                <c:pt idx="15">
                  <c:v>5.2294662968709035E-2</c:v>
                </c:pt>
                <c:pt idx="16">
                  <c:v>6.1938820600337348E-2</c:v>
                </c:pt>
                <c:pt idx="17">
                  <c:v>7.2355854616817428E-2</c:v>
                </c:pt>
                <c:pt idx="18">
                  <c:v>8.3545765018149254E-2</c:v>
                </c:pt>
                <c:pt idx="19">
                  <c:v>9.5508551804332875E-2</c:v>
                </c:pt>
                <c:pt idx="20">
                  <c:v>0.10824421497536824</c:v>
                </c:pt>
                <c:pt idx="21">
                  <c:v>0.12175275453125535</c:v>
                </c:pt>
                <c:pt idx="22">
                  <c:v>0.13603417047199426</c:v>
                </c:pt>
                <c:pt idx="23">
                  <c:v>0.15108846279758492</c:v>
                </c:pt>
                <c:pt idx="24">
                  <c:v>0.16691563150802735</c:v>
                </c:pt>
                <c:pt idx="25">
                  <c:v>0.18351567660332155</c:v>
                </c:pt>
                <c:pt idx="26">
                  <c:v>0.20088859808346748</c:v>
                </c:pt>
                <c:pt idx="27">
                  <c:v>0.21903439594846524</c:v>
                </c:pt>
                <c:pt idx="28">
                  <c:v>0.23795307019831466</c:v>
                </c:pt>
                <c:pt idx="29">
                  <c:v>0.25764462083301598</c:v>
                </c:pt>
                <c:pt idx="30">
                  <c:v>0.2781090478525689</c:v>
                </c:pt>
                <c:pt idx="31">
                  <c:v>0.29934635125697368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B1-4D62-B5FA-4A6C812D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7744"/>
        <c:axId val="1"/>
      </c:scatterChart>
      <c:valAx>
        <c:axId val="824317744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743025395368179"/>
              <c:y val="0.87427146168132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9181409341376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050837815676628"/>
          <c:y val="0.92397937099967764"/>
          <c:w val="0.9940223391358591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45035379349510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21078931776161"/>
          <c:y val="0.14626865671641792"/>
          <c:w val="0.770468936273495"/>
          <c:h val="0.66567164179104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A-422A-BA59-8828B8DACB66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A-422A-BA59-8828B8DACB66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A-422A-BA59-8828B8DACB66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A-422A-BA59-8828B8DACB66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A-422A-BA59-8828B8DACB66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A-422A-BA59-8828B8DACB66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A-422A-BA59-8828B8DACB66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AA-422A-BA59-8828B8DACB66}"/>
            </c:ext>
          </c:extLst>
        </c:ser>
        <c:ser>
          <c:idx val="8"/>
          <c:order val="8"/>
          <c:tx>
            <c:strRef>
              <c:f>'B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(3)'!$P$21:$P$887</c:f>
              <c:numCache>
                <c:formatCode>General</c:formatCode>
                <c:ptCount val="867"/>
                <c:pt idx="0">
                  <c:v>3.7746467649612652E-4</c:v>
                </c:pt>
                <c:pt idx="1">
                  <c:v>3.7162852590089411E-4</c:v>
                </c:pt>
                <c:pt idx="2">
                  <c:v>8.4861509143355324E-5</c:v>
                </c:pt>
                <c:pt idx="3">
                  <c:v>3.7104775479790235E-3</c:v>
                </c:pt>
                <c:pt idx="4">
                  <c:v>1.0016319019186912E-2</c:v>
                </c:pt>
                <c:pt idx="5">
                  <c:v>1.9673270950454978E-2</c:v>
                </c:pt>
                <c:pt idx="6">
                  <c:v>3.0749991364618354E-2</c:v>
                </c:pt>
                <c:pt idx="7">
                  <c:v>3.1793065823256923E-2</c:v>
                </c:pt>
                <c:pt idx="8">
                  <c:v>3.8708552894523851E-2</c:v>
                </c:pt>
                <c:pt idx="9">
                  <c:v>4.6313544146216155E-2</c:v>
                </c:pt>
                <c:pt idx="10">
                  <c:v>5.3481304233072971E-2</c:v>
                </c:pt>
                <c:pt idx="11">
                  <c:v>5.409579725670479E-2</c:v>
                </c:pt>
                <c:pt idx="12">
                  <c:v>6.1448249243058702E-2</c:v>
                </c:pt>
                <c:pt idx="13">
                  <c:v>6.2617646527475257E-2</c:v>
                </c:pt>
                <c:pt idx="14">
                  <c:v>6.2758880979081416E-2</c:v>
                </c:pt>
                <c:pt idx="15">
                  <c:v>6.2930583608959145E-2</c:v>
                </c:pt>
                <c:pt idx="16">
                  <c:v>7.1263283370481392E-2</c:v>
                </c:pt>
                <c:pt idx="17">
                  <c:v>7.2226268597410256E-2</c:v>
                </c:pt>
                <c:pt idx="18">
                  <c:v>8.0294929098830153E-2</c:v>
                </c:pt>
                <c:pt idx="19">
                  <c:v>8.0300607814509026E-2</c:v>
                </c:pt>
                <c:pt idx="20">
                  <c:v>8.1990000794048931E-2</c:v>
                </c:pt>
                <c:pt idx="21">
                  <c:v>8.2047370506412753E-2</c:v>
                </c:pt>
                <c:pt idx="22">
                  <c:v>8.2070323801492984E-2</c:v>
                </c:pt>
                <c:pt idx="23">
                  <c:v>8.2076062608310768E-2</c:v>
                </c:pt>
                <c:pt idx="24">
                  <c:v>9.0618652235690739E-2</c:v>
                </c:pt>
                <c:pt idx="25">
                  <c:v>9.0660794524977578E-2</c:v>
                </c:pt>
                <c:pt idx="26">
                  <c:v>9.175981722167148E-2</c:v>
                </c:pt>
                <c:pt idx="27">
                  <c:v>0.11431498497219386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AA-422A-BA59-8828B8DACB66}"/>
            </c:ext>
          </c:extLst>
        </c:ser>
        <c:ser>
          <c:idx val="9"/>
          <c:order val="9"/>
          <c:tx>
            <c:strRef>
              <c:f>'B (3)'!$S$20</c:f>
              <c:strCache>
                <c:ptCount val="1"/>
                <c:pt idx="0">
                  <c:v>Wt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(3)'!$S$21:$S$887</c:f>
              <c:numCache>
                <c:formatCode>General</c:formatCode>
                <c:ptCount val="867"/>
                <c:pt idx="0">
                  <c:v>1</c:v>
                </c:pt>
                <c:pt idx="1">
                  <c:v>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5AA-422A-BA59-8828B8DA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79344"/>
        <c:axId val="1"/>
      </c:scatterChart>
      <c:valAx>
        <c:axId val="5479793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970836978711002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7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871345029239762E-2"/>
          <c:y val="0.92238805970149251"/>
          <c:w val="0.9941520467836256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C0-4EC6-8BE1-5D72550D732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C0-4EC6-8BE1-5D72550D7326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6C0-4EC6-8BE1-5D72550D7326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6C0-4EC6-8BE1-5D72550D7326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6C0-4EC6-8BE1-5D72550D732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6C0-4EC6-8BE1-5D72550D732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6C0-4EC6-8BE1-5D72550D7326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66C0-4EC6-8BE1-5D72550D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5216"/>
        <c:axId val="1"/>
      </c:scatterChart>
      <c:valAx>
        <c:axId val="102135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8851802403204272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612817089453E-2"/>
          <c:y val="9.2421525189829656E-2"/>
          <c:w val="0.89586114819759677"/>
          <c:h val="0.785582964113552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(3)'!$D$21:$D$48</c:f>
              <c:numCache>
                <c:formatCode>General</c:formatCode>
                <c:ptCount val="28"/>
                <c:pt idx="0">
                  <c:v>0</c:v>
                </c:pt>
                <c:pt idx="1">
                  <c:v>2.5000000000000001E-4</c:v>
                </c:pt>
                <c:pt idx="2">
                  <c:v>1.2800000000000001E-2</c:v>
                </c:pt>
                <c:pt idx="3">
                  <c:v>0.72355000000000003</c:v>
                </c:pt>
                <c:pt idx="4">
                  <c:v>0.88590000000000002</c:v>
                </c:pt>
                <c:pt idx="5">
                  <c:v>1.0707</c:v>
                </c:pt>
                <c:pt idx="6">
                  <c:v>1.2387999999999999</c:v>
                </c:pt>
                <c:pt idx="7">
                  <c:v>1.2531000000000001</c:v>
                </c:pt>
                <c:pt idx="8">
                  <c:v>1.3429500000000001</c:v>
                </c:pt>
                <c:pt idx="9">
                  <c:v>1.4335500000000001</c:v>
                </c:pt>
                <c:pt idx="10">
                  <c:v>1.51275</c:v>
                </c:pt>
                <c:pt idx="11">
                  <c:v>1.5193000000000001</c:v>
                </c:pt>
                <c:pt idx="12">
                  <c:v>1.5951</c:v>
                </c:pt>
                <c:pt idx="13">
                  <c:v>1.6067499999999999</c:v>
                </c:pt>
                <c:pt idx="14">
                  <c:v>1.60815</c:v>
                </c:pt>
                <c:pt idx="15">
                  <c:v>1.60985</c:v>
                </c:pt>
                <c:pt idx="16">
                  <c:v>1.6898500000000001</c:v>
                </c:pt>
                <c:pt idx="17">
                  <c:v>1.6988000000000001</c:v>
                </c:pt>
                <c:pt idx="18">
                  <c:v>1.7716499999999999</c:v>
                </c:pt>
                <c:pt idx="19">
                  <c:v>1.7717000000000001</c:v>
                </c:pt>
                <c:pt idx="20">
                  <c:v>1.7865</c:v>
                </c:pt>
                <c:pt idx="21">
                  <c:v>1.7869999999999999</c:v>
                </c:pt>
                <c:pt idx="22">
                  <c:v>1.7871999999999999</c:v>
                </c:pt>
                <c:pt idx="23">
                  <c:v>1.78725</c:v>
                </c:pt>
                <c:pt idx="24">
                  <c:v>1.8599000000000001</c:v>
                </c:pt>
                <c:pt idx="25">
                  <c:v>1.86025</c:v>
                </c:pt>
                <c:pt idx="26">
                  <c:v>1.8693500000000001</c:v>
                </c:pt>
                <c:pt idx="27">
                  <c:v>2.0456500000000002</c:v>
                </c:pt>
              </c:numCache>
            </c:numRef>
          </c:xVal>
          <c:yVal>
            <c:numRef>
              <c:f>'Q_fit (3)'!$E$21:$E$48</c:f>
              <c:numCache>
                <c:formatCode>General</c:formatCode>
                <c:ptCount val="28"/>
                <c:pt idx="0">
                  <c:v>9.9999999656574801E-4</c:v>
                </c:pt>
                <c:pt idx="1">
                  <c:v>-2.3250002413988113E-5</c:v>
                </c:pt>
                <c:pt idx="2">
                  <c:v>-3.5904000033042394E-3</c:v>
                </c:pt>
                <c:pt idx="3">
                  <c:v>6.309849995886907E-3</c:v>
                </c:pt>
                <c:pt idx="4">
                  <c:v>1.1711300001479685E-2</c:v>
                </c:pt>
                <c:pt idx="5">
                  <c:v>1.9824899995001033E-2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6">
                  <c:v>7.1043949996237643E-2</c:v>
                </c:pt>
                <c:pt idx="17">
                  <c:v>7.2711599998001475E-2</c:v>
                </c:pt>
                <c:pt idx="18">
                  <c:v>8.0236549998517148E-2</c:v>
                </c:pt>
                <c:pt idx="19">
                  <c:v>8.2331899997370783E-2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5">
                  <c:v>8.9705883467104286E-2</c:v>
                </c:pt>
                <c:pt idx="26">
                  <c:v>9.2250449997663964E-2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2-4704-9EB3-4E1C6449DE3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-4.7113910720807914E-4</c:v>
                </c:pt>
                <c:pt idx="1">
                  <c:v>-2.1783156896446831E-3</c:v>
                </c:pt>
                <c:pt idx="2">
                  <c:v>-3.1360824745971395E-3</c:v>
                </c:pt>
                <c:pt idx="3">
                  <c:v>-3.3444394620654478E-3</c:v>
                </c:pt>
                <c:pt idx="4">
                  <c:v>-2.8033866520496093E-3</c:v>
                </c:pt>
                <c:pt idx="5">
                  <c:v>-1.5129240445496232E-3</c:v>
                </c:pt>
                <c:pt idx="6">
                  <c:v>5.269483604345114E-4</c:v>
                </c:pt>
                <c:pt idx="7">
                  <c:v>3.3162305629027902E-3</c:v>
                </c:pt>
                <c:pt idx="8">
                  <c:v>6.8549225628552271E-3</c:v>
                </c:pt>
                <c:pt idx="9">
                  <c:v>1.1143024360291805E-2</c:v>
                </c:pt>
                <c:pt idx="10">
                  <c:v>1.6180535955212526E-2</c:v>
                </c:pt>
                <c:pt idx="11">
                  <c:v>2.1967457347617406E-2</c:v>
                </c:pt>
                <c:pt idx="12">
                  <c:v>2.850378853750642E-2</c:v>
                </c:pt>
                <c:pt idx="13">
                  <c:v>3.5789529524879599E-2</c:v>
                </c:pt>
                <c:pt idx="14">
                  <c:v>4.3824680309736894E-2</c:v>
                </c:pt>
                <c:pt idx="15">
                  <c:v>5.2609240892078364E-2</c:v>
                </c:pt>
                <c:pt idx="16">
                  <c:v>6.2143211271903989E-2</c:v>
                </c:pt>
                <c:pt idx="17">
                  <c:v>7.242659144921372E-2</c:v>
                </c:pt>
                <c:pt idx="18">
                  <c:v>8.3459381424007661E-2</c:v>
                </c:pt>
                <c:pt idx="19">
                  <c:v>9.5241581196285674E-2</c:v>
                </c:pt>
                <c:pt idx="20">
                  <c:v>0.1077731907660479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2-4704-9EB3-4E1C6449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9152"/>
        <c:axId val="1"/>
      </c:scatterChart>
      <c:valAx>
        <c:axId val="102135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692923898531378"/>
              <c:y val="0.9260636228234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6755674232309749E-3"/>
              <c:y val="0.4473201663100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9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73564753004006"/>
          <c:y val="0.92791127541589646"/>
          <c:w val="0.43925233644859818"/>
          <c:h val="0.96672828096118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05181429946827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285755806349418"/>
          <c:w val="0.81735281308387597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3-4FAC-861E-44C8C628B6B1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3-4FAC-861E-44C8C628B6B1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3-4FAC-861E-44C8C628B6B1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3-4FAC-861E-44C8C628B6B1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3-4FAC-861E-44C8C628B6B1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3-4FAC-861E-44C8C628B6B1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3-4FAC-861E-44C8C628B6B1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3-4FAC-861E-44C8C628B6B1}"/>
            </c:ext>
          </c:extLst>
        </c:ser>
        <c:ser>
          <c:idx val="8"/>
          <c:order val="8"/>
          <c:tx>
            <c:strRef>
              <c:f>'B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(4)'!$P$21:$P$902</c:f>
              <c:numCache>
                <c:formatCode>General</c:formatCode>
                <c:ptCount val="882"/>
                <c:pt idx="0">
                  <c:v>-7.4873969548651311E-4</c:v>
                </c:pt>
                <c:pt idx="1">
                  <c:v>-7.5259992291804945E-4</c:v>
                </c:pt>
                <c:pt idx="2">
                  <c:v>-9.4103154434776906E-4</c:v>
                </c:pt>
                <c:pt idx="3">
                  <c:v>5.5144271283513457E-3</c:v>
                </c:pt>
                <c:pt idx="4">
                  <c:v>1.1711380187343148E-2</c:v>
                </c:pt>
                <c:pt idx="5">
                  <c:v>2.0902554574392107E-2</c:v>
                </c:pt>
                <c:pt idx="6">
                  <c:v>3.1239497326769252E-2</c:v>
                </c:pt>
                <c:pt idx="7">
                  <c:v>3.2205742011015712E-2</c:v>
                </c:pt>
                <c:pt idx="8">
                  <c:v>3.8588628829400701E-2</c:v>
                </c:pt>
                <c:pt idx="9">
                  <c:v>4.5569461977607736E-2</c:v>
                </c:pt>
                <c:pt idx="10">
                  <c:v>5.2119943795091772E-2</c:v>
                </c:pt>
                <c:pt idx="11">
                  <c:v>5.2680393919732574E-2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D3-4FAC-861E-44C8C628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82296"/>
        <c:axId val="1"/>
      </c:scatterChart>
      <c:valAx>
        <c:axId val="54798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8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0228310502283"/>
          <c:y val="0.92261904761904767"/>
          <c:w val="0.9817351598173516"/>
          <c:h val="0.98214285714285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667236162542500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2626293763547988"/>
          <c:w val="0.80135889862228304"/>
          <c:h val="0.71464822701681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5-4FB7-8B01-0399420BE1B5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5-4FB7-8B01-0399420BE1B5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5-4FB7-8B01-0399420BE1B5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5-4FB7-8B01-0399420BE1B5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5-4FB7-8B01-0399420BE1B5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5-4FB7-8B01-0399420BE1B5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5-4FB7-8B01-0399420BE1B5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5-4FB7-8B01-0399420BE1B5}"/>
            </c:ext>
          </c:extLst>
        </c:ser>
        <c:ser>
          <c:idx val="8"/>
          <c:order val="8"/>
          <c:tx>
            <c:strRef>
              <c:f>'B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(4)'!$U$2:$U$17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'B (4)'!$V$2:$V$17</c:f>
              <c:numCache>
                <c:formatCode>0.00E+00</c:formatCode>
                <c:ptCount val="16"/>
                <c:pt idx="0">
                  <c:v>-7.4873969548651311E-4</c:v>
                </c:pt>
                <c:pt idx="1">
                  <c:v>-1.9605089459695411E-3</c:v>
                </c:pt>
                <c:pt idx="2">
                  <c:v>-2.5059689791462987E-3</c:v>
                </c:pt>
                <c:pt idx="3">
                  <c:v>-2.3851197950167853E-3</c:v>
                </c:pt>
                <c:pt idx="4">
                  <c:v>-1.5979613935810013E-3</c:v>
                </c:pt>
                <c:pt idx="5">
                  <c:v>-1.4449377483894896E-4</c:v>
                </c:pt>
                <c:pt idx="6">
                  <c:v>1.9752830612093774E-3</c:v>
                </c:pt>
                <c:pt idx="7">
                  <c:v>4.7613691145639726E-3</c:v>
                </c:pt>
                <c:pt idx="8">
                  <c:v>8.21376438522484E-3</c:v>
                </c:pt>
                <c:pt idx="9">
                  <c:v>1.2332468873191975E-2</c:v>
                </c:pt>
                <c:pt idx="10">
                  <c:v>1.711748257846538E-2</c:v>
                </c:pt>
                <c:pt idx="11">
                  <c:v>2.256880550104506E-2</c:v>
                </c:pt>
                <c:pt idx="12">
                  <c:v>2.8686437640931012E-2</c:v>
                </c:pt>
                <c:pt idx="13">
                  <c:v>3.5470378998123227E-2</c:v>
                </c:pt>
                <c:pt idx="14">
                  <c:v>4.2920629572621716E-2</c:v>
                </c:pt>
                <c:pt idx="15">
                  <c:v>5.1037189364426486E-2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5-4FB7-8B01-0399420BE1B5}"/>
            </c:ext>
          </c:extLst>
        </c:ser>
        <c:ser>
          <c:idx val="9"/>
          <c:order val="9"/>
          <c:tx>
            <c:strRef>
              <c:f>'B (4)'!$S$20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(4)'!$S$21:$S$902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65-4FB7-8B01-0399420B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65592"/>
        <c:axId val="1"/>
      </c:scatterChart>
      <c:valAx>
        <c:axId val="48286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096845491936592"/>
              <c:y val="0.87878999973488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656671703915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86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940577249575551"/>
          <c:y val="0.89141414141414144"/>
          <c:w val="0.90322580645161288"/>
          <c:h val="0.992424242424242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45035379349510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21078931776161"/>
          <c:y val="0.14583375718981698"/>
          <c:w val="0.770468936273495"/>
          <c:h val="0.66666860429630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C2-466A-9FB1-DF06912421F5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C2-466A-9FB1-DF06912421F5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C2-466A-9FB1-DF06912421F5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C2-466A-9FB1-DF06912421F5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C2-466A-9FB1-DF06912421F5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C2-466A-9FB1-DF06912421F5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C2-466A-9FB1-DF06912421F5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C2-466A-9FB1-DF06912421F5}"/>
            </c:ext>
          </c:extLst>
        </c:ser>
        <c:ser>
          <c:idx val="8"/>
          <c:order val="8"/>
          <c:tx>
            <c:strRef>
              <c:f>'B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(4)'!$P$21:$P$902</c:f>
              <c:numCache>
                <c:formatCode>General</c:formatCode>
                <c:ptCount val="882"/>
                <c:pt idx="0">
                  <c:v>-7.4873969548651311E-4</c:v>
                </c:pt>
                <c:pt idx="1">
                  <c:v>-7.5259992291804945E-4</c:v>
                </c:pt>
                <c:pt idx="2">
                  <c:v>-9.4103154434776906E-4</c:v>
                </c:pt>
                <c:pt idx="3">
                  <c:v>5.5144271283513457E-3</c:v>
                </c:pt>
                <c:pt idx="4">
                  <c:v>1.1711380187343148E-2</c:v>
                </c:pt>
                <c:pt idx="5">
                  <c:v>2.0902554574392107E-2</c:v>
                </c:pt>
                <c:pt idx="6">
                  <c:v>3.1239497326769252E-2</c:v>
                </c:pt>
                <c:pt idx="7">
                  <c:v>3.2205742011015712E-2</c:v>
                </c:pt>
                <c:pt idx="8">
                  <c:v>3.8588628829400701E-2</c:v>
                </c:pt>
                <c:pt idx="9">
                  <c:v>4.5569461977607736E-2</c:v>
                </c:pt>
                <c:pt idx="10">
                  <c:v>5.2119943795091772E-2</c:v>
                </c:pt>
                <c:pt idx="11">
                  <c:v>5.2680393919732574E-2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C2-466A-9FB1-DF06912421F5}"/>
            </c:ext>
          </c:extLst>
        </c:ser>
        <c:ser>
          <c:idx val="9"/>
          <c:order val="9"/>
          <c:tx>
            <c:strRef>
              <c:f>'B (4)'!$S$20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(4)'!$S$21:$S$902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C2-466A-9FB1-DF069124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0200"/>
        <c:axId val="1"/>
      </c:scatterChart>
      <c:valAx>
        <c:axId val="82431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970836978711002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898822022247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713450292397657E-2"/>
          <c:y val="0.92261904761904767"/>
          <c:w val="0.99415204678362568"/>
          <c:h val="0.98214285714285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44-4D30-A57D-13463F8BB9B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C44-4D30-A57D-13463F8BB9BE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C44-4D30-A57D-13463F8BB9BE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C44-4D30-A57D-13463F8BB9BE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C44-4D30-A57D-13463F8BB9B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C44-4D30-A57D-13463F8BB9B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C44-4D30-A57D-13463F8BB9BE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C44-4D30-A57D-13463F8B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6856"/>
        <c:axId val="1"/>
      </c:scatterChart>
      <c:valAx>
        <c:axId val="1021356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846159828312059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066690130167E-2"/>
          <c:y val="0.10440835266821345"/>
          <c:w val="0.89743714587387857"/>
          <c:h val="0.75174013921113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(4)'!$D$21:$D$32</c:f>
              <c:numCache>
                <c:formatCode>General</c:formatCode>
                <c:ptCount val="12"/>
                <c:pt idx="0">
                  <c:v>0</c:v>
                </c:pt>
                <c:pt idx="1">
                  <c:v>2.5000000000000001E-4</c:v>
                </c:pt>
                <c:pt idx="2">
                  <c:v>1.2800000000000001E-2</c:v>
                </c:pt>
                <c:pt idx="3">
                  <c:v>0.72355000000000003</c:v>
                </c:pt>
                <c:pt idx="4">
                  <c:v>0.88590000000000002</c:v>
                </c:pt>
                <c:pt idx="5">
                  <c:v>1.0707</c:v>
                </c:pt>
                <c:pt idx="6">
                  <c:v>1.2387999999999999</c:v>
                </c:pt>
                <c:pt idx="7">
                  <c:v>1.2531000000000001</c:v>
                </c:pt>
                <c:pt idx="8">
                  <c:v>1.3429500000000001</c:v>
                </c:pt>
                <c:pt idx="9">
                  <c:v>1.4335500000000001</c:v>
                </c:pt>
                <c:pt idx="10">
                  <c:v>1.51275</c:v>
                </c:pt>
                <c:pt idx="11">
                  <c:v>1.5193000000000001</c:v>
                </c:pt>
              </c:numCache>
            </c:numRef>
          </c:xVal>
          <c:yVal>
            <c:numRef>
              <c:f>'Q_fit (4)'!$E$21:$E$32</c:f>
              <c:numCache>
                <c:formatCode>General</c:formatCode>
                <c:ptCount val="12"/>
                <c:pt idx="0">
                  <c:v>9.9999999656574801E-4</c:v>
                </c:pt>
                <c:pt idx="1">
                  <c:v>-2.3250002413988113E-5</c:v>
                </c:pt>
                <c:pt idx="2">
                  <c:v>-3.5904000033042394E-3</c:v>
                </c:pt>
                <c:pt idx="3">
                  <c:v>6.309849995886907E-3</c:v>
                </c:pt>
                <c:pt idx="4">
                  <c:v>1.1711300001479685E-2</c:v>
                </c:pt>
                <c:pt idx="5">
                  <c:v>1.9824899995001033E-2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E-4AA9-B75D-6C6E1859A21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(4)'!$U$2:$U$17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'Q_fit (4)'!$V$2:$V$17</c:f>
              <c:numCache>
                <c:formatCode>General</c:formatCode>
                <c:ptCount val="16"/>
                <c:pt idx="0">
                  <c:v>-7.4866151034280889E-4</c:v>
                </c:pt>
                <c:pt idx="1">
                  <c:v>-1.9604883852476105E-3</c:v>
                </c:pt>
                <c:pt idx="2">
                  <c:v>-2.5059963055725663E-3</c:v>
                </c:pt>
                <c:pt idx="3">
                  <c:v>-2.3851852713176777E-3</c:v>
                </c:pt>
                <c:pt idx="4">
                  <c:v>-1.5980552824829426E-3</c:v>
                </c:pt>
                <c:pt idx="5">
                  <c:v>-1.4460633906836391E-4</c:v>
                </c:pt>
                <c:pt idx="6">
                  <c:v>1.9751615589260595E-3</c:v>
                </c:pt>
                <c:pt idx="7">
                  <c:v>4.761248411500326E-3</c:v>
                </c:pt>
                <c:pt idx="8">
                  <c:v>8.2136542186544478E-3</c:v>
                </c:pt>
                <c:pt idx="9">
                  <c:v>1.2332378980388404E-2</c:v>
                </c:pt>
                <c:pt idx="10">
                  <c:v>1.7117422696702207E-2</c:v>
                </c:pt>
                <c:pt idx="11">
                  <c:v>2.2568785367595861E-2</c:v>
                </c:pt>
                <c:pt idx="12">
                  <c:v>2.8686466993069353E-2</c:v>
                </c:pt>
                <c:pt idx="13">
                  <c:v>3.5470467573122694E-2</c:v>
                </c:pt>
                <c:pt idx="14">
                  <c:v>4.2920787107755862E-2</c:v>
                </c:pt>
                <c:pt idx="15">
                  <c:v>5.1037425596968909E-2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E-4AA9-B75D-6C6E1859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8496"/>
        <c:axId val="1"/>
      </c:scatterChart>
      <c:valAx>
        <c:axId val="102135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658209390492853"/>
              <c:y val="0.91183294663573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1225071225071226E-3"/>
              <c:y val="0.43619489559164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8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72124638266367"/>
          <c:y val="0.91647331786542918"/>
          <c:w val="0.44159603981126283"/>
          <c:h val="0.96287703016241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25228538388825711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0484621804857"/>
          <c:y val="0.13372093023255813"/>
          <c:w val="0.84826401131885154"/>
          <c:h val="0.7441860465116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(old)'!$G$57:$G$985</c:f>
              <c:numCache>
                <c:formatCode>General</c:formatCode>
                <c:ptCount val="929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4">
                  <c:v>6.309849995886907E-3</c:v>
                </c:pt>
                <c:pt idx="6">
                  <c:v>4.3239499937044457E-3</c:v>
                </c:pt>
                <c:pt idx="7">
                  <c:v>2.5629000010667369E-3</c:v>
                </c:pt>
                <c:pt idx="10">
                  <c:v>1.1411300001782365E-2</c:v>
                </c:pt>
                <c:pt idx="11">
                  <c:v>1.1711300001479685E-2</c:v>
                </c:pt>
                <c:pt idx="12">
                  <c:v>1.5081099998496938E-2</c:v>
                </c:pt>
                <c:pt idx="13">
                  <c:v>7.3835999937728047E-3</c:v>
                </c:pt>
                <c:pt idx="14">
                  <c:v>1.6064799994637724E-2</c:v>
                </c:pt>
                <c:pt idx="15">
                  <c:v>1.9824899995001033E-2</c:v>
                </c:pt>
                <c:pt idx="18">
                  <c:v>2.9691600000660401E-2</c:v>
                </c:pt>
                <c:pt idx="22">
                  <c:v>3.3861699994304217E-2</c:v>
                </c:pt>
                <c:pt idx="23">
                  <c:v>3.8905649991647806E-2</c:v>
                </c:pt>
                <c:pt idx="24">
                  <c:v>4.5779849991959054E-2</c:v>
                </c:pt>
                <c:pt idx="25">
                  <c:v>5.1614249998237938E-2</c:v>
                </c:pt>
                <c:pt idx="26">
                  <c:v>5.3005100002337713E-2</c:v>
                </c:pt>
                <c:pt idx="27">
                  <c:v>6.2972249994345475E-2</c:v>
                </c:pt>
                <c:pt idx="28">
                  <c:v>6.045569999696454E-2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7.1043949996237643E-2</c:v>
                </c:pt>
                <c:pt idx="33">
                  <c:v>7.2711599998001475E-2</c:v>
                </c:pt>
                <c:pt idx="34">
                  <c:v>8.0236549998517148E-2</c:v>
                </c:pt>
                <c:pt idx="35">
                  <c:v>8.2331899997370783E-2</c:v>
                </c:pt>
                <c:pt idx="36">
                  <c:v>8.1855500000528991E-2</c:v>
                </c:pt>
                <c:pt idx="37">
                  <c:v>8.2608999997319188E-2</c:v>
                </c:pt>
                <c:pt idx="38">
                  <c:v>8.1390399995143525E-2</c:v>
                </c:pt>
                <c:pt idx="39">
                  <c:v>8.3285749991773628E-2</c:v>
                </c:pt>
                <c:pt idx="40">
                  <c:v>9.0429299998504575E-2</c:v>
                </c:pt>
                <c:pt idx="41">
                  <c:v>8.9705883467104286E-2</c:v>
                </c:pt>
                <c:pt idx="42">
                  <c:v>9.2250449997663964E-2</c:v>
                </c:pt>
                <c:pt idx="43">
                  <c:v>9.3034299999999348E-2</c:v>
                </c:pt>
                <c:pt idx="44">
                  <c:v>9.2911050000111572E-2</c:v>
                </c:pt>
                <c:pt idx="45">
                  <c:v>0.10340099999302765</c:v>
                </c:pt>
                <c:pt idx="46">
                  <c:v>9.9035899998852983E-2</c:v>
                </c:pt>
                <c:pt idx="47">
                  <c:v>0.102517599996645</c:v>
                </c:pt>
                <c:pt idx="48">
                  <c:v>0.11092369999823859</c:v>
                </c:pt>
                <c:pt idx="49">
                  <c:v>0.1113195999932941</c:v>
                </c:pt>
                <c:pt idx="50">
                  <c:v>0.11387775000184774</c:v>
                </c:pt>
                <c:pt idx="51">
                  <c:v>0.1141730999952415</c:v>
                </c:pt>
                <c:pt idx="52">
                  <c:v>0.11385454999253852</c:v>
                </c:pt>
                <c:pt idx="53">
                  <c:v>0.12473309999768389</c:v>
                </c:pt>
                <c:pt idx="54">
                  <c:v>0.14646499999798834</c:v>
                </c:pt>
                <c:pt idx="55">
                  <c:v>0.14957919999869773</c:v>
                </c:pt>
                <c:pt idx="56">
                  <c:v>0.14930484999786131</c:v>
                </c:pt>
                <c:pt idx="57">
                  <c:v>0.15945320000173524</c:v>
                </c:pt>
                <c:pt idx="58">
                  <c:v>0.16048149999551242</c:v>
                </c:pt>
                <c:pt idx="59">
                  <c:v>0.19906174999778159</c:v>
                </c:pt>
                <c:pt idx="60">
                  <c:v>0.20071325000026263</c:v>
                </c:pt>
                <c:pt idx="61">
                  <c:v>0.14843505000317236</c:v>
                </c:pt>
                <c:pt idx="62">
                  <c:v>0.14932344999397174</c:v>
                </c:pt>
                <c:pt idx="63">
                  <c:v>0.14888860000064597</c:v>
                </c:pt>
                <c:pt idx="64">
                  <c:v>0.14827700000023469</c:v>
                </c:pt>
                <c:pt idx="65">
                  <c:v>0.14915380000456935</c:v>
                </c:pt>
                <c:pt idx="66">
                  <c:v>0.14978654999868013</c:v>
                </c:pt>
                <c:pt idx="67">
                  <c:v>0.15909969999484019</c:v>
                </c:pt>
                <c:pt idx="68">
                  <c:v>0.16137439999874914</c:v>
                </c:pt>
                <c:pt idx="69">
                  <c:v>0.16027209999447223</c:v>
                </c:pt>
                <c:pt idx="70">
                  <c:v>0.16202340000018012</c:v>
                </c:pt>
                <c:pt idx="71">
                  <c:v>0.17042714999843156</c:v>
                </c:pt>
                <c:pt idx="72">
                  <c:v>0.17033660000015516</c:v>
                </c:pt>
                <c:pt idx="73">
                  <c:v>0.17247394999867538</c:v>
                </c:pt>
                <c:pt idx="74">
                  <c:v>0.17283209999732208</c:v>
                </c:pt>
                <c:pt idx="75">
                  <c:v>0.18351779999647988</c:v>
                </c:pt>
                <c:pt idx="76">
                  <c:v>0.17858059999707621</c:v>
                </c:pt>
                <c:pt idx="77">
                  <c:v>0.18538759999501053</c:v>
                </c:pt>
                <c:pt idx="78">
                  <c:v>0.18425739999656798</c:v>
                </c:pt>
                <c:pt idx="79">
                  <c:v>0.18518304999452084</c:v>
                </c:pt>
                <c:pt idx="80">
                  <c:v>0.18673199999466306</c:v>
                </c:pt>
                <c:pt idx="81">
                  <c:v>0.19623354999203002</c:v>
                </c:pt>
                <c:pt idx="82">
                  <c:v>0.21119860000180779</c:v>
                </c:pt>
                <c:pt idx="83">
                  <c:v>0.21270114999788348</c:v>
                </c:pt>
                <c:pt idx="84">
                  <c:v>0.21384554999531247</c:v>
                </c:pt>
                <c:pt idx="85">
                  <c:v>0.21481320000020787</c:v>
                </c:pt>
                <c:pt idx="86">
                  <c:v>0.11285454999597277</c:v>
                </c:pt>
                <c:pt idx="87">
                  <c:v>0.24536159999843221</c:v>
                </c:pt>
                <c:pt idx="88">
                  <c:v>0.25545844999578549</c:v>
                </c:pt>
                <c:pt idx="89">
                  <c:v>0.29934054999466753</c:v>
                </c:pt>
                <c:pt idx="90">
                  <c:v>0.11435454999445938</c:v>
                </c:pt>
                <c:pt idx="91">
                  <c:v>0.11425454999698559</c:v>
                </c:pt>
                <c:pt idx="92">
                  <c:v>0.12590579999960028</c:v>
                </c:pt>
                <c:pt idx="93">
                  <c:v>0.20595409999077674</c:v>
                </c:pt>
                <c:pt idx="94">
                  <c:v>0.20809659999940777</c:v>
                </c:pt>
                <c:pt idx="95">
                  <c:v>0.17671569999220083</c:v>
                </c:pt>
                <c:pt idx="96">
                  <c:v>0.20264299999689683</c:v>
                </c:pt>
                <c:pt idx="97">
                  <c:v>0.19765709999774117</c:v>
                </c:pt>
                <c:pt idx="98">
                  <c:v>0.17571969999698922</c:v>
                </c:pt>
                <c:pt idx="99">
                  <c:v>0.20161660000303527</c:v>
                </c:pt>
                <c:pt idx="100">
                  <c:v>0.22074419999989914</c:v>
                </c:pt>
                <c:pt idx="101">
                  <c:v>0.22643455000070389</c:v>
                </c:pt>
                <c:pt idx="102">
                  <c:v>0.25936119999823859</c:v>
                </c:pt>
                <c:pt idx="103">
                  <c:v>0.25545915000111563</c:v>
                </c:pt>
                <c:pt idx="104">
                  <c:v>0.2571959999986575</c:v>
                </c:pt>
                <c:pt idx="105">
                  <c:v>0.24148439999407856</c:v>
                </c:pt>
                <c:pt idx="106">
                  <c:v>0.26943734999804292</c:v>
                </c:pt>
                <c:pt idx="107">
                  <c:v>0.27868339999986347</c:v>
                </c:pt>
                <c:pt idx="108">
                  <c:v>0.26177459999598796</c:v>
                </c:pt>
                <c:pt idx="109">
                  <c:v>0.28967854999791598</c:v>
                </c:pt>
                <c:pt idx="110">
                  <c:v>0.18779504999838537</c:v>
                </c:pt>
                <c:pt idx="111">
                  <c:v>0.29590140000073006</c:v>
                </c:pt>
                <c:pt idx="112">
                  <c:v>0.29615955000190297</c:v>
                </c:pt>
                <c:pt idx="113">
                  <c:v>0.30008755000017118</c:v>
                </c:pt>
                <c:pt idx="114">
                  <c:v>0.30913180000061402</c:v>
                </c:pt>
                <c:pt idx="115">
                  <c:v>0.29407044999243226</c:v>
                </c:pt>
                <c:pt idx="116">
                  <c:v>0.30884764999791514</c:v>
                </c:pt>
                <c:pt idx="117">
                  <c:v>0.11329624999052612</c:v>
                </c:pt>
                <c:pt idx="118">
                  <c:v>0.11560094999731518</c:v>
                </c:pt>
                <c:pt idx="119">
                  <c:v>0.11510570000245934</c:v>
                </c:pt>
                <c:pt idx="120">
                  <c:v>0.11340104999544565</c:v>
                </c:pt>
                <c:pt idx="121">
                  <c:v>0.12583104999794159</c:v>
                </c:pt>
                <c:pt idx="122">
                  <c:v>0.13653759999579052</c:v>
                </c:pt>
                <c:pt idx="123">
                  <c:v>0.13754464999510674</c:v>
                </c:pt>
                <c:pt idx="124">
                  <c:v>0.17864320000080625</c:v>
                </c:pt>
                <c:pt idx="125">
                  <c:v>0.18613429999822984</c:v>
                </c:pt>
                <c:pt idx="126">
                  <c:v>0.18647154999780469</c:v>
                </c:pt>
                <c:pt idx="127">
                  <c:v>0.1817718500024057</c:v>
                </c:pt>
                <c:pt idx="128">
                  <c:v>0.19526184999267571</c:v>
                </c:pt>
                <c:pt idx="129">
                  <c:v>0.21105509999324568</c:v>
                </c:pt>
                <c:pt idx="130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6-4A7B-8BBC-1720968322CB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(old)'!$P$57:$P$985</c:f>
              <c:numCache>
                <c:formatCode>General</c:formatCode>
                <c:ptCount val="929"/>
                <c:pt idx="0">
                  <c:v>-3.5784989923510011E-3</c:v>
                </c:pt>
                <c:pt idx="1">
                  <c:v>-2.872235224240606E-3</c:v>
                </c:pt>
                <c:pt idx="2">
                  <c:v>-2.4708104404930955E-3</c:v>
                </c:pt>
                <c:pt idx="3">
                  <c:v>-2.4582088400652465E-3</c:v>
                </c:pt>
                <c:pt idx="4">
                  <c:v>-2.3244192071343091E-3</c:v>
                </c:pt>
                <c:pt idx="5">
                  <c:v>-2.3244192071343091E-3</c:v>
                </c:pt>
                <c:pt idx="6">
                  <c:v>-2.0047929350274982E-3</c:v>
                </c:pt>
                <c:pt idx="7">
                  <c:v>1.9607606294302742E-3</c:v>
                </c:pt>
                <c:pt idx="8">
                  <c:v>2.0682159797169655E-3</c:v>
                </c:pt>
                <c:pt idx="9">
                  <c:v>2.7536537536570829E-3</c:v>
                </c:pt>
                <c:pt idx="10">
                  <c:v>6.6133913128143419E-3</c:v>
                </c:pt>
                <c:pt idx="11">
                  <c:v>6.6133913128143419E-3</c:v>
                </c:pt>
                <c:pt idx="12">
                  <c:v>6.6968092098643548E-3</c:v>
                </c:pt>
                <c:pt idx="13">
                  <c:v>7.1455379860331566E-3</c:v>
                </c:pt>
                <c:pt idx="14">
                  <c:v>1.2877217066245804E-2</c:v>
                </c:pt>
                <c:pt idx="15">
                  <c:v>1.8562462028113739E-2</c:v>
                </c:pt>
                <c:pt idx="16">
                  <c:v>1.9003133284349542E-2</c:v>
                </c:pt>
                <c:pt idx="17">
                  <c:v>2.6496556128858706E-2</c:v>
                </c:pt>
                <c:pt idx="18">
                  <c:v>3.1073361535922328E-2</c:v>
                </c:pt>
                <c:pt idx="19">
                  <c:v>3.184301415377034E-2</c:v>
                </c:pt>
                <c:pt idx="20">
                  <c:v>3.207412766085016E-2</c:v>
                </c:pt>
                <c:pt idx="21">
                  <c:v>3.2094073031676711E-2</c:v>
                </c:pt>
                <c:pt idx="22">
                  <c:v>3.2209824396861757E-2</c:v>
                </c:pt>
                <c:pt idx="23">
                  <c:v>3.960942915572857E-2</c:v>
                </c:pt>
                <c:pt idx="24">
                  <c:v>4.7523222702219245E-2</c:v>
                </c:pt>
                <c:pt idx="25">
                  <c:v>5.4813394267132276E-2</c:v>
                </c:pt>
                <c:pt idx="26">
                  <c:v>5.5431849171173893E-2</c:v>
                </c:pt>
                <c:pt idx="27">
                  <c:v>6.3916412144089704E-2</c:v>
                </c:pt>
                <c:pt idx="28">
                  <c:v>6.2761669943869614E-2</c:v>
                </c:pt>
                <c:pt idx="29">
                  <c:v>6.3916412144089704E-2</c:v>
                </c:pt>
                <c:pt idx="30">
                  <c:v>6.4055685036136678E-2</c:v>
                </c:pt>
                <c:pt idx="31">
                  <c:v>6.4224947957000275E-2</c:v>
                </c:pt>
                <c:pt idx="32">
                  <c:v>7.2371133790782666E-2</c:v>
                </c:pt>
                <c:pt idx="33">
                  <c:v>7.3304519019486591E-2</c:v>
                </c:pt>
                <c:pt idx="34">
                  <c:v>8.1066869997465804E-2</c:v>
                </c:pt>
                <c:pt idx="35">
                  <c:v>8.1072298492139039E-2</c:v>
                </c:pt>
                <c:pt idx="36">
                  <c:v>8.2685214927126244E-2</c:v>
                </c:pt>
                <c:pt idx="37">
                  <c:v>8.2739917047061545E-2</c:v>
                </c:pt>
                <c:pt idx="38">
                  <c:v>8.276180176928101E-2</c:v>
                </c:pt>
                <c:pt idx="39">
                  <c:v>8.2767273295750635E-2</c:v>
                </c:pt>
                <c:pt idx="40">
                  <c:v>9.0863561450729546E-2</c:v>
                </c:pt>
                <c:pt idx="41">
                  <c:v>9.0903273329880269E-2</c:v>
                </c:pt>
                <c:pt idx="42">
                  <c:v>9.1938161942995977E-2</c:v>
                </c:pt>
                <c:pt idx="43">
                  <c:v>9.2571580310134488E-2</c:v>
                </c:pt>
                <c:pt idx="44">
                  <c:v>9.2600152795127011E-2</c:v>
                </c:pt>
                <c:pt idx="45">
                  <c:v>0.10048259150696613</c:v>
                </c:pt>
                <c:pt idx="46">
                  <c:v>0.10056524154307042</c:v>
                </c:pt>
                <c:pt idx="47">
                  <c:v>0.10211698069067691</c:v>
                </c:pt>
                <c:pt idx="48">
                  <c:v>0.10962661819829186</c:v>
                </c:pt>
                <c:pt idx="49">
                  <c:v>0.11253981796675441</c:v>
                </c:pt>
                <c:pt idx="50">
                  <c:v>0.1125954326247029</c:v>
                </c:pt>
                <c:pt idx="51">
                  <c:v>0.11260161272297114</c:v>
                </c:pt>
                <c:pt idx="52">
                  <c:v>0.11289223341831933</c:v>
                </c:pt>
                <c:pt idx="53">
                  <c:v>0.12266698900306668</c:v>
                </c:pt>
                <c:pt idx="54">
                  <c:v>0.14546575166195394</c:v>
                </c:pt>
                <c:pt idx="55">
                  <c:v>0.14692672172077989</c:v>
                </c:pt>
                <c:pt idx="56">
                  <c:v>0.14733441861092456</c:v>
                </c:pt>
                <c:pt idx="57">
                  <c:v>0.15843869356978135</c:v>
                </c:pt>
                <c:pt idx="58">
                  <c:v>0.16085753612127787</c:v>
                </c:pt>
                <c:pt idx="59">
                  <c:v>0.19860381252020079</c:v>
                </c:pt>
                <c:pt idx="60">
                  <c:v>0.20089298285700788</c:v>
                </c:pt>
                <c:pt idx="61">
                  <c:v>0.14714087529022268</c:v>
                </c:pt>
                <c:pt idx="62">
                  <c:v>0.14730676292354655</c:v>
                </c:pt>
                <c:pt idx="63">
                  <c:v>0.14750731681467746</c:v>
                </c:pt>
                <c:pt idx="64">
                  <c:v>0.14767338044943226</c:v>
                </c:pt>
                <c:pt idx="65">
                  <c:v>0.14800574681522546</c:v>
                </c:pt>
                <c:pt idx="66">
                  <c:v>0.14915068763250208</c:v>
                </c:pt>
                <c:pt idx="67">
                  <c:v>0.15836737093735823</c:v>
                </c:pt>
                <c:pt idx="68">
                  <c:v>0.16009726284967829</c:v>
                </c:pt>
                <c:pt idx="69">
                  <c:v>0.16025492756538592</c:v>
                </c:pt>
                <c:pt idx="70">
                  <c:v>0.16110172667019157</c:v>
                </c:pt>
                <c:pt idx="71">
                  <c:v>0.1700064676439873</c:v>
                </c:pt>
                <c:pt idx="72">
                  <c:v>0.17094153202440124</c:v>
                </c:pt>
                <c:pt idx="73">
                  <c:v>0.17183449617691032</c:v>
                </c:pt>
                <c:pt idx="74">
                  <c:v>0.17190099594222569</c:v>
                </c:pt>
                <c:pt idx="75">
                  <c:v>0.1846783096473848</c:v>
                </c:pt>
                <c:pt idx="76">
                  <c:v>0.18473931394892898</c:v>
                </c:pt>
                <c:pt idx="77">
                  <c:v>0.18489186344524275</c:v>
                </c:pt>
                <c:pt idx="78">
                  <c:v>0.18510552572197012</c:v>
                </c:pt>
                <c:pt idx="79">
                  <c:v>0.18555609777831172</c:v>
                </c:pt>
                <c:pt idx="80">
                  <c:v>0.18629791566263135</c:v>
                </c:pt>
                <c:pt idx="81">
                  <c:v>0.19662405171879599</c:v>
                </c:pt>
                <c:pt idx="82">
                  <c:v>0.21211594440094758</c:v>
                </c:pt>
                <c:pt idx="83">
                  <c:v>0.21368328906629172</c:v>
                </c:pt>
                <c:pt idx="84">
                  <c:v>0.21518234420334162</c:v>
                </c:pt>
                <c:pt idx="85">
                  <c:v>0.21664515944714891</c:v>
                </c:pt>
                <c:pt idx="86">
                  <c:v>0.11289223341831933</c:v>
                </c:pt>
                <c:pt idx="87">
                  <c:v>4.0106699119171578E-2</c:v>
                </c:pt>
                <c:pt idx="88">
                  <c:v>5.4869947831498359E-2</c:v>
                </c:pt>
                <c:pt idx="89">
                  <c:v>8.9027260473583184E-2</c:v>
                </c:pt>
                <c:pt idx="90">
                  <c:v>0.11289223341831933</c:v>
                </c:pt>
                <c:pt idx="91">
                  <c:v>0.11289223341831933</c:v>
                </c:pt>
                <c:pt idx="92">
                  <c:v>0.12602745086390907</c:v>
                </c:pt>
                <c:pt idx="93">
                  <c:v>-2.1343341599920858E-2</c:v>
                </c:pt>
                <c:pt idx="94">
                  <c:v>-2.3601334670848916E-2</c:v>
                </c:pt>
                <c:pt idx="95">
                  <c:v>-2.3890843850136709E-2</c:v>
                </c:pt>
                <c:pt idx="96">
                  <c:v>-2.4700602613900294E-2</c:v>
                </c:pt>
                <c:pt idx="97">
                  <c:v>-2.4755652671033888E-2</c:v>
                </c:pt>
                <c:pt idx="98">
                  <c:v>-2.5308597601370691E-2</c:v>
                </c:pt>
                <c:pt idx="99">
                  <c:v>-2.5120201258745676E-2</c:v>
                </c:pt>
                <c:pt idx="100">
                  <c:v>1.7355153005428718E-3</c:v>
                </c:pt>
                <c:pt idx="101">
                  <c:v>6.5985066749568444E-3</c:v>
                </c:pt>
                <c:pt idx="102">
                  <c:v>3.8650042781624677E-2</c:v>
                </c:pt>
                <c:pt idx="103">
                  <c:v>3.9651856836246675E-2</c:v>
                </c:pt>
                <c:pt idx="104">
                  <c:v>4.7025374833532557E-2</c:v>
                </c:pt>
                <c:pt idx="105">
                  <c:v>4.7132873161946656E-2</c:v>
                </c:pt>
                <c:pt idx="106">
                  <c:v>6.3846816377642238E-2</c:v>
                </c:pt>
                <c:pt idx="107">
                  <c:v>7.199175216922786E-2</c:v>
                </c:pt>
                <c:pt idx="108">
                  <c:v>7.4247589293193944E-2</c:v>
                </c:pt>
                <c:pt idx="109">
                  <c:v>8.1719277290813283E-2</c:v>
                </c:pt>
                <c:pt idx="110">
                  <c:v>8.2756330381177287E-2</c:v>
                </c:pt>
                <c:pt idx="111">
                  <c:v>9.0897599789189598E-2</c:v>
                </c:pt>
                <c:pt idx="112">
                  <c:v>9.0948666636578232E-2</c:v>
                </c:pt>
                <c:pt idx="113">
                  <c:v>9.1403086751542864E-2</c:v>
                </c:pt>
                <c:pt idx="114">
                  <c:v>9.1716014264002707E-2</c:v>
                </c:pt>
                <c:pt idx="115">
                  <c:v>9.8876336356437167E-2</c:v>
                </c:pt>
                <c:pt idx="116">
                  <c:v>0.10118598125484295</c:v>
                </c:pt>
                <c:pt idx="117">
                  <c:v>0.11203979038894105</c:v>
                </c:pt>
                <c:pt idx="118">
                  <c:v>0.11229895062613118</c:v>
                </c:pt>
                <c:pt idx="119">
                  <c:v>0.1128241884123206</c:v>
                </c:pt>
                <c:pt idx="120">
                  <c:v>0.11283037363012732</c:v>
                </c:pt>
                <c:pt idx="121">
                  <c:v>0.12418804297736516</c:v>
                </c:pt>
                <c:pt idx="122">
                  <c:v>0.13487981879034444</c:v>
                </c:pt>
                <c:pt idx="123">
                  <c:v>0.13529969209736228</c:v>
                </c:pt>
                <c:pt idx="124">
                  <c:v>0.18349049574392801</c:v>
                </c:pt>
                <c:pt idx="125">
                  <c:v>0.18612955415555332</c:v>
                </c:pt>
                <c:pt idx="126">
                  <c:v>0.18639743348596621</c:v>
                </c:pt>
                <c:pt idx="127">
                  <c:v>0.18837731665197163</c:v>
                </c:pt>
                <c:pt idx="128">
                  <c:v>0.19928145618470922</c:v>
                </c:pt>
                <c:pt idx="129">
                  <c:v>0.21692351364489168</c:v>
                </c:pt>
                <c:pt idx="130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6-4A7B-8BBC-17209683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9384"/>
        <c:axId val="1"/>
      </c:scatterChart>
      <c:valAx>
        <c:axId val="824319384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30680176605831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1240733190508"/>
          <c:y val="0.13351516401349095"/>
          <c:w val="0.85714378411348469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(old)'!$H$21:$H$985</c:f>
              <c:numCache>
                <c:formatCode>0.0000</c:formatCode>
                <c:ptCount val="965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4-4D90-95D5-6498956B3F2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plus>
            <c:min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(old)'!$I$21:$I$985</c:f>
              <c:numCache>
                <c:formatCode>0.0000</c:formatCode>
                <c:ptCount val="965"/>
                <c:pt idx="19" formatCode="General">
                  <c:v>-6.7424999724607915E-4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4-4D90-95D5-6498956B3F2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plus>
            <c:min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(old)'!$J$21:$J$985</c:f>
              <c:numCache>
                <c:formatCode>0.0000</c:formatCode>
                <c:ptCount val="965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4-4D90-95D5-6498956B3F2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(old)'!$K$21:$K$985</c:f>
              <c:numCache>
                <c:formatCode>0.0000</c:formatCode>
                <c:ptCount val="965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7" formatCode="General">
                  <c:v>0.14843505000317236</c:v>
                </c:pt>
                <c:pt idx="105" formatCode="General">
                  <c:v>0.16027209999447223</c:v>
                </c:pt>
                <c:pt idx="107" formatCode="General">
                  <c:v>0.17042714999843156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6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4-4D90-95D5-6498956B3F2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(old)'!$L$21:$L$985</c:f>
              <c:numCache>
                <c:formatCode>0.0000</c:formatCode>
                <c:ptCount val="965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4-4D90-95D5-6498956B3F2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(old)'!$M$21:$M$985</c:f>
              <c:numCache>
                <c:formatCode>0.0000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4-4D90-95D5-6498956B3F2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(old)'!$N$21:$N$985</c:f>
              <c:numCache>
                <c:formatCode>0.0000</c:formatCode>
                <c:ptCount val="965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6" formatCode="General">
                  <c:v>0.16202340000018012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4-4D90-95D5-6498956B3F2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(old)'!$O$21:$O$985</c:f>
              <c:numCache>
                <c:formatCode>0.0000</c:formatCode>
                <c:ptCount val="965"/>
                <c:pt idx="61" formatCode="General">
                  <c:v>0.15947025563032294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4-4D90-95D5-6498956B3F2D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4-4D90-95D5-6498956B3F2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(old)'!$U$21:$U$985</c:f>
              <c:numCache>
                <c:formatCode>General</c:formatCode>
                <c:ptCount val="965"/>
                <c:pt idx="16">
                  <c:v>-8.3989900005690288E-2</c:v>
                </c:pt>
                <c:pt idx="20">
                  <c:v>-7.0590399998764042E-2</c:v>
                </c:pt>
                <c:pt idx="22">
                  <c:v>7.8697999997530133E-2</c:v>
                </c:pt>
                <c:pt idx="39">
                  <c:v>-1.1243700006161816E-2</c:v>
                </c:pt>
                <c:pt idx="41">
                  <c:v>2.3309849995712284E-2</c:v>
                </c:pt>
                <c:pt idx="44">
                  <c:v>-1.0218449999229051E-2</c:v>
                </c:pt>
                <c:pt idx="45">
                  <c:v>-2.1167000006244052E-2</c:v>
                </c:pt>
                <c:pt idx="52">
                  <c:v>5.7838999993691687E-2</c:v>
                </c:pt>
                <c:pt idx="53">
                  <c:v>-6.5104490422527306E-3</c:v>
                </c:pt>
                <c:pt idx="55">
                  <c:v>-1.7843791036284529E-2</c:v>
                </c:pt>
                <c:pt idx="56">
                  <c:v>-4.4336039463814814E-2</c:v>
                </c:pt>
                <c:pt idx="57">
                  <c:v>-6.1361233289062511E-2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B4-4D90-95D5-6498956B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0696"/>
        <c:axId val="1"/>
      </c:scatterChart>
      <c:valAx>
        <c:axId val="82432069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0513220738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96788482834998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165028790005898"/>
          <c:y val="0.92915645762263366"/>
          <c:w val="0.8959035934461681"/>
          <c:h val="0.98365237042917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799395288354913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07656300205632E-2"/>
          <c:y val="0.13274374522880147"/>
          <c:w val="0.88601889456901728"/>
          <c:h val="0.6814178921745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(old)'!$H$21:$H$985</c:f>
              <c:numCache>
                <c:formatCode>0.0000</c:formatCode>
                <c:ptCount val="965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E-4EAB-A781-8589FF04330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plus>
            <c:min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(old)'!$I$21:$I$985</c:f>
              <c:numCache>
                <c:formatCode>0.0000</c:formatCode>
                <c:ptCount val="965"/>
                <c:pt idx="19" formatCode="General">
                  <c:v>-6.7424999724607915E-4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E-4EAB-A781-8589FF04330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plus>
            <c:min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(old)'!$J$21:$J$985</c:f>
              <c:numCache>
                <c:formatCode>0.0000</c:formatCode>
                <c:ptCount val="965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E-4EAB-A781-8589FF04330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(old)'!$K$21:$K$985</c:f>
              <c:numCache>
                <c:formatCode>0.0000</c:formatCode>
                <c:ptCount val="965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7" formatCode="General">
                  <c:v>0.14843505000317236</c:v>
                </c:pt>
                <c:pt idx="105" formatCode="General">
                  <c:v>0.16027209999447223</c:v>
                </c:pt>
                <c:pt idx="107" formatCode="General">
                  <c:v>0.17042714999843156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6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E-4EAB-A781-8589FF04330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(old)'!$L$21:$L$985</c:f>
              <c:numCache>
                <c:formatCode>0.0000</c:formatCode>
                <c:ptCount val="965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E-4EAB-A781-8589FF04330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(old)'!$M$21:$M$985</c:f>
              <c:numCache>
                <c:formatCode>0.0000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9E-4EAB-A781-8589FF04330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(old)'!$N$21:$N$985</c:f>
              <c:numCache>
                <c:formatCode>0.0000</c:formatCode>
                <c:ptCount val="965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6" formatCode="General">
                  <c:v>0.16202340000018012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9E-4EAB-A781-8589FF04330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(old)'!$O$21:$O$985</c:f>
              <c:numCache>
                <c:formatCode>0.0000</c:formatCode>
                <c:ptCount val="965"/>
                <c:pt idx="61" formatCode="General">
                  <c:v>0.15947025563032294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9E-4EAB-A781-8589FF04330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9E-4EAB-A781-8589FF043305}"/>
            </c:ext>
          </c:extLst>
        </c:ser>
        <c:ser>
          <c:idx val="9"/>
          <c:order val="9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(old)'!$U$21:$U$985</c:f>
              <c:numCache>
                <c:formatCode>General</c:formatCode>
                <c:ptCount val="965"/>
                <c:pt idx="16">
                  <c:v>-8.3989900005690288E-2</c:v>
                </c:pt>
                <c:pt idx="20">
                  <c:v>-7.0590399998764042E-2</c:v>
                </c:pt>
                <c:pt idx="22">
                  <c:v>7.8697999997530133E-2</c:v>
                </c:pt>
                <c:pt idx="39">
                  <c:v>-1.1243700006161816E-2</c:v>
                </c:pt>
                <c:pt idx="41">
                  <c:v>2.3309849995712284E-2</c:v>
                </c:pt>
                <c:pt idx="44">
                  <c:v>-1.0218449999229051E-2</c:v>
                </c:pt>
                <c:pt idx="45">
                  <c:v>-2.1167000006244052E-2</c:v>
                </c:pt>
                <c:pt idx="52">
                  <c:v>5.7838999993691687E-2</c:v>
                </c:pt>
                <c:pt idx="53">
                  <c:v>-6.5104490422527306E-3</c:v>
                </c:pt>
                <c:pt idx="55">
                  <c:v>-1.7843791036284529E-2</c:v>
                </c:pt>
                <c:pt idx="56">
                  <c:v>-4.4336039463814814E-2</c:v>
                </c:pt>
                <c:pt idx="57">
                  <c:v>-6.1361233289062511E-2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9E-4EAB-A781-8589FF04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2992"/>
        <c:axId val="1"/>
      </c:scatterChart>
      <c:valAx>
        <c:axId val="82432299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05838897797351"/>
              <c:y val="0.89675763980829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987841945288756E-3"/>
              <c:y val="0.38348206474190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987841945288756E-3"/>
          <c:y val="0.92035676956309664"/>
          <c:w val="0.96960550143997959"/>
          <c:h val="0.97935412940639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SS Com   [45026.531, 0.4128093]</a:t>
            </a:r>
          </a:p>
        </c:rich>
      </c:tx>
      <c:layout>
        <c:manualLayout>
          <c:xMode val="edge"/>
          <c:yMode val="edge"/>
          <c:x val="0.1115882081263447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7399962488225"/>
          <c:y val="0.15613382899628253"/>
          <c:w val="0.77253299831197009"/>
          <c:h val="0.62453531598513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(old)'!$G$21:$G$985</c:f>
              <c:numCache>
                <c:formatCode>0.0000</c:formatCode>
                <c:ptCount val="965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7" formatCode="General">
                  <c:v>0.14843505000317236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5" formatCode="General">
                  <c:v>0.16027209999447223</c:v>
                </c:pt>
                <c:pt idx="106" formatCode="General">
                  <c:v>0.16202340000018012</c:v>
                </c:pt>
                <c:pt idx="107" formatCode="General">
                  <c:v>0.17042714999843156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6" formatCode="General">
                  <c:v>0.18673199999466306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D-458A-9B04-820D721D630E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3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5D-458A-9B04-820D721D630E}"/>
              </c:ext>
            </c:extLst>
          </c:dPt>
          <c:dPt>
            <c:idx val="90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5D-458A-9B04-820D721D630E}"/>
              </c:ext>
            </c:extLst>
          </c:dPt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D-458A-9B04-820D721D6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5616"/>
        <c:axId val="1"/>
      </c:scatterChart>
      <c:valAx>
        <c:axId val="82432561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30562220494962"/>
              <c:y val="0.8810408921933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ET Difference  (days)</a:t>
                </a:r>
              </a:p>
            </c:rich>
          </c:tx>
          <c:layout>
            <c:manualLayout>
              <c:xMode val="edge"/>
              <c:yMode val="edge"/>
              <c:x val="1.0729613733905579E-2"/>
              <c:y val="0.1858736059479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5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SS Com   [45026.531, 0.4128093]</a:t>
            </a:r>
          </a:p>
        </c:rich>
      </c:tx>
      <c:layout>
        <c:manualLayout>
          <c:xMode val="edge"/>
          <c:yMode val="edge"/>
          <c:x val="0.1781118132765593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8809975617347"/>
          <c:y val="0.1449814126394052"/>
          <c:w val="0.83261889818067891"/>
          <c:h val="0.6988847583643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(old)'!$G$57:$G$985</c:f>
              <c:numCache>
                <c:formatCode>General</c:formatCode>
                <c:ptCount val="929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4">
                  <c:v>6.309849995886907E-3</c:v>
                </c:pt>
                <c:pt idx="6">
                  <c:v>4.3239499937044457E-3</c:v>
                </c:pt>
                <c:pt idx="7">
                  <c:v>2.5629000010667369E-3</c:v>
                </c:pt>
                <c:pt idx="10">
                  <c:v>1.1411300001782365E-2</c:v>
                </c:pt>
                <c:pt idx="11">
                  <c:v>1.1711300001479685E-2</c:v>
                </c:pt>
                <c:pt idx="12">
                  <c:v>1.5081099998496938E-2</c:v>
                </c:pt>
                <c:pt idx="13">
                  <c:v>7.3835999937728047E-3</c:v>
                </c:pt>
                <c:pt idx="14">
                  <c:v>1.6064799994637724E-2</c:v>
                </c:pt>
                <c:pt idx="15">
                  <c:v>1.9824899995001033E-2</c:v>
                </c:pt>
                <c:pt idx="18">
                  <c:v>2.9691600000660401E-2</c:v>
                </c:pt>
                <c:pt idx="22">
                  <c:v>3.3861699994304217E-2</c:v>
                </c:pt>
                <c:pt idx="23">
                  <c:v>3.8905649991647806E-2</c:v>
                </c:pt>
                <c:pt idx="24">
                  <c:v>4.5779849991959054E-2</c:v>
                </c:pt>
                <c:pt idx="25">
                  <c:v>5.1614249998237938E-2</c:v>
                </c:pt>
                <c:pt idx="26">
                  <c:v>5.3005100002337713E-2</c:v>
                </c:pt>
                <c:pt idx="27">
                  <c:v>6.2972249994345475E-2</c:v>
                </c:pt>
                <c:pt idx="28">
                  <c:v>6.045569999696454E-2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7.1043949996237643E-2</c:v>
                </c:pt>
                <c:pt idx="33">
                  <c:v>7.2711599998001475E-2</c:v>
                </c:pt>
                <c:pt idx="34">
                  <c:v>8.0236549998517148E-2</c:v>
                </c:pt>
                <c:pt idx="35">
                  <c:v>8.2331899997370783E-2</c:v>
                </c:pt>
                <c:pt idx="36">
                  <c:v>8.1855500000528991E-2</c:v>
                </c:pt>
                <c:pt idx="37">
                  <c:v>8.2608999997319188E-2</c:v>
                </c:pt>
                <c:pt idx="38">
                  <c:v>8.1390399995143525E-2</c:v>
                </c:pt>
                <c:pt idx="39">
                  <c:v>8.3285749991773628E-2</c:v>
                </c:pt>
                <c:pt idx="40">
                  <c:v>9.0429299998504575E-2</c:v>
                </c:pt>
                <c:pt idx="41">
                  <c:v>8.9705883467104286E-2</c:v>
                </c:pt>
                <c:pt idx="42">
                  <c:v>9.2250449997663964E-2</c:v>
                </c:pt>
                <c:pt idx="43">
                  <c:v>9.3034299999999348E-2</c:v>
                </c:pt>
                <c:pt idx="44">
                  <c:v>9.2911050000111572E-2</c:v>
                </c:pt>
                <c:pt idx="45">
                  <c:v>0.10340099999302765</c:v>
                </c:pt>
                <c:pt idx="46">
                  <c:v>9.9035899998852983E-2</c:v>
                </c:pt>
                <c:pt idx="47">
                  <c:v>0.102517599996645</c:v>
                </c:pt>
                <c:pt idx="48">
                  <c:v>0.11092369999823859</c:v>
                </c:pt>
                <c:pt idx="49">
                  <c:v>0.1113195999932941</c:v>
                </c:pt>
                <c:pt idx="50">
                  <c:v>0.11387775000184774</c:v>
                </c:pt>
                <c:pt idx="51">
                  <c:v>0.1141730999952415</c:v>
                </c:pt>
                <c:pt idx="52">
                  <c:v>0.11385454999253852</c:v>
                </c:pt>
                <c:pt idx="53">
                  <c:v>0.12473309999768389</c:v>
                </c:pt>
                <c:pt idx="54">
                  <c:v>0.14646499999798834</c:v>
                </c:pt>
                <c:pt idx="55">
                  <c:v>0.14957919999869773</c:v>
                </c:pt>
                <c:pt idx="56">
                  <c:v>0.14930484999786131</c:v>
                </c:pt>
                <c:pt idx="57">
                  <c:v>0.15945320000173524</c:v>
                </c:pt>
                <c:pt idx="58">
                  <c:v>0.16048149999551242</c:v>
                </c:pt>
                <c:pt idx="59">
                  <c:v>0.19906174999778159</c:v>
                </c:pt>
                <c:pt idx="60">
                  <c:v>0.20071325000026263</c:v>
                </c:pt>
                <c:pt idx="61">
                  <c:v>0.14843505000317236</c:v>
                </c:pt>
                <c:pt idx="62">
                  <c:v>0.14932344999397174</c:v>
                </c:pt>
                <c:pt idx="63">
                  <c:v>0.14888860000064597</c:v>
                </c:pt>
                <c:pt idx="64">
                  <c:v>0.14827700000023469</c:v>
                </c:pt>
                <c:pt idx="65">
                  <c:v>0.14915380000456935</c:v>
                </c:pt>
                <c:pt idx="66">
                  <c:v>0.14978654999868013</c:v>
                </c:pt>
                <c:pt idx="67">
                  <c:v>0.15909969999484019</c:v>
                </c:pt>
                <c:pt idx="68">
                  <c:v>0.16137439999874914</c:v>
                </c:pt>
                <c:pt idx="69">
                  <c:v>0.16027209999447223</c:v>
                </c:pt>
                <c:pt idx="70">
                  <c:v>0.16202340000018012</c:v>
                </c:pt>
                <c:pt idx="71">
                  <c:v>0.17042714999843156</c:v>
                </c:pt>
                <c:pt idx="72">
                  <c:v>0.17033660000015516</c:v>
                </c:pt>
                <c:pt idx="73">
                  <c:v>0.17247394999867538</c:v>
                </c:pt>
                <c:pt idx="74">
                  <c:v>0.17283209999732208</c:v>
                </c:pt>
                <c:pt idx="75">
                  <c:v>0.18351779999647988</c:v>
                </c:pt>
                <c:pt idx="76">
                  <c:v>0.17858059999707621</c:v>
                </c:pt>
                <c:pt idx="77">
                  <c:v>0.18538759999501053</c:v>
                </c:pt>
                <c:pt idx="78">
                  <c:v>0.18425739999656798</c:v>
                </c:pt>
                <c:pt idx="79">
                  <c:v>0.18518304999452084</c:v>
                </c:pt>
                <c:pt idx="80">
                  <c:v>0.18673199999466306</c:v>
                </c:pt>
                <c:pt idx="81">
                  <c:v>0.19623354999203002</c:v>
                </c:pt>
                <c:pt idx="82">
                  <c:v>0.21119860000180779</c:v>
                </c:pt>
                <c:pt idx="83">
                  <c:v>0.21270114999788348</c:v>
                </c:pt>
                <c:pt idx="84">
                  <c:v>0.21384554999531247</c:v>
                </c:pt>
                <c:pt idx="85">
                  <c:v>0.21481320000020787</c:v>
                </c:pt>
                <c:pt idx="86">
                  <c:v>0.11285454999597277</c:v>
                </c:pt>
                <c:pt idx="87">
                  <c:v>0.24536159999843221</c:v>
                </c:pt>
                <c:pt idx="88">
                  <c:v>0.25545844999578549</c:v>
                </c:pt>
                <c:pt idx="89">
                  <c:v>0.29934054999466753</c:v>
                </c:pt>
                <c:pt idx="90">
                  <c:v>0.11435454999445938</c:v>
                </c:pt>
                <c:pt idx="91">
                  <c:v>0.11425454999698559</c:v>
                </c:pt>
                <c:pt idx="92">
                  <c:v>0.12590579999960028</c:v>
                </c:pt>
                <c:pt idx="93">
                  <c:v>0.20595409999077674</c:v>
                </c:pt>
                <c:pt idx="94">
                  <c:v>0.20809659999940777</c:v>
                </c:pt>
                <c:pt idx="95">
                  <c:v>0.17671569999220083</c:v>
                </c:pt>
                <c:pt idx="96">
                  <c:v>0.20264299999689683</c:v>
                </c:pt>
                <c:pt idx="97">
                  <c:v>0.19765709999774117</c:v>
                </c:pt>
                <c:pt idx="98">
                  <c:v>0.17571969999698922</c:v>
                </c:pt>
                <c:pt idx="99">
                  <c:v>0.20161660000303527</c:v>
                </c:pt>
                <c:pt idx="100">
                  <c:v>0.22074419999989914</c:v>
                </c:pt>
                <c:pt idx="101">
                  <c:v>0.22643455000070389</c:v>
                </c:pt>
                <c:pt idx="102">
                  <c:v>0.25936119999823859</c:v>
                </c:pt>
                <c:pt idx="103">
                  <c:v>0.25545915000111563</c:v>
                </c:pt>
                <c:pt idx="104">
                  <c:v>0.2571959999986575</c:v>
                </c:pt>
                <c:pt idx="105">
                  <c:v>0.24148439999407856</c:v>
                </c:pt>
                <c:pt idx="106">
                  <c:v>0.26943734999804292</c:v>
                </c:pt>
                <c:pt idx="107">
                  <c:v>0.27868339999986347</c:v>
                </c:pt>
                <c:pt idx="108">
                  <c:v>0.26177459999598796</c:v>
                </c:pt>
                <c:pt idx="109">
                  <c:v>0.28967854999791598</c:v>
                </c:pt>
                <c:pt idx="110">
                  <c:v>0.18779504999838537</c:v>
                </c:pt>
                <c:pt idx="111">
                  <c:v>0.29590140000073006</c:v>
                </c:pt>
                <c:pt idx="112">
                  <c:v>0.29615955000190297</c:v>
                </c:pt>
                <c:pt idx="113">
                  <c:v>0.30008755000017118</c:v>
                </c:pt>
                <c:pt idx="114">
                  <c:v>0.30913180000061402</c:v>
                </c:pt>
                <c:pt idx="115">
                  <c:v>0.29407044999243226</c:v>
                </c:pt>
                <c:pt idx="116">
                  <c:v>0.30884764999791514</c:v>
                </c:pt>
                <c:pt idx="117">
                  <c:v>0.11329624999052612</c:v>
                </c:pt>
                <c:pt idx="118">
                  <c:v>0.11560094999731518</c:v>
                </c:pt>
                <c:pt idx="119">
                  <c:v>0.11510570000245934</c:v>
                </c:pt>
                <c:pt idx="120">
                  <c:v>0.11340104999544565</c:v>
                </c:pt>
                <c:pt idx="121">
                  <c:v>0.12583104999794159</c:v>
                </c:pt>
                <c:pt idx="122">
                  <c:v>0.13653759999579052</c:v>
                </c:pt>
                <c:pt idx="123">
                  <c:v>0.13754464999510674</c:v>
                </c:pt>
                <c:pt idx="124">
                  <c:v>0.17864320000080625</c:v>
                </c:pt>
                <c:pt idx="125">
                  <c:v>0.18613429999822984</c:v>
                </c:pt>
                <c:pt idx="126">
                  <c:v>0.18647154999780469</c:v>
                </c:pt>
                <c:pt idx="127">
                  <c:v>0.1817718500024057</c:v>
                </c:pt>
                <c:pt idx="128">
                  <c:v>0.19526184999267571</c:v>
                </c:pt>
                <c:pt idx="129">
                  <c:v>0.21105509999324568</c:v>
                </c:pt>
                <c:pt idx="130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E-484F-92E2-455DC2569185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EE-484F-92E2-455DC2569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2104"/>
        <c:axId val="1"/>
      </c:scatterChart>
      <c:valAx>
        <c:axId val="74986210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21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581-4B83-8483-23BFD173BBA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81-4B83-8483-23BFD173BBA7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581-4B83-8483-23BFD173BBA7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581-4B83-8483-23BFD173BBA7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581-4B83-8483-23BFD173BBA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581-4B83-8483-23BFD173BBA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581-4B83-8483-23BFD173BBA7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581-4B83-8483-23BFD173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6040"/>
        <c:axId val="1"/>
      </c:scatterChart>
      <c:valAx>
        <c:axId val="102136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82678999829989E-2"/>
          <c:y val="0.1162163695845249"/>
          <c:w val="0.92145422031514479"/>
          <c:h val="0.716217161393002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(old)'!$D$21:$D$47</c:f>
              <c:numCache>
                <c:formatCode>General</c:formatCode>
                <c:ptCount val="27"/>
                <c:pt idx="0">
                  <c:v>1.2387999999999999</c:v>
                </c:pt>
                <c:pt idx="1">
                  <c:v>1.2531000000000001</c:v>
                </c:pt>
                <c:pt idx="2">
                  <c:v>1.3429500000000001</c:v>
                </c:pt>
                <c:pt idx="3">
                  <c:v>1.4335500000000001</c:v>
                </c:pt>
                <c:pt idx="4">
                  <c:v>1.51275</c:v>
                </c:pt>
                <c:pt idx="5">
                  <c:v>1.5193000000000001</c:v>
                </c:pt>
                <c:pt idx="6">
                  <c:v>1.6067499999999999</c:v>
                </c:pt>
                <c:pt idx="7">
                  <c:v>1.5951</c:v>
                </c:pt>
                <c:pt idx="8">
                  <c:v>1.6067499999999999</c:v>
                </c:pt>
                <c:pt idx="9">
                  <c:v>1.60815</c:v>
                </c:pt>
                <c:pt idx="10">
                  <c:v>1.60985</c:v>
                </c:pt>
                <c:pt idx="11">
                  <c:v>1.6898500000000001</c:v>
                </c:pt>
                <c:pt idx="12">
                  <c:v>1.6988000000000001</c:v>
                </c:pt>
                <c:pt idx="13">
                  <c:v>1.7716499999999999</c:v>
                </c:pt>
                <c:pt idx="14">
                  <c:v>1.7717000000000001</c:v>
                </c:pt>
                <c:pt idx="15">
                  <c:v>1.7865</c:v>
                </c:pt>
                <c:pt idx="16">
                  <c:v>1.7869999999999999</c:v>
                </c:pt>
                <c:pt idx="17">
                  <c:v>1.7871999999999999</c:v>
                </c:pt>
                <c:pt idx="18">
                  <c:v>1.78725</c:v>
                </c:pt>
                <c:pt idx="19">
                  <c:v>1.8599000000000001</c:v>
                </c:pt>
                <c:pt idx="20">
                  <c:v>1.86025</c:v>
                </c:pt>
                <c:pt idx="21">
                  <c:v>1.8693500000000001</c:v>
                </c:pt>
                <c:pt idx="22">
                  <c:v>1.8749</c:v>
                </c:pt>
                <c:pt idx="23">
                  <c:v>1.8751500000000001</c:v>
                </c:pt>
                <c:pt idx="24">
                  <c:v>1.9430000000000001</c:v>
                </c:pt>
                <c:pt idx="25">
                  <c:v>1.9437</c:v>
                </c:pt>
                <c:pt idx="26">
                  <c:v>1.9568000000000001</c:v>
                </c:pt>
              </c:numCache>
            </c:numRef>
          </c:xVal>
          <c:yVal>
            <c:numRef>
              <c:f>'Q_fit (old)'!$E$21:$E$47</c:f>
              <c:numCache>
                <c:formatCode>General</c:formatCode>
                <c:ptCount val="27"/>
                <c:pt idx="0">
                  <c:v>2.9691600000660401E-2</c:v>
                </c:pt>
                <c:pt idx="1">
                  <c:v>3.3861699994304217E-2</c:v>
                </c:pt>
                <c:pt idx="2">
                  <c:v>3.8905649991647806E-2</c:v>
                </c:pt>
                <c:pt idx="3">
                  <c:v>4.5779849991959054E-2</c:v>
                </c:pt>
                <c:pt idx="4">
                  <c:v>5.1614249998237938E-2</c:v>
                </c:pt>
                <c:pt idx="5">
                  <c:v>5.3005100002337713E-2</c:v>
                </c:pt>
                <c:pt idx="6">
                  <c:v>6.2972249994345475E-2</c:v>
                </c:pt>
                <c:pt idx="7">
                  <c:v>6.045569999696454E-2</c:v>
                </c:pt>
                <c:pt idx="8">
                  <c:v>6.2972249994345475E-2</c:v>
                </c:pt>
                <c:pt idx="9">
                  <c:v>6.2842049999744631E-2</c:v>
                </c:pt>
                <c:pt idx="10">
                  <c:v>6.3383949993294664E-2</c:v>
                </c:pt>
                <c:pt idx="11">
                  <c:v>7.1043949996237643E-2</c:v>
                </c:pt>
                <c:pt idx="12">
                  <c:v>7.2711599998001475E-2</c:v>
                </c:pt>
                <c:pt idx="13">
                  <c:v>8.0236549998517148E-2</c:v>
                </c:pt>
                <c:pt idx="14">
                  <c:v>8.2331899997370783E-2</c:v>
                </c:pt>
                <c:pt idx="15">
                  <c:v>8.1855500000528991E-2</c:v>
                </c:pt>
                <c:pt idx="16">
                  <c:v>8.2608999997319188E-2</c:v>
                </c:pt>
                <c:pt idx="17">
                  <c:v>8.1390399995143525E-2</c:v>
                </c:pt>
                <c:pt idx="18">
                  <c:v>8.3285749991773628E-2</c:v>
                </c:pt>
                <c:pt idx="19">
                  <c:v>9.0429299998504575E-2</c:v>
                </c:pt>
                <c:pt idx="20">
                  <c:v>8.9705883467104286E-2</c:v>
                </c:pt>
                <c:pt idx="21">
                  <c:v>9.2250449997663964E-2</c:v>
                </c:pt>
                <c:pt idx="22">
                  <c:v>9.3034299999999348E-2</c:v>
                </c:pt>
                <c:pt idx="23">
                  <c:v>9.2911050000111572E-2</c:v>
                </c:pt>
                <c:pt idx="24">
                  <c:v>0.10340099999302765</c:v>
                </c:pt>
                <c:pt idx="25">
                  <c:v>9.9035899998852983E-2</c:v>
                </c:pt>
                <c:pt idx="26">
                  <c:v>0.102517599996645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6-4CDE-983C-445B9BA1BFB8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(old)'!$U$2:$U$42</c:f>
              <c:numCache>
                <c:formatCode>General</c:formatCode>
                <c:ptCount val="41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1.75</c:v>
                </c:pt>
                <c:pt idx="21">
                  <c:v>1.8</c:v>
                </c:pt>
                <c:pt idx="22">
                  <c:v>1.95</c:v>
                </c:pt>
                <c:pt idx="23">
                  <c:v>2</c:v>
                </c:pt>
                <c:pt idx="24">
                  <c:v>2.0499999999999998</c:v>
                </c:pt>
                <c:pt idx="25">
                  <c:v>2.1</c:v>
                </c:pt>
                <c:pt idx="26">
                  <c:v>2.15</c:v>
                </c:pt>
                <c:pt idx="27">
                  <c:v>2.2000000000000002</c:v>
                </c:pt>
                <c:pt idx="28">
                  <c:v>2.35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</c:numCache>
            </c:numRef>
          </c:xVal>
          <c:yVal>
            <c:numRef>
              <c:f>'Q_fit (old)'!$V$2:$V$42</c:f>
              <c:numCache>
                <c:formatCode>General</c:formatCode>
                <c:ptCount val="41"/>
                <c:pt idx="0">
                  <c:v>-2.149329501333587E-2</c:v>
                </c:pt>
                <c:pt idx="1">
                  <c:v>-1.8926070691669666E-2</c:v>
                </c:pt>
                <c:pt idx="2">
                  <c:v>-1.6238724236544114E-2</c:v>
                </c:pt>
                <c:pt idx="3">
                  <c:v>-1.3431255647959196E-2</c:v>
                </c:pt>
                <c:pt idx="4">
                  <c:v>-1.0503664925914929E-2</c:v>
                </c:pt>
                <c:pt idx="5">
                  <c:v>-7.4559520704113001E-3</c:v>
                </c:pt>
                <c:pt idx="6">
                  <c:v>-4.2881170814483126E-3</c:v>
                </c:pt>
                <c:pt idx="7">
                  <c:v>-1.0001599590259806E-3</c:v>
                </c:pt>
                <c:pt idx="8">
                  <c:v>2.4079192968557185E-3</c:v>
                </c:pt>
                <c:pt idx="9">
                  <c:v>5.9361206861967691E-3</c:v>
                </c:pt>
                <c:pt idx="10">
                  <c:v>9.5844442089971817E-3</c:v>
                </c:pt>
                <c:pt idx="11">
                  <c:v>1.3352889865256949E-2</c:v>
                </c:pt>
                <c:pt idx="12">
                  <c:v>1.7241457654976075E-2</c:v>
                </c:pt>
                <c:pt idx="13">
                  <c:v>2.1250147578154546E-2</c:v>
                </c:pt>
                <c:pt idx="14">
                  <c:v>2.5378959634792385E-2</c:v>
                </c:pt>
                <c:pt idx="15">
                  <c:v>2.9627893824889583E-2</c:v>
                </c:pt>
                <c:pt idx="16">
                  <c:v>3.3996950148446135E-2</c:v>
                </c:pt>
                <c:pt idx="17">
                  <c:v>3.8486128605462043E-2</c:v>
                </c:pt>
                <c:pt idx="18">
                  <c:v>4.3095429195937292E-2</c:v>
                </c:pt>
                <c:pt idx="19">
                  <c:v>4.7824851919871916E-2</c:v>
                </c:pt>
                <c:pt idx="20">
                  <c:v>7.8723953066126132E-2</c:v>
                </c:pt>
                <c:pt idx="21">
                  <c:v>8.4294230724276248E-2</c:v>
                </c:pt>
                <c:pt idx="22">
                  <c:v>0.10172579649948271</c:v>
                </c:pt>
                <c:pt idx="23">
                  <c:v>0.10777656269147026</c:v>
                </c:pt>
                <c:pt idx="24">
                  <c:v>0.11394745101691715</c:v>
                </c:pt>
                <c:pt idx="25">
                  <c:v>0.12023846147582343</c:v>
                </c:pt>
                <c:pt idx="26">
                  <c:v>0.12664959406818901</c:v>
                </c:pt>
                <c:pt idx="27">
                  <c:v>0.13318084879401401</c:v>
                </c:pt>
                <c:pt idx="28">
                  <c:v>0.15349534577224508</c:v>
                </c:pt>
                <c:pt idx="29">
                  <c:v>0.18226305161165077</c:v>
                </c:pt>
                <c:pt idx="30">
                  <c:v>0.18975528340515063</c:v>
                </c:pt>
                <c:pt idx="31">
                  <c:v>0.19736763733210977</c:v>
                </c:pt>
                <c:pt idx="32">
                  <c:v>0.20510011339252832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6-4CDE-983C-445B9BA1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07904"/>
        <c:axId val="1"/>
      </c:scatterChart>
      <c:valAx>
        <c:axId val="824307904"/>
        <c:scaling>
          <c:orientation val="minMax"/>
          <c:max val="2.2000000000000002"/>
          <c:min val="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88313594446649"/>
              <c:y val="0.90000113499326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2162218911825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079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011735637382958"/>
          <c:y val="0.90000113499326095"/>
          <c:w val="0.12075041616280963"/>
          <c:h val="5.40540540540540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64533" name="Chart 2">
          <a:extLst>
            <a:ext uri="{FF2B5EF4-FFF2-40B4-BE49-F238E27FC236}">
              <a16:creationId xmlns:a16="http://schemas.microsoft.com/office/drawing/2014/main" id="{1695E013-9312-B633-3779-CA8C3DDEF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38100</xdr:rowOff>
    </xdr:from>
    <xdr:to>
      <xdr:col>25</xdr:col>
      <xdr:colOff>457200</xdr:colOff>
      <xdr:row>17</xdr:row>
      <xdr:rowOff>142875</xdr:rowOff>
    </xdr:to>
    <xdr:graphicFrame macro="">
      <xdr:nvGraphicFramePr>
        <xdr:cNvPr id="64534" name="Chart 3">
          <a:extLst>
            <a:ext uri="{FF2B5EF4-FFF2-40B4-BE49-F238E27FC236}">
              <a16:creationId xmlns:a16="http://schemas.microsoft.com/office/drawing/2014/main" id="{0901177B-CAA1-1DE0-04A7-83D31AD9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666750</xdr:colOff>
      <xdr:row>22</xdr:row>
      <xdr:rowOff>123825</xdr:rowOff>
    </xdr:from>
    <xdr:to>
      <xdr:col>30</xdr:col>
      <xdr:colOff>304800</xdr:colOff>
      <xdr:row>38</xdr:row>
      <xdr:rowOff>95250</xdr:rowOff>
    </xdr:to>
    <xdr:graphicFrame macro="">
      <xdr:nvGraphicFramePr>
        <xdr:cNvPr id="64535" name="Chart 4">
          <a:extLst>
            <a:ext uri="{FF2B5EF4-FFF2-40B4-BE49-F238E27FC236}">
              <a16:creationId xmlns:a16="http://schemas.microsoft.com/office/drawing/2014/main" id="{F2C2A16C-EF57-CD79-2C59-1BF43D42E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28574</xdr:rowOff>
    </xdr:from>
    <xdr:to>
      <xdr:col>11</xdr:col>
      <xdr:colOff>304800</xdr:colOff>
      <xdr:row>20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7D41E75-8D31-69EB-0B75-837020001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21</xdr:row>
      <xdr:rowOff>57150</xdr:rowOff>
    </xdr:from>
    <xdr:to>
      <xdr:col>11</xdr:col>
      <xdr:colOff>85725</xdr:colOff>
      <xdr:row>40</xdr:row>
      <xdr:rowOff>95250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0DA756B-0C8A-DAE3-A072-ADE5CCECD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</xdr:row>
      <xdr:rowOff>142875</xdr:rowOff>
    </xdr:from>
    <xdr:to>
      <xdr:col>20</xdr:col>
      <xdr:colOff>523875</xdr:colOff>
      <xdr:row>22</xdr:row>
      <xdr:rowOff>9525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190B30-4F66-25D0-E454-E61F91EBB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2232" name="Chart 1025">
          <a:extLst>
            <a:ext uri="{FF2B5EF4-FFF2-40B4-BE49-F238E27FC236}">
              <a16:creationId xmlns:a16="http://schemas.microsoft.com/office/drawing/2014/main" id="{7915B9C1-7D23-2B81-4F74-F08ED47B6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38100</xdr:rowOff>
    </xdr:from>
    <xdr:to>
      <xdr:col>22</xdr:col>
      <xdr:colOff>514350</xdr:colOff>
      <xdr:row>21</xdr:row>
      <xdr:rowOff>38100</xdr:rowOff>
    </xdr:to>
    <xdr:graphicFrame macro="">
      <xdr:nvGraphicFramePr>
        <xdr:cNvPr id="52233" name="Chart 1026">
          <a:extLst>
            <a:ext uri="{FF2B5EF4-FFF2-40B4-BE49-F238E27FC236}">
              <a16:creationId xmlns:a16="http://schemas.microsoft.com/office/drawing/2014/main" id="{4A5C6D5C-AA6A-2F73-3E23-4FAFEC92E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73735" name="Chart 1">
          <a:extLst>
            <a:ext uri="{FF2B5EF4-FFF2-40B4-BE49-F238E27FC236}">
              <a16:creationId xmlns:a16="http://schemas.microsoft.com/office/drawing/2014/main" id="{1F6013AF-D758-B64B-BF1A-49449904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38100</xdr:rowOff>
    </xdr:from>
    <xdr:to>
      <xdr:col>22</xdr:col>
      <xdr:colOff>514350</xdr:colOff>
      <xdr:row>20</xdr:row>
      <xdr:rowOff>0</xdr:rowOff>
    </xdr:to>
    <xdr:graphicFrame macro="">
      <xdr:nvGraphicFramePr>
        <xdr:cNvPr id="73736" name="Chart 2">
          <a:extLst>
            <a:ext uri="{FF2B5EF4-FFF2-40B4-BE49-F238E27FC236}">
              <a16:creationId xmlns:a16="http://schemas.microsoft.com/office/drawing/2014/main" id="{D32178C1-C011-28C3-CF89-98AC031A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0</xdr:row>
      <xdr:rowOff>123825</xdr:rowOff>
    </xdr:from>
    <xdr:to>
      <xdr:col>30</xdr:col>
      <xdr:colOff>561975</xdr:colOff>
      <xdr:row>19</xdr:row>
      <xdr:rowOff>133350</xdr:rowOff>
    </xdr:to>
    <xdr:graphicFrame macro="">
      <xdr:nvGraphicFramePr>
        <xdr:cNvPr id="54284" name="Chart 1">
          <a:extLst>
            <a:ext uri="{FF2B5EF4-FFF2-40B4-BE49-F238E27FC236}">
              <a16:creationId xmlns:a16="http://schemas.microsoft.com/office/drawing/2014/main" id="{A87C1F03-F90E-7FAE-20C0-C1557B284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17</xdr:col>
      <xdr:colOff>352425</xdr:colOff>
      <xdr:row>18</xdr:row>
      <xdr:rowOff>28575</xdr:rowOff>
    </xdr:to>
    <xdr:graphicFrame macro="">
      <xdr:nvGraphicFramePr>
        <xdr:cNvPr id="54285" name="Chart 2">
          <a:extLst>
            <a:ext uri="{FF2B5EF4-FFF2-40B4-BE49-F238E27FC236}">
              <a16:creationId xmlns:a16="http://schemas.microsoft.com/office/drawing/2014/main" id="{B614902B-F4E8-87FD-44EE-57AEBB373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647700</xdr:colOff>
      <xdr:row>19</xdr:row>
      <xdr:rowOff>133350</xdr:rowOff>
    </xdr:from>
    <xdr:to>
      <xdr:col>30</xdr:col>
      <xdr:colOff>381000</xdr:colOff>
      <xdr:row>38</xdr:row>
      <xdr:rowOff>123825</xdr:rowOff>
    </xdr:to>
    <xdr:graphicFrame macro="">
      <xdr:nvGraphicFramePr>
        <xdr:cNvPr id="54286" name="Chart 4">
          <a:extLst>
            <a:ext uri="{FF2B5EF4-FFF2-40B4-BE49-F238E27FC236}">
              <a16:creationId xmlns:a16="http://schemas.microsoft.com/office/drawing/2014/main" id="{1DF42B60-076E-D971-4E41-A53E7E5AD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6328" name="Chart 1">
          <a:extLst>
            <a:ext uri="{FF2B5EF4-FFF2-40B4-BE49-F238E27FC236}">
              <a16:creationId xmlns:a16="http://schemas.microsoft.com/office/drawing/2014/main" id="{1E0A7F30-BE6C-1BC8-8307-0F43BD70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9</xdr:row>
      <xdr:rowOff>152400</xdr:rowOff>
    </xdr:from>
    <xdr:to>
      <xdr:col>18</xdr:col>
      <xdr:colOff>485775</xdr:colOff>
      <xdr:row>41</xdr:row>
      <xdr:rowOff>19050</xdr:rowOff>
    </xdr:to>
    <xdr:graphicFrame macro="">
      <xdr:nvGraphicFramePr>
        <xdr:cNvPr id="56329" name="Chart 2">
          <a:extLst>
            <a:ext uri="{FF2B5EF4-FFF2-40B4-BE49-F238E27FC236}">
              <a16:creationId xmlns:a16="http://schemas.microsoft.com/office/drawing/2014/main" id="{94E20D96-4132-2C3A-0272-57FBED788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495300</xdr:colOff>
      <xdr:row>0</xdr:row>
      <xdr:rowOff>19050</xdr:rowOff>
    </xdr:from>
    <xdr:to>
      <xdr:col>36</xdr:col>
      <xdr:colOff>581025</xdr:colOff>
      <xdr:row>18</xdr:row>
      <xdr:rowOff>104775</xdr:rowOff>
    </xdr:to>
    <xdr:graphicFrame macro="">
      <xdr:nvGraphicFramePr>
        <xdr:cNvPr id="63498" name="Chart 1">
          <a:extLst>
            <a:ext uri="{FF2B5EF4-FFF2-40B4-BE49-F238E27FC236}">
              <a16:creationId xmlns:a16="http://schemas.microsoft.com/office/drawing/2014/main" id="{9EA3A975-D8AA-4CC6-7552-B3B70B06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19050</xdr:rowOff>
    </xdr:from>
    <xdr:to>
      <xdr:col>16</xdr:col>
      <xdr:colOff>38100</xdr:colOff>
      <xdr:row>19</xdr:row>
      <xdr:rowOff>0</xdr:rowOff>
    </xdr:to>
    <xdr:graphicFrame macro="">
      <xdr:nvGraphicFramePr>
        <xdr:cNvPr id="63499" name="Chart 2">
          <a:extLst>
            <a:ext uri="{FF2B5EF4-FFF2-40B4-BE49-F238E27FC236}">
              <a16:creationId xmlns:a16="http://schemas.microsoft.com/office/drawing/2014/main" id="{C194DA35-BF08-A839-8FAA-B45EEA48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161925</xdr:colOff>
      <xdr:row>0</xdr:row>
      <xdr:rowOff>209550</xdr:rowOff>
    </xdr:from>
    <xdr:to>
      <xdr:col>32</xdr:col>
      <xdr:colOff>504825</xdr:colOff>
      <xdr:row>19</xdr:row>
      <xdr:rowOff>123825</xdr:rowOff>
    </xdr:to>
    <xdr:graphicFrame macro="">
      <xdr:nvGraphicFramePr>
        <xdr:cNvPr id="63500" name="Chart 3">
          <a:extLst>
            <a:ext uri="{FF2B5EF4-FFF2-40B4-BE49-F238E27FC236}">
              <a16:creationId xmlns:a16="http://schemas.microsoft.com/office/drawing/2014/main" id="{0A5EB210-C199-1C50-8997-5BC02A18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9399" name="Chart 1">
          <a:extLst>
            <a:ext uri="{FF2B5EF4-FFF2-40B4-BE49-F238E27FC236}">
              <a16:creationId xmlns:a16="http://schemas.microsoft.com/office/drawing/2014/main" id="{75BD7F71-9B90-72A2-672E-DE03485E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3</xdr:row>
      <xdr:rowOff>76200</xdr:rowOff>
    </xdr:from>
    <xdr:to>
      <xdr:col>22</xdr:col>
      <xdr:colOff>9525</xdr:colOff>
      <xdr:row>35</xdr:row>
      <xdr:rowOff>9525</xdr:rowOff>
    </xdr:to>
    <xdr:graphicFrame macro="">
      <xdr:nvGraphicFramePr>
        <xdr:cNvPr id="59400" name="Chart 2">
          <a:extLst>
            <a:ext uri="{FF2B5EF4-FFF2-40B4-BE49-F238E27FC236}">
              <a16:creationId xmlns:a16="http://schemas.microsoft.com/office/drawing/2014/main" id="{28E0E686-C6B6-CE71-B4E5-FBC01F91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495300</xdr:colOff>
      <xdr:row>0</xdr:row>
      <xdr:rowOff>19050</xdr:rowOff>
    </xdr:from>
    <xdr:to>
      <xdr:col>36</xdr:col>
      <xdr:colOff>581025</xdr:colOff>
      <xdr:row>18</xdr:row>
      <xdr:rowOff>104775</xdr:rowOff>
    </xdr:to>
    <xdr:graphicFrame macro="">
      <xdr:nvGraphicFramePr>
        <xdr:cNvPr id="58378" name="Chart 1">
          <a:extLst>
            <a:ext uri="{FF2B5EF4-FFF2-40B4-BE49-F238E27FC236}">
              <a16:creationId xmlns:a16="http://schemas.microsoft.com/office/drawing/2014/main" id="{23356C7D-4B97-48BB-CD73-826EA4BA4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0</xdr:row>
      <xdr:rowOff>0</xdr:rowOff>
    </xdr:from>
    <xdr:to>
      <xdr:col>14</xdr:col>
      <xdr:colOff>266700</xdr:colOff>
      <xdr:row>21</xdr:row>
      <xdr:rowOff>152400</xdr:rowOff>
    </xdr:to>
    <xdr:graphicFrame macro="">
      <xdr:nvGraphicFramePr>
        <xdr:cNvPr id="58379" name="Chart 2">
          <a:extLst>
            <a:ext uri="{FF2B5EF4-FFF2-40B4-BE49-F238E27FC236}">
              <a16:creationId xmlns:a16="http://schemas.microsoft.com/office/drawing/2014/main" id="{096E7422-FF7D-4791-650C-FC6BF90C4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161925</xdr:colOff>
      <xdr:row>0</xdr:row>
      <xdr:rowOff>209550</xdr:rowOff>
    </xdr:from>
    <xdr:to>
      <xdr:col>32</xdr:col>
      <xdr:colOff>504825</xdr:colOff>
      <xdr:row>19</xdr:row>
      <xdr:rowOff>123825</xdr:rowOff>
    </xdr:to>
    <xdr:graphicFrame macro="">
      <xdr:nvGraphicFramePr>
        <xdr:cNvPr id="58380" name="Chart 3">
          <a:extLst>
            <a:ext uri="{FF2B5EF4-FFF2-40B4-BE49-F238E27FC236}">
              <a16:creationId xmlns:a16="http://schemas.microsoft.com/office/drawing/2014/main" id="{2566B578-4760-09D2-8597-6BCBAE3CF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61447" name="Chart 1">
          <a:extLst>
            <a:ext uri="{FF2B5EF4-FFF2-40B4-BE49-F238E27FC236}">
              <a16:creationId xmlns:a16="http://schemas.microsoft.com/office/drawing/2014/main" id="{D1257C84-01AE-4195-96E5-89009283C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17</xdr:col>
      <xdr:colOff>590550</xdr:colOff>
      <xdr:row>24</xdr:row>
      <xdr:rowOff>95250</xdr:rowOff>
    </xdr:to>
    <xdr:graphicFrame macro="">
      <xdr:nvGraphicFramePr>
        <xdr:cNvPr id="61448" name="Chart 2">
          <a:extLst>
            <a:ext uri="{FF2B5EF4-FFF2-40B4-BE49-F238E27FC236}">
              <a16:creationId xmlns:a16="http://schemas.microsoft.com/office/drawing/2014/main" id="{651F786C-513E-4360-264A-C85918F79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657225</xdr:colOff>
      <xdr:row>40</xdr:row>
      <xdr:rowOff>85725</xdr:rowOff>
    </xdr:from>
    <xdr:to>
      <xdr:col>31</xdr:col>
      <xdr:colOff>381000</xdr:colOff>
      <xdr:row>60</xdr:row>
      <xdr:rowOff>114300</xdr:rowOff>
    </xdr:to>
    <xdr:graphicFrame macro="">
      <xdr:nvGraphicFramePr>
        <xdr:cNvPr id="72720" name="Chart 1">
          <a:extLst>
            <a:ext uri="{FF2B5EF4-FFF2-40B4-BE49-F238E27FC236}">
              <a16:creationId xmlns:a16="http://schemas.microsoft.com/office/drawing/2014/main" id="{377ED88B-A720-39FC-1889-5032F0B8B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152400</xdr:colOff>
      <xdr:row>0</xdr:row>
      <xdr:rowOff>114300</xdr:rowOff>
    </xdr:from>
    <xdr:to>
      <xdr:col>32</xdr:col>
      <xdr:colOff>523875</xdr:colOff>
      <xdr:row>21</xdr:row>
      <xdr:rowOff>9525</xdr:rowOff>
    </xdr:to>
    <xdr:graphicFrame macro="">
      <xdr:nvGraphicFramePr>
        <xdr:cNvPr id="72721" name="Chart 2">
          <a:extLst>
            <a:ext uri="{FF2B5EF4-FFF2-40B4-BE49-F238E27FC236}">
              <a16:creationId xmlns:a16="http://schemas.microsoft.com/office/drawing/2014/main" id="{1D43C25A-E30C-C04A-6D48-6FEEF412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16</xdr:col>
      <xdr:colOff>228600</xdr:colOff>
      <xdr:row>18</xdr:row>
      <xdr:rowOff>133350</xdr:rowOff>
    </xdr:to>
    <xdr:graphicFrame macro="">
      <xdr:nvGraphicFramePr>
        <xdr:cNvPr id="72722" name="Chart 3">
          <a:extLst>
            <a:ext uri="{FF2B5EF4-FFF2-40B4-BE49-F238E27FC236}">
              <a16:creationId xmlns:a16="http://schemas.microsoft.com/office/drawing/2014/main" id="{902E8AC9-7B93-D04D-56AC-547C79EC1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161925</xdr:colOff>
      <xdr:row>20</xdr:row>
      <xdr:rowOff>114300</xdr:rowOff>
    </xdr:from>
    <xdr:to>
      <xdr:col>29</xdr:col>
      <xdr:colOff>485775</xdr:colOff>
      <xdr:row>36</xdr:row>
      <xdr:rowOff>85725</xdr:rowOff>
    </xdr:to>
    <xdr:graphicFrame macro="">
      <xdr:nvGraphicFramePr>
        <xdr:cNvPr id="72723" name="Chart 4">
          <a:extLst>
            <a:ext uri="{FF2B5EF4-FFF2-40B4-BE49-F238E27FC236}">
              <a16:creationId xmlns:a16="http://schemas.microsoft.com/office/drawing/2014/main" id="{562599D5-1876-0385-1E5C-CA4ADD5C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542925</xdr:colOff>
      <xdr:row>4</xdr:row>
      <xdr:rowOff>85725</xdr:rowOff>
    </xdr:from>
    <xdr:to>
      <xdr:col>24</xdr:col>
      <xdr:colOff>180975</xdr:colOff>
      <xdr:row>19</xdr:row>
      <xdr:rowOff>152400</xdr:rowOff>
    </xdr:to>
    <xdr:graphicFrame macro="">
      <xdr:nvGraphicFramePr>
        <xdr:cNvPr id="72724" name="Chart 5">
          <a:extLst>
            <a:ext uri="{FF2B5EF4-FFF2-40B4-BE49-F238E27FC236}">
              <a16:creationId xmlns:a16="http://schemas.microsoft.com/office/drawing/2014/main" id="{5FE720B7-46A7-691A-0249-47996EF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70663" name="Chart 1">
          <a:extLst>
            <a:ext uri="{FF2B5EF4-FFF2-40B4-BE49-F238E27FC236}">
              <a16:creationId xmlns:a16="http://schemas.microsoft.com/office/drawing/2014/main" id="{01C4F97A-9520-E477-595E-F42EAA0F4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0</xdr:row>
      <xdr:rowOff>0</xdr:rowOff>
    </xdr:from>
    <xdr:to>
      <xdr:col>20</xdr:col>
      <xdr:colOff>466725</xdr:colOff>
      <xdr:row>21</xdr:row>
      <xdr:rowOff>0</xdr:rowOff>
    </xdr:to>
    <xdr:graphicFrame macro="">
      <xdr:nvGraphicFramePr>
        <xdr:cNvPr id="70664" name="Chart 2">
          <a:extLst>
            <a:ext uri="{FF2B5EF4-FFF2-40B4-BE49-F238E27FC236}">
              <a16:creationId xmlns:a16="http://schemas.microsoft.com/office/drawing/2014/main" id="{DC4A672C-2BAB-6CFF-1BC3-41B2E1975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www.bav-astro.de/sfs/BAVM_link.php?BAVMnr=91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645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vsolj.cetus-net.org/no42.pdf" TargetMode="External"/><Relationship Id="rId42" Type="http://schemas.openxmlformats.org/officeDocument/2006/relationships/hyperlink" Target="http://www.konkoly.hu/cgi-bin/IBVS?5668" TargetMode="External"/><Relationship Id="rId47" Type="http://schemas.openxmlformats.org/officeDocument/2006/relationships/hyperlink" Target="http://www.bav-astro.de/sfs/BAVM_link.php?BAVMnr=173" TargetMode="External"/><Relationship Id="rId50" Type="http://schemas.openxmlformats.org/officeDocument/2006/relationships/hyperlink" Target="http://www.konkoly.hu/cgi-bin/IBVS?5760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www.konkoly.hu/cgi-bin/IBVS?604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bav-astro.de/sfs/BAVM_link.php?BAVMnr=39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68" TargetMode="External"/><Relationship Id="rId40" Type="http://schemas.openxmlformats.org/officeDocument/2006/relationships/hyperlink" Target="http://www.konkoly.hu/cgi-bin/IBVS?559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875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konkoly.hu/cgi-bin/IBVS?566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www.aavso.org/sites/default/files/jaavso/v36n2/186.pdf" TargetMode="External"/><Relationship Id="rId61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konkoly.hu/cgi-bin/IBVS?5341" TargetMode="External"/><Relationship Id="rId44" Type="http://schemas.openxmlformats.org/officeDocument/2006/relationships/hyperlink" Target="http://www.konkoly.hu/cgi-bin/IBVS?5741" TargetMode="External"/><Relationship Id="rId52" Type="http://schemas.openxmlformats.org/officeDocument/2006/relationships/hyperlink" Target="http://www.bav-astro.de/sfs/BAVM_link.php?BAVMnr=201" TargetMode="External"/><Relationship Id="rId60" Type="http://schemas.openxmlformats.org/officeDocument/2006/relationships/hyperlink" Target="http://www.konkoly.hu/cgi-bin/IBVS?5894" TargetMode="External"/><Relationship Id="rId65" Type="http://schemas.openxmlformats.org/officeDocument/2006/relationships/hyperlink" Target="http://www.bav-astro.de/sfs/BAVM_link.php?BAVMnr=215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www.konkoly.hu/cgi-bin/IBVS?5341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668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printerSettings" Target="../printerSettings/printerSettings4.bin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konkoly.hu/cgi-bin/IBVS?5898" TargetMode="External"/><Relationship Id="rId72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493" TargetMode="External"/><Relationship Id="rId38" Type="http://schemas.openxmlformats.org/officeDocument/2006/relationships/hyperlink" Target="http://vsolj.cetus-net.org/no42.pdf" TargetMode="External"/><Relationship Id="rId46" Type="http://schemas.openxmlformats.org/officeDocument/2006/relationships/hyperlink" Target="http://www.bav-astro.de/sfs/BAVM_link.php?BAVMnr=173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894" TargetMode="External"/><Relationship Id="rId70" Type="http://schemas.openxmlformats.org/officeDocument/2006/relationships/hyperlink" Target="http://www.konkoly.hu/cgi-bin/IBVS?5992" TargetMode="External"/><Relationship Id="rId75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S3361"/>
  <sheetViews>
    <sheetView tabSelected="1" workbookViewId="0">
      <pane xSplit="13" ySplit="22" topLeftCell="N221" activePane="bottomRight" state="frozen"/>
      <selection pane="topRight" activeCell="N1" sqref="N1"/>
      <selection pane="bottomLeft" activeCell="A23" sqref="A23"/>
      <selection pane="bottomRight" activeCell="F18" sqref="F17:F18"/>
    </sheetView>
  </sheetViews>
  <sheetFormatPr defaultColWidth="10.28515625" defaultRowHeight="12.95" customHeight="1" x14ac:dyDescent="0.2"/>
  <cols>
    <col min="1" max="1" width="16" style="32" customWidth="1"/>
    <col min="2" max="2" width="5.140625" style="194" customWidth="1"/>
    <col min="3" max="3" width="15" style="32" customWidth="1"/>
    <col min="4" max="4" width="10.5703125" style="32" customWidth="1"/>
    <col min="5" max="5" width="13.85546875" style="32" customWidth="1"/>
    <col min="6" max="6" width="17.7109375" style="32" customWidth="1"/>
    <col min="7" max="7" width="13.5703125" style="192" customWidth="1"/>
    <col min="8" max="14" width="8.5703125" style="32" customWidth="1"/>
    <col min="15" max="15" width="8" style="32" customWidth="1"/>
    <col min="16" max="16" width="9.7109375" style="32" customWidth="1"/>
    <col min="17" max="17" width="9.85546875" style="32" customWidth="1"/>
    <col min="18" max="16384" width="10.28515625" style="32"/>
  </cols>
  <sheetData>
    <row r="1" spans="1:44" customFormat="1" ht="20.25" x14ac:dyDescent="0.3">
      <c r="A1" s="1" t="s">
        <v>97</v>
      </c>
      <c r="B1" s="6"/>
      <c r="G1" s="182"/>
    </row>
    <row r="2" spans="1:44" ht="12.95" customHeight="1" x14ac:dyDescent="0.2">
      <c r="A2" s="32" t="s">
        <v>30</v>
      </c>
      <c r="B2" s="191" t="s">
        <v>91</v>
      </c>
      <c r="D2" s="284"/>
      <c r="E2" s="285" t="s">
        <v>1031</v>
      </c>
      <c r="F2" s="286" t="s">
        <v>1032</v>
      </c>
    </row>
    <row r="3" spans="1:44" ht="12.95" customHeight="1" thickBot="1" x14ac:dyDescent="0.25">
      <c r="A3" s="193" t="s">
        <v>204</v>
      </c>
      <c r="C3" s="195"/>
      <c r="E3" s="287" t="s">
        <v>225</v>
      </c>
      <c r="F3" s="288">
        <v>1</v>
      </c>
    </row>
    <row r="4" spans="1:44" ht="12.95" customHeight="1" thickTop="1" thickBot="1" x14ac:dyDescent="0.25">
      <c r="A4" s="196" t="s">
        <v>5</v>
      </c>
      <c r="C4" s="197">
        <v>25002.51</v>
      </c>
      <c r="D4" s="198">
        <v>0.41279189999999999</v>
      </c>
      <c r="E4" s="293" t="s">
        <v>226</v>
      </c>
      <c r="F4" s="289">
        <f ca="1">NOW()+15018.5+$C$5/24</f>
        <v>60679.838158912033</v>
      </c>
      <c r="AN4" s="32">
        <v>60894</v>
      </c>
      <c r="AO4" s="32">
        <v>6.9033729574584868E-2</v>
      </c>
      <c r="AQ4" s="32">
        <v>6984</v>
      </c>
      <c r="AR4" s="32">
        <v>-3.1511999986832961E-3</v>
      </c>
    </row>
    <row r="5" spans="1:44" ht="12.95" customHeight="1" thickTop="1" x14ac:dyDescent="0.2">
      <c r="A5" s="199" t="s">
        <v>222</v>
      </c>
      <c r="B5" s="32"/>
      <c r="C5" s="193">
        <v>-9.5</v>
      </c>
      <c r="E5" s="287" t="s">
        <v>227</v>
      </c>
      <c r="F5" s="289">
        <f ca="1">ROUND(2*($F$4-$C$7)/$C$8,0)/2+$F$3</f>
        <v>37920</v>
      </c>
      <c r="AN5" s="32">
        <v>61037</v>
      </c>
      <c r="AO5" s="32">
        <v>7.3092642494884785E-2</v>
      </c>
      <c r="AQ5" s="32">
        <v>7126.5</v>
      </c>
      <c r="AR5" s="32">
        <v>4.5235500001581386E-3</v>
      </c>
    </row>
    <row r="6" spans="1:44" ht="12.95" customHeight="1" x14ac:dyDescent="0.2">
      <c r="A6" s="196" t="s">
        <v>6</v>
      </c>
      <c r="E6" s="287" t="s">
        <v>228</v>
      </c>
      <c r="F6" s="289">
        <f ca="1">ROUND(2*($F$4-$C$15)/$C$16,0)/2+$F$3</f>
        <v>493.5</v>
      </c>
      <c r="AN6" s="32">
        <v>61935.5</v>
      </c>
      <c r="AO6" s="32">
        <v>7.7437980020476971E-2</v>
      </c>
      <c r="AQ6" s="32">
        <v>7206.5</v>
      </c>
      <c r="AR6" s="32">
        <v>-2.2204500055522658E-3</v>
      </c>
    </row>
    <row r="7" spans="1:44" ht="12.95" customHeight="1" x14ac:dyDescent="0.2">
      <c r="A7" s="32" t="s">
        <v>7</v>
      </c>
      <c r="C7" s="142">
        <v>45026.531000000003</v>
      </c>
      <c r="D7" s="142" t="s">
        <v>185</v>
      </c>
      <c r="E7" s="287" t="s">
        <v>1033</v>
      </c>
      <c r="F7" s="290">
        <f ca="1">+$C$15+$C$16*$F$6-15018.5-$C$5/24</f>
        <v>45662.134869293623</v>
      </c>
      <c r="AN7" s="32">
        <v>62841.5</v>
      </c>
      <c r="AO7" s="32">
        <v>8.3607736050907988E-2</v>
      </c>
      <c r="AQ7" s="32">
        <v>7235.5</v>
      </c>
      <c r="AR7" s="32">
        <v>6.309849995886907E-3</v>
      </c>
    </row>
    <row r="8" spans="1:44" ht="12.95" customHeight="1" x14ac:dyDescent="0.2">
      <c r="A8" s="32" t="s">
        <v>8</v>
      </c>
      <c r="C8" s="142">
        <v>0.41280929999999999</v>
      </c>
      <c r="D8" s="142" t="s">
        <v>1035</v>
      </c>
      <c r="E8" s="291" t="s">
        <v>1034</v>
      </c>
      <c r="F8" s="292">
        <f ca="1">+($C$15+$C$16*$F$6)-($C$16/2)-15018.5-$C$5/24</f>
        <v>45661.928469144332</v>
      </c>
      <c r="AN8" s="32">
        <v>63633.5</v>
      </c>
      <c r="AO8" s="32">
        <v>8.88263307424495E-2</v>
      </c>
      <c r="AQ8" s="32">
        <v>7298.5</v>
      </c>
      <c r="AR8" s="32">
        <v>4.3239499937044457E-3</v>
      </c>
    </row>
    <row r="9" spans="1:44" ht="12.95" customHeight="1" x14ac:dyDescent="0.2">
      <c r="A9" s="199" t="s">
        <v>224</v>
      </c>
      <c r="B9" s="193">
        <v>185</v>
      </c>
      <c r="C9" s="199" t="str">
        <f>"F"&amp;B9</f>
        <v>F185</v>
      </c>
      <c r="D9" s="199" t="str">
        <f>"G"&amp;B9</f>
        <v>G185</v>
      </c>
      <c r="AN9" s="32">
        <v>63699</v>
      </c>
      <c r="AO9" s="32">
        <v>9.0166252397466451E-2</v>
      </c>
      <c r="AQ9" s="32">
        <v>8047</v>
      </c>
      <c r="AR9" s="32">
        <v>2.5629000010667369E-3</v>
      </c>
    </row>
    <row r="10" spans="1:44" ht="12.95" customHeight="1" thickBot="1" x14ac:dyDescent="0.25">
      <c r="C10" s="200" t="s">
        <v>25</v>
      </c>
      <c r="D10" s="200" t="s">
        <v>26</v>
      </c>
      <c r="AN10" s="32">
        <v>64573.5</v>
      </c>
      <c r="AO10" s="32">
        <v>9.9453450689907186E-2</v>
      </c>
      <c r="AQ10" s="32">
        <v>8859</v>
      </c>
      <c r="AR10" s="32">
        <v>1.1411300001782365E-2</v>
      </c>
    </row>
    <row r="11" spans="1:44" ht="12.95" customHeight="1" x14ac:dyDescent="0.2">
      <c r="A11" s="32" t="s">
        <v>21</v>
      </c>
      <c r="C11" s="201">
        <f ca="1">INTERCEPT(INDIRECT($D$9):G981,INDIRECT($C$9):F981)</f>
        <v>0.5271138775064369</v>
      </c>
      <c r="D11" s="202">
        <f>+E11*F11</f>
        <v>-6.7748170751666401E-3</v>
      </c>
      <c r="E11" s="203">
        <v>-6.7748170751666401E-3</v>
      </c>
      <c r="F11" s="204">
        <v>1</v>
      </c>
      <c r="T11" s="32">
        <v>0</v>
      </c>
      <c r="AN11" s="32">
        <v>65404.5</v>
      </c>
      <c r="AO11" s="32">
        <v>0.10687902162317187</v>
      </c>
      <c r="AQ11" s="32">
        <v>8859</v>
      </c>
      <c r="AR11" s="32">
        <v>1.1711300001479685E-2</v>
      </c>
    </row>
    <row r="12" spans="1:44" ht="12.95" customHeight="1" x14ac:dyDescent="0.2">
      <c r="A12" s="32" t="s">
        <v>22</v>
      </c>
      <c r="C12" s="201">
        <f ca="1">SLOPE(INDIRECT($D$9):G981,INDIRECT($C$9):F981)</f>
        <v>-9.0014179305741871E-6</v>
      </c>
      <c r="D12" s="202">
        <f>+E12*F12</f>
        <v>-7.9076773073728972E-7</v>
      </c>
      <c r="E12" s="205">
        <v>-7.9076773073728963E-3</v>
      </c>
      <c r="F12" s="204">
        <v>1E-4</v>
      </c>
      <c r="T12" s="32">
        <v>0</v>
      </c>
      <c r="AN12" s="32">
        <v>65494</v>
      </c>
      <c r="AO12" s="32">
        <v>0.10847708251094446</v>
      </c>
      <c r="AQ12" s="32">
        <v>8873</v>
      </c>
      <c r="AR12" s="32">
        <v>1.5081099998496938E-2</v>
      </c>
    </row>
    <row r="13" spans="1:44" ht="12.95" customHeight="1" thickBot="1" x14ac:dyDescent="0.25">
      <c r="A13" s="32" t="s">
        <v>24</v>
      </c>
      <c r="C13" s="194" t="s">
        <v>19</v>
      </c>
      <c r="D13" s="206">
        <f>+E13*F13</f>
        <v>3.2027045795763684E-10</v>
      </c>
      <c r="E13" s="207">
        <v>3.2027045795763681E-2</v>
      </c>
      <c r="F13" s="204">
        <v>1E-8</v>
      </c>
      <c r="T13" s="32">
        <v>0</v>
      </c>
      <c r="AN13" s="32">
        <v>66371</v>
      </c>
      <c r="AO13" s="32">
        <v>0.1169390869763447</v>
      </c>
      <c r="AQ13" s="32">
        <v>8948</v>
      </c>
      <c r="AR13" s="32">
        <v>7.3835999937728047E-3</v>
      </c>
    </row>
    <row r="14" spans="1:44" ht="12.95" customHeight="1" x14ac:dyDescent="0.2">
      <c r="E14" s="32">
        <f>SUM(T21:T964)</f>
        <v>0.88196794581772586</v>
      </c>
      <c r="AN14" s="32">
        <v>66376</v>
      </c>
      <c r="AO14" s="32">
        <v>0.11768869931984227</v>
      </c>
      <c r="AQ14" s="32">
        <v>9864</v>
      </c>
      <c r="AR14" s="32">
        <v>1.6064799994637724E-2</v>
      </c>
    </row>
    <row r="15" spans="1:44" ht="12.95" customHeight="1" x14ac:dyDescent="0.2">
      <c r="A15" s="208" t="s">
        <v>23</v>
      </c>
      <c r="B15" s="32"/>
      <c r="C15" s="209">
        <f ca="1">(C7+C11)+(C8+C12)*INT(MAX(F21:F3521))</f>
        <v>60476.522088610036</v>
      </c>
      <c r="D15" s="201">
        <f>+C7+INT(MAX(F21:F1576))*C8+D11+D12*INT(MAX(F21:F4011))+D13*INT(MAX(F21:F4038)^2)</f>
        <v>60476.744108280545</v>
      </c>
      <c r="E15" s="283"/>
      <c r="F15" s="193"/>
      <c r="AN15" s="32">
        <v>66378</v>
      </c>
      <c r="AO15" s="32">
        <v>0.11646854425634956</v>
      </c>
      <c r="AQ15" s="32">
        <v>10707</v>
      </c>
      <c r="AR15" s="32">
        <v>1.9824899995001033E-2</v>
      </c>
    </row>
    <row r="16" spans="1:44" ht="12.95" customHeight="1" x14ac:dyDescent="0.2">
      <c r="A16" s="196" t="s">
        <v>9</v>
      </c>
      <c r="B16" s="32"/>
      <c r="C16" s="211">
        <f ca="1">+C8+C12</f>
        <v>0.4128002985820694</v>
      </c>
      <c r="D16" s="201">
        <f>+C8+D12+2*D13*MAX(F21:F884)</f>
        <v>0.41283248243685877</v>
      </c>
      <c r="E16" s="283"/>
      <c r="F16" s="212"/>
      <c r="AN16" s="32">
        <v>66378.5</v>
      </c>
      <c r="AO16" s="32">
        <v>0.11836350548401242</v>
      </c>
      <c r="AQ16" s="32">
        <v>12388</v>
      </c>
      <c r="AR16" s="32">
        <v>2.9691600000660401E-2</v>
      </c>
    </row>
    <row r="17" spans="1:44" ht="12.95" customHeight="1" thickBot="1" x14ac:dyDescent="0.25">
      <c r="A17" s="210" t="s">
        <v>103</v>
      </c>
      <c r="B17" s="32"/>
      <c r="C17" s="32">
        <f>COUNT(C21:C2175)</f>
        <v>220</v>
      </c>
      <c r="E17" s="283"/>
      <c r="F17" s="212"/>
      <c r="S17" s="32">
        <f>COUNT(S27:S190)</f>
        <v>125</v>
      </c>
      <c r="AN17" s="32">
        <v>67105</v>
      </c>
      <c r="AO17" s="32">
        <v>0.12494217851053691</v>
      </c>
      <c r="AQ17" s="32">
        <v>12531</v>
      </c>
      <c r="AR17" s="32">
        <v>3.3861699994304217E-2</v>
      </c>
    </row>
    <row r="18" spans="1:44" ht="12.95" customHeight="1" thickTop="1" thickBot="1" x14ac:dyDescent="0.25">
      <c r="A18" s="196" t="s">
        <v>10</v>
      </c>
      <c r="B18" s="32"/>
      <c r="C18" s="213">
        <f ca="1">+C15</f>
        <v>60476.522088610036</v>
      </c>
      <c r="D18" s="214">
        <f ca="1">C16</f>
        <v>0.4128002985820694</v>
      </c>
      <c r="E18" s="283"/>
      <c r="F18" s="201"/>
      <c r="AN18" s="32">
        <v>67108.5</v>
      </c>
      <c r="AO18" s="32">
        <v>0.1242160406181938</v>
      </c>
      <c r="AQ18" s="32">
        <v>13429.5</v>
      </c>
      <c r="AR18" s="32">
        <v>3.8905649991647806E-2</v>
      </c>
    </row>
    <row r="19" spans="1:44" ht="12.95" customHeight="1" thickBot="1" x14ac:dyDescent="0.25">
      <c r="A19" s="196" t="s">
        <v>101</v>
      </c>
      <c r="B19" s="32"/>
      <c r="C19" s="215">
        <f>+D15</f>
        <v>60476.744108280545</v>
      </c>
      <c r="D19" s="216">
        <f>+D16</f>
        <v>0.41283248243685877</v>
      </c>
      <c r="E19" s="283"/>
      <c r="F19" s="217"/>
      <c r="AN19" s="32">
        <v>67199.5</v>
      </c>
      <c r="AO19" s="32">
        <v>0.12668985173513647</v>
      </c>
      <c r="AQ19" s="32">
        <v>14335.5</v>
      </c>
      <c r="AR19" s="32">
        <v>4.5779849991959054E-2</v>
      </c>
    </row>
    <row r="20" spans="1:44" ht="12.95" customHeight="1" thickBot="1" x14ac:dyDescent="0.25">
      <c r="A20" s="200" t="s">
        <v>11</v>
      </c>
      <c r="B20" s="200" t="s">
        <v>12</v>
      </c>
      <c r="C20" s="200" t="s">
        <v>13</v>
      </c>
      <c r="D20" s="200" t="s">
        <v>18</v>
      </c>
      <c r="E20" s="200" t="s">
        <v>14</v>
      </c>
      <c r="F20" s="200" t="s">
        <v>15</v>
      </c>
      <c r="G20" s="218" t="s">
        <v>16</v>
      </c>
      <c r="H20" s="219" t="s">
        <v>42</v>
      </c>
      <c r="I20" s="219" t="s">
        <v>252</v>
      </c>
      <c r="J20" s="219" t="s">
        <v>250</v>
      </c>
      <c r="K20" s="219" t="s">
        <v>249</v>
      </c>
      <c r="L20" s="219" t="s">
        <v>1004</v>
      </c>
      <c r="M20" s="219" t="s">
        <v>1005</v>
      </c>
      <c r="N20" s="219" t="s">
        <v>1006</v>
      </c>
      <c r="O20" s="219" t="s">
        <v>28</v>
      </c>
      <c r="P20" s="220" t="s">
        <v>27</v>
      </c>
      <c r="Q20" s="200" t="s">
        <v>20</v>
      </c>
      <c r="R20" s="200" t="s">
        <v>87</v>
      </c>
      <c r="S20" s="220" t="s">
        <v>188</v>
      </c>
      <c r="T20" s="200" t="s">
        <v>189</v>
      </c>
      <c r="U20" s="221" t="s">
        <v>186</v>
      </c>
      <c r="AN20" s="32">
        <v>67255</v>
      </c>
      <c r="AO20" s="32">
        <v>0.12743054872407811</v>
      </c>
      <c r="AQ20" s="32">
        <v>15127.5</v>
      </c>
      <c r="AR20" s="32">
        <v>5.1614249998237938E-2</v>
      </c>
    </row>
    <row r="21" spans="1:44" ht="12.95" customHeight="1" x14ac:dyDescent="0.2">
      <c r="A21" s="222" t="s">
        <v>17</v>
      </c>
      <c r="B21" s="223"/>
      <c r="C21" s="224">
        <v>25002.51</v>
      </c>
      <c r="D21" s="224" t="s">
        <v>19</v>
      </c>
      <c r="E21" s="222">
        <f t="shared" ref="E21:E84" si="0">+(C21-C$7)/C$8</f>
        <v>-48506.709999023777</v>
      </c>
      <c r="F21" s="222">
        <f t="shared" ref="F21:F52" si="1">ROUND(2*E21,0)/2</f>
        <v>-48506.5</v>
      </c>
      <c r="G21" s="225">
        <f t="shared" ref="G21:G42" si="2">+C21-(C$7+F21*C$8)</f>
        <v>-8.6689550003939075E-2</v>
      </c>
      <c r="I21" s="32">
        <f>G21</f>
        <v>-8.6689550003939075E-2</v>
      </c>
      <c r="Q21" s="226">
        <f t="shared" ref="Q21:Q84" si="3">+C21-15018.5</f>
        <v>9984.0099999999984</v>
      </c>
      <c r="AN21" s="32">
        <v>67257.5</v>
      </c>
      <c r="AO21" s="32">
        <v>0.12730535488663008</v>
      </c>
      <c r="AQ21" s="32">
        <v>15193</v>
      </c>
      <c r="AR21" s="32">
        <v>5.3005100002337713E-2</v>
      </c>
    </row>
    <row r="22" spans="1:44" ht="12.95" customHeight="1" x14ac:dyDescent="0.2">
      <c r="A22" s="222" t="s">
        <v>92</v>
      </c>
      <c r="B22" s="223"/>
      <c r="C22" s="224">
        <v>25002.514999999999</v>
      </c>
      <c r="D22" s="224"/>
      <c r="E22" s="227">
        <f t="shared" si="0"/>
        <v>-48506.697886893548</v>
      </c>
      <c r="F22" s="222">
        <f t="shared" si="1"/>
        <v>-48506.5</v>
      </c>
      <c r="G22" s="228">
        <f t="shared" si="2"/>
        <v>-8.1689550002920441E-2</v>
      </c>
      <c r="H22" s="229">
        <f t="shared" ref="H22:H29" si="4">G22</f>
        <v>-8.1689550002920441E-2</v>
      </c>
      <c r="I22" s="229"/>
      <c r="J22" s="229"/>
      <c r="K22" s="229"/>
      <c r="L22" s="229"/>
      <c r="M22" s="229"/>
      <c r="N22" s="229"/>
      <c r="O22" s="229"/>
      <c r="P22" s="229"/>
      <c r="Q22" s="226">
        <f t="shared" si="3"/>
        <v>9984.0149999999994</v>
      </c>
      <c r="AF22" s="32" t="s">
        <v>33</v>
      </c>
      <c r="AN22" s="32">
        <v>67936</v>
      </c>
      <c r="AO22" s="32">
        <v>0.13726774944370845</v>
      </c>
      <c r="AQ22" s="32">
        <v>15951</v>
      </c>
      <c r="AR22" s="32">
        <v>6.045569999696454E-2</v>
      </c>
    </row>
    <row r="23" spans="1:44" ht="12.95" customHeight="1" x14ac:dyDescent="0.2">
      <c r="A23" s="222" t="s">
        <v>92</v>
      </c>
      <c r="B23" s="223"/>
      <c r="C23" s="224">
        <v>25002.722000000002</v>
      </c>
      <c r="D23" s="224"/>
      <c r="E23" s="227">
        <f t="shared" si="0"/>
        <v>-48506.196444702196</v>
      </c>
      <c r="F23" s="222">
        <f t="shared" si="1"/>
        <v>-48506</v>
      </c>
      <c r="G23" s="228">
        <f t="shared" si="2"/>
        <v>-8.1094200002553407E-2</v>
      </c>
      <c r="H23" s="229">
        <f t="shared" si="4"/>
        <v>-8.1094200002553407E-2</v>
      </c>
      <c r="I23" s="229"/>
      <c r="J23" s="229"/>
      <c r="K23" s="229"/>
      <c r="L23" s="229"/>
      <c r="M23" s="229"/>
      <c r="N23" s="229"/>
      <c r="O23" s="229"/>
      <c r="P23" s="229"/>
      <c r="Q23" s="226">
        <f t="shared" si="3"/>
        <v>9984.2220000000016</v>
      </c>
      <c r="AF23" s="32" t="s">
        <v>33</v>
      </c>
      <c r="AN23" s="32">
        <v>67943</v>
      </c>
      <c r="AO23" s="32">
        <v>0.13289720672764815</v>
      </c>
      <c r="AQ23" s="32">
        <v>16067.5</v>
      </c>
      <c r="AR23" s="32">
        <v>6.2972249994345475E-2</v>
      </c>
    </row>
    <row r="24" spans="1:44" ht="12.95" customHeight="1" x14ac:dyDescent="0.2">
      <c r="A24" s="222" t="s">
        <v>93</v>
      </c>
      <c r="B24" s="223"/>
      <c r="C24" s="224">
        <v>25770.306</v>
      </c>
      <c r="D24" s="224"/>
      <c r="E24" s="227">
        <f t="shared" si="0"/>
        <v>-46646.780971262036</v>
      </c>
      <c r="F24" s="222">
        <f t="shared" si="1"/>
        <v>-46647</v>
      </c>
      <c r="G24" s="228">
        <f t="shared" si="2"/>
        <v>9.0417099996557226E-2</v>
      </c>
      <c r="H24" s="229">
        <f t="shared" si="4"/>
        <v>9.0417099996557226E-2</v>
      </c>
      <c r="I24" s="229"/>
      <c r="J24" s="229"/>
      <c r="K24" s="229"/>
      <c r="L24" s="229"/>
      <c r="M24" s="229"/>
      <c r="N24" s="229"/>
      <c r="O24" s="229"/>
      <c r="P24" s="229"/>
      <c r="Q24" s="226">
        <f t="shared" si="3"/>
        <v>10751.806</v>
      </c>
      <c r="AF24" s="32" t="s">
        <v>33</v>
      </c>
      <c r="AN24" s="32">
        <v>68074</v>
      </c>
      <c r="AO24" s="32">
        <v>0.13627705003455048</v>
      </c>
      <c r="AQ24" s="32">
        <v>16081.5</v>
      </c>
      <c r="AR24" s="32">
        <v>6.2842049999744631E-2</v>
      </c>
    </row>
    <row r="25" spans="1:44" ht="12.95" customHeight="1" x14ac:dyDescent="0.2">
      <c r="A25" s="222" t="s">
        <v>93</v>
      </c>
      <c r="B25" s="223"/>
      <c r="C25" s="224">
        <v>25770.513999999999</v>
      </c>
      <c r="D25" s="224"/>
      <c r="E25" s="227">
        <f t="shared" si="0"/>
        <v>-46646.277106644651</v>
      </c>
      <c r="F25" s="222">
        <f t="shared" si="1"/>
        <v>-46646.5</v>
      </c>
      <c r="G25" s="228">
        <f t="shared" si="2"/>
        <v>9.2012449997127987E-2</v>
      </c>
      <c r="H25" s="229">
        <f t="shared" si="4"/>
        <v>9.2012449997127987E-2</v>
      </c>
      <c r="I25" s="229"/>
      <c r="J25" s="229"/>
      <c r="K25" s="229"/>
      <c r="L25" s="229"/>
      <c r="M25" s="229"/>
      <c r="N25" s="229"/>
      <c r="O25" s="229"/>
      <c r="P25" s="229"/>
      <c r="Q25" s="226">
        <f t="shared" si="3"/>
        <v>10752.013999999999</v>
      </c>
      <c r="AF25" s="32" t="s">
        <v>38</v>
      </c>
      <c r="AN25" s="32">
        <v>68697</v>
      </c>
      <c r="AO25" s="32">
        <v>0.14419874762097606</v>
      </c>
      <c r="AQ25" s="32">
        <v>16098.5</v>
      </c>
      <c r="AR25" s="32">
        <v>6.3383949993294664E-2</v>
      </c>
    </row>
    <row r="26" spans="1:44" ht="12.95" customHeight="1" x14ac:dyDescent="0.2">
      <c r="A26" s="222" t="s">
        <v>94</v>
      </c>
      <c r="B26" s="223"/>
      <c r="C26" s="224">
        <v>27197.312000000002</v>
      </c>
      <c r="D26" s="224"/>
      <c r="E26" s="227">
        <f t="shared" si="0"/>
        <v>-43189.964470277198</v>
      </c>
      <c r="F26" s="222">
        <f t="shared" si="1"/>
        <v>-43190</v>
      </c>
      <c r="G26" s="228">
        <f t="shared" si="2"/>
        <v>1.466699999946286E-2</v>
      </c>
      <c r="H26" s="229">
        <f t="shared" si="4"/>
        <v>1.466699999946286E-2</v>
      </c>
      <c r="I26" s="229"/>
      <c r="J26" s="229"/>
      <c r="K26" s="229"/>
      <c r="L26" s="229"/>
      <c r="M26" s="229"/>
      <c r="N26" s="229"/>
      <c r="O26" s="229"/>
      <c r="P26" s="229"/>
      <c r="Q26" s="226">
        <f t="shared" si="3"/>
        <v>12178.812000000002</v>
      </c>
      <c r="AF26" s="32" t="s">
        <v>38</v>
      </c>
      <c r="AN26" s="32">
        <v>68934</v>
      </c>
      <c r="AO26" s="32">
        <v>0.1444103725370951</v>
      </c>
      <c r="AQ26" s="32">
        <v>16898.5</v>
      </c>
      <c r="AR26" s="32">
        <v>7.1043949996237643E-2</v>
      </c>
    </row>
    <row r="27" spans="1:44" ht="12.95" customHeight="1" x14ac:dyDescent="0.2">
      <c r="A27" s="222" t="s">
        <v>94</v>
      </c>
      <c r="B27" s="223"/>
      <c r="C27" s="224">
        <v>27197.514999999999</v>
      </c>
      <c r="D27" s="224"/>
      <c r="E27" s="227">
        <f t="shared" si="0"/>
        <v>-43189.472717790042</v>
      </c>
      <c r="F27" s="222">
        <f t="shared" si="1"/>
        <v>-43189.5</v>
      </c>
      <c r="G27" s="228">
        <f t="shared" si="2"/>
        <v>1.1262349995377008E-2</v>
      </c>
      <c r="H27" s="229">
        <f t="shared" si="4"/>
        <v>1.1262349995377008E-2</v>
      </c>
      <c r="I27" s="229"/>
      <c r="J27" s="229"/>
      <c r="K27" s="229"/>
      <c r="L27" s="229"/>
      <c r="M27" s="229"/>
      <c r="N27" s="229"/>
      <c r="O27" s="229"/>
      <c r="P27" s="229"/>
      <c r="Q27" s="226">
        <f t="shared" si="3"/>
        <v>12179.014999999999</v>
      </c>
      <c r="AF27" s="32" t="s">
        <v>33</v>
      </c>
      <c r="AN27" s="32">
        <v>68938.5</v>
      </c>
      <c r="AO27" s="32">
        <v>0.14696502364677144</v>
      </c>
      <c r="AQ27" s="32">
        <v>16988</v>
      </c>
      <c r="AR27" s="32">
        <v>7.2711599998001475E-2</v>
      </c>
    </row>
    <row r="28" spans="1:44" ht="12.95" customHeight="1" x14ac:dyDescent="0.2">
      <c r="A28" s="222" t="s">
        <v>94</v>
      </c>
      <c r="B28" s="223"/>
      <c r="C28" s="224">
        <v>27566.353999999999</v>
      </c>
      <c r="D28" s="224"/>
      <c r="E28" s="227">
        <f t="shared" si="0"/>
        <v>-42295.987517723086</v>
      </c>
      <c r="F28" s="222">
        <f t="shared" si="1"/>
        <v>-42296</v>
      </c>
      <c r="G28" s="228">
        <f t="shared" si="2"/>
        <v>5.1527999967220239E-3</v>
      </c>
      <c r="H28" s="229">
        <f t="shared" si="4"/>
        <v>5.1527999967220239E-3</v>
      </c>
      <c r="I28" s="229"/>
      <c r="J28" s="229"/>
      <c r="K28" s="229"/>
      <c r="L28" s="229"/>
      <c r="M28" s="229"/>
      <c r="N28" s="229"/>
      <c r="O28" s="229"/>
      <c r="P28" s="229"/>
      <c r="Q28" s="226">
        <f t="shared" si="3"/>
        <v>12547.853999999999</v>
      </c>
      <c r="AF28" s="32" t="s">
        <v>38</v>
      </c>
      <c r="AN28" s="32">
        <v>68939</v>
      </c>
      <c r="AO28" s="32">
        <v>0.14725998487847392</v>
      </c>
      <c r="AQ28" s="32">
        <v>17716.5</v>
      </c>
      <c r="AR28" s="32">
        <v>8.0236549998517148E-2</v>
      </c>
    </row>
    <row r="29" spans="1:44" ht="12.95" customHeight="1" x14ac:dyDescent="0.2">
      <c r="A29" s="222" t="s">
        <v>94</v>
      </c>
      <c r="B29" s="223"/>
      <c r="C29" s="224">
        <v>27566.564999999999</v>
      </c>
      <c r="D29" s="224"/>
      <c r="E29" s="227">
        <f t="shared" si="0"/>
        <v>-42295.476385827562</v>
      </c>
      <c r="F29" s="222">
        <f t="shared" si="1"/>
        <v>-42295.5</v>
      </c>
      <c r="G29" s="228">
        <f t="shared" si="2"/>
        <v>9.7481499942659866E-3</v>
      </c>
      <c r="H29" s="229">
        <f t="shared" si="4"/>
        <v>9.7481499942659866E-3</v>
      </c>
      <c r="I29" s="229"/>
      <c r="J29" s="229"/>
      <c r="K29" s="229"/>
      <c r="L29" s="229"/>
      <c r="M29" s="229"/>
      <c r="N29" s="229"/>
      <c r="O29" s="229"/>
      <c r="P29" s="229"/>
      <c r="Q29" s="226">
        <f t="shared" si="3"/>
        <v>12548.064999999999</v>
      </c>
      <c r="AF29" s="32" t="s">
        <v>38</v>
      </c>
      <c r="AN29" s="32">
        <v>69739</v>
      </c>
      <c r="AO29" s="32">
        <v>0.15719795930635883</v>
      </c>
      <c r="AQ29" s="32">
        <v>17717</v>
      </c>
      <c r="AR29" s="32">
        <v>8.2331899997370783E-2</v>
      </c>
    </row>
    <row r="30" spans="1:44" ht="12.95" customHeight="1" x14ac:dyDescent="0.2">
      <c r="A30" s="222" t="s">
        <v>95</v>
      </c>
      <c r="B30" s="223"/>
      <c r="C30" s="224">
        <v>28584.491999999998</v>
      </c>
      <c r="D30" s="224"/>
      <c r="E30" s="227">
        <f t="shared" si="0"/>
        <v>-39829.623508966499</v>
      </c>
      <c r="F30" s="222">
        <f t="shared" si="1"/>
        <v>-39829.5</v>
      </c>
      <c r="G30" s="228">
        <f t="shared" si="2"/>
        <v>-5.0985650002985494E-2</v>
      </c>
      <c r="H30" s="229"/>
      <c r="I30" s="32">
        <f>G30</f>
        <v>-5.0985650002985494E-2</v>
      </c>
      <c r="J30" s="229"/>
      <c r="K30" s="229"/>
      <c r="L30" s="229"/>
      <c r="M30" s="229"/>
      <c r="N30" s="229"/>
      <c r="O30" s="229"/>
      <c r="P30" s="229"/>
      <c r="Q30" s="226">
        <f t="shared" si="3"/>
        <v>13565.991999999998</v>
      </c>
      <c r="AF30" s="32" t="s">
        <v>38</v>
      </c>
      <c r="AN30" s="32">
        <v>71456</v>
      </c>
      <c r="AO30" s="32">
        <v>0.17759483692498179</v>
      </c>
      <c r="AQ30" s="32">
        <v>17865</v>
      </c>
      <c r="AR30" s="32">
        <v>8.1855500000528991E-2</v>
      </c>
    </row>
    <row r="31" spans="1:44" ht="12.95" customHeight="1" x14ac:dyDescent="0.2">
      <c r="A31" s="222" t="s">
        <v>96</v>
      </c>
      <c r="B31" s="223"/>
      <c r="C31" s="224">
        <v>31588.409</v>
      </c>
      <c r="D31" s="224"/>
      <c r="E31" s="227">
        <f t="shared" si="0"/>
        <v>-32552.856730698662</v>
      </c>
      <c r="F31" s="222">
        <f t="shared" si="1"/>
        <v>-32553</v>
      </c>
      <c r="G31" s="228">
        <f t="shared" si="2"/>
        <v>5.9142899997823406E-2</v>
      </c>
      <c r="H31" s="229"/>
      <c r="I31" s="229"/>
      <c r="J31" s="229">
        <f>G31</f>
        <v>5.9142899997823406E-2</v>
      </c>
      <c r="K31" s="229"/>
      <c r="L31" s="229"/>
      <c r="M31" s="229"/>
      <c r="N31" s="229"/>
      <c r="O31" s="229"/>
      <c r="P31" s="229"/>
      <c r="Q31" s="226">
        <f t="shared" si="3"/>
        <v>16569.909</v>
      </c>
      <c r="AF31" s="32" t="s">
        <v>33</v>
      </c>
      <c r="AN31" s="32">
        <v>71562</v>
      </c>
      <c r="AO31" s="32">
        <v>0.18062661853036843</v>
      </c>
      <c r="AQ31" s="32">
        <v>17870</v>
      </c>
      <c r="AR31" s="32">
        <v>8.2608999997319188E-2</v>
      </c>
    </row>
    <row r="32" spans="1:44" ht="12.95" customHeight="1" x14ac:dyDescent="0.2">
      <c r="A32" s="32" t="s">
        <v>32</v>
      </c>
      <c r="C32" s="230">
        <v>42568.45</v>
      </c>
      <c r="D32" s="230"/>
      <c r="E32" s="32">
        <f t="shared" si="0"/>
        <v>-5954.5194354875375</v>
      </c>
      <c r="F32" s="32">
        <f t="shared" si="1"/>
        <v>-5954.5</v>
      </c>
      <c r="G32" s="192">
        <f t="shared" si="2"/>
        <v>-8.0231500032823533E-3</v>
      </c>
      <c r="I32" s="32">
        <f t="shared" ref="I32:I42" si="5">G32</f>
        <v>-8.0231500032823533E-3</v>
      </c>
      <c r="P32" s="229"/>
      <c r="Q32" s="226">
        <f t="shared" si="3"/>
        <v>27549.949999999997</v>
      </c>
      <c r="AG32" s="32" t="s">
        <v>31</v>
      </c>
      <c r="AI32" s="32" t="s">
        <v>33</v>
      </c>
      <c r="AN32" s="32">
        <v>71591.5</v>
      </c>
      <c r="AO32" s="32">
        <v>0.18032933133508777</v>
      </c>
      <c r="AQ32" s="32">
        <v>17872</v>
      </c>
      <c r="AR32" s="32">
        <v>8.1390399995143525E-2</v>
      </c>
    </row>
    <row r="33" spans="1:44" ht="12.95" customHeight="1" x14ac:dyDescent="0.2">
      <c r="A33" s="32" t="s">
        <v>32</v>
      </c>
      <c r="C33" s="230">
        <v>42606.436000000002</v>
      </c>
      <c r="D33" s="230"/>
      <c r="E33" s="32">
        <f t="shared" si="0"/>
        <v>-5862.5011597364719</v>
      </c>
      <c r="F33" s="32">
        <f t="shared" si="1"/>
        <v>-5862.5</v>
      </c>
      <c r="G33" s="192">
        <f t="shared" si="2"/>
        <v>-4.7875000018393621E-4</v>
      </c>
      <c r="I33" s="32">
        <f t="shared" si="5"/>
        <v>-4.7875000018393621E-4</v>
      </c>
      <c r="P33" s="229"/>
      <c r="Q33" s="226">
        <f t="shared" si="3"/>
        <v>27587.936000000002</v>
      </c>
      <c r="AG33" s="32" t="s">
        <v>31</v>
      </c>
      <c r="AI33" s="32" t="s">
        <v>33</v>
      </c>
      <c r="AN33" s="32">
        <v>72382</v>
      </c>
      <c r="AO33" s="32">
        <v>0.1898630423238501</v>
      </c>
      <c r="AQ33" s="32">
        <v>17872.5</v>
      </c>
      <c r="AR33" s="32">
        <v>8.3285749991773628E-2</v>
      </c>
    </row>
    <row r="34" spans="1:44" ht="12.95" customHeight="1" x14ac:dyDescent="0.2">
      <c r="A34" s="32" t="s">
        <v>342</v>
      </c>
      <c r="B34" s="194" t="s">
        <v>86</v>
      </c>
      <c r="C34" s="230">
        <v>42658.45</v>
      </c>
      <c r="D34" s="230" t="s">
        <v>252</v>
      </c>
      <c r="E34" s="210">
        <f t="shared" si="0"/>
        <v>-5736.5010914240684</v>
      </c>
      <c r="F34" s="32">
        <f t="shared" si="1"/>
        <v>-5736.5</v>
      </c>
      <c r="G34" s="192">
        <f t="shared" si="2"/>
        <v>-4.505500037339516E-4</v>
      </c>
      <c r="I34" s="32">
        <f t="shared" si="5"/>
        <v>-4.505500037339516E-4</v>
      </c>
      <c r="P34" s="229"/>
      <c r="Q34" s="226">
        <f t="shared" si="3"/>
        <v>27639.949999999997</v>
      </c>
      <c r="R34" s="32">
        <f>+(P34-G34)^2</f>
        <v>2.029953058646638E-7</v>
      </c>
      <c r="S34" s="32">
        <v>0.1</v>
      </c>
      <c r="T34" s="32">
        <f>+S34*R34</f>
        <v>2.0299530586466381E-8</v>
      </c>
      <c r="AG34" s="32" t="s">
        <v>31</v>
      </c>
      <c r="AI34" s="32" t="s">
        <v>33</v>
      </c>
      <c r="AN34" s="32">
        <v>72551</v>
      </c>
      <c r="AO34" s="32">
        <v>0.19075993941078195</v>
      </c>
      <c r="AQ34" s="32">
        <v>18599</v>
      </c>
      <c r="AR34" s="32">
        <v>9.0429299998504575E-2</v>
      </c>
    </row>
    <row r="35" spans="1:44" ht="12.95" customHeight="1" x14ac:dyDescent="0.2">
      <c r="A35" s="32" t="s">
        <v>35</v>
      </c>
      <c r="C35" s="230">
        <v>42900.362000000001</v>
      </c>
      <c r="D35" s="230"/>
      <c r="E35" s="32">
        <f t="shared" si="0"/>
        <v>-5150.487161989814</v>
      </c>
      <c r="F35" s="32">
        <f t="shared" si="1"/>
        <v>-5150.5</v>
      </c>
      <c r="G35" s="192">
        <f t="shared" si="2"/>
        <v>5.2996499944129027E-3</v>
      </c>
      <c r="I35" s="32">
        <f t="shared" si="5"/>
        <v>5.2996499944129027E-3</v>
      </c>
      <c r="P35" s="229"/>
      <c r="Q35" s="226">
        <f t="shared" si="3"/>
        <v>27881.862000000001</v>
      </c>
      <c r="AI35" s="32" t="s">
        <v>38</v>
      </c>
      <c r="AQ35" s="32">
        <v>18602.5</v>
      </c>
      <c r="AR35" s="32">
        <v>8.9705883467104286E-2</v>
      </c>
    </row>
    <row r="36" spans="1:44" ht="12.95" customHeight="1" x14ac:dyDescent="0.2">
      <c r="A36" s="32" t="s">
        <v>350</v>
      </c>
      <c r="B36" s="194" t="s">
        <v>86</v>
      </c>
      <c r="C36" s="230">
        <v>43184.784</v>
      </c>
      <c r="D36" s="230" t="s">
        <v>252</v>
      </c>
      <c r="E36" s="210">
        <f t="shared" si="0"/>
        <v>-4461.49590137626</v>
      </c>
      <c r="F36" s="32">
        <f t="shared" si="1"/>
        <v>-4461.5</v>
      </c>
      <c r="G36" s="192">
        <f t="shared" si="2"/>
        <v>1.6919499976211227E-3</v>
      </c>
      <c r="I36" s="32">
        <f t="shared" si="5"/>
        <v>1.6919499976211227E-3</v>
      </c>
      <c r="P36" s="229"/>
      <c r="Q36" s="226">
        <f t="shared" si="3"/>
        <v>28166.284</v>
      </c>
      <c r="R36" s="32">
        <f>+(P36-G36)^2</f>
        <v>2.8626947944501172E-6</v>
      </c>
      <c r="S36" s="32">
        <v>1</v>
      </c>
      <c r="T36" s="32">
        <f>+S36*R36</f>
        <v>2.8626947944501172E-6</v>
      </c>
      <c r="AI36" s="32" t="s">
        <v>38</v>
      </c>
      <c r="AQ36" s="32">
        <v>18693.5</v>
      </c>
      <c r="AR36" s="32">
        <v>9.2250449997663964E-2</v>
      </c>
    </row>
    <row r="37" spans="1:44" ht="12.95" customHeight="1" x14ac:dyDescent="0.2">
      <c r="A37" s="32" t="s">
        <v>37</v>
      </c>
      <c r="B37" s="209" t="s">
        <v>82</v>
      </c>
      <c r="C37" s="230">
        <v>43244.428</v>
      </c>
      <c r="D37" s="230"/>
      <c r="E37" s="32">
        <f t="shared" si="0"/>
        <v>-4317.0127223393538</v>
      </c>
      <c r="F37" s="32">
        <f t="shared" si="1"/>
        <v>-4317</v>
      </c>
      <c r="G37" s="192">
        <f t="shared" si="2"/>
        <v>-5.2519000018946826E-3</v>
      </c>
      <c r="I37" s="32">
        <f t="shared" si="5"/>
        <v>-5.2519000018946826E-3</v>
      </c>
      <c r="P37" s="229"/>
      <c r="Q37" s="226">
        <f t="shared" si="3"/>
        <v>28225.928</v>
      </c>
      <c r="AG37" s="32" t="s">
        <v>31</v>
      </c>
      <c r="AI37" s="32" t="s">
        <v>33</v>
      </c>
      <c r="AQ37" s="32">
        <v>18749</v>
      </c>
      <c r="AR37" s="32">
        <v>9.3034299999999348E-2</v>
      </c>
    </row>
    <row r="38" spans="1:44" ht="12.95" customHeight="1" thickBot="1" x14ac:dyDescent="0.25">
      <c r="A38" s="231" t="s">
        <v>37</v>
      </c>
      <c r="B38" s="232" t="s">
        <v>82</v>
      </c>
      <c r="C38" s="233">
        <v>43249.385999999999</v>
      </c>
      <c r="D38" s="233"/>
      <c r="E38" s="231">
        <f t="shared" si="0"/>
        <v>-4305.002334007504</v>
      </c>
      <c r="F38" s="231">
        <f t="shared" si="1"/>
        <v>-4305</v>
      </c>
      <c r="G38" s="218">
        <f t="shared" si="2"/>
        <v>-9.6350000239908695E-4</v>
      </c>
      <c r="I38" s="32">
        <f t="shared" si="5"/>
        <v>-9.6350000239908695E-4</v>
      </c>
      <c r="P38" s="229"/>
      <c r="Q38" s="226">
        <f t="shared" si="3"/>
        <v>28230.885999999999</v>
      </c>
      <c r="AI38" s="32" t="s">
        <v>38</v>
      </c>
      <c r="AQ38" s="32">
        <v>18751.5</v>
      </c>
      <c r="AR38" s="32">
        <v>9.2911050000111572E-2</v>
      </c>
    </row>
    <row r="39" spans="1:44" ht="12.95" customHeight="1" x14ac:dyDescent="0.2">
      <c r="A39" s="32" t="s">
        <v>350</v>
      </c>
      <c r="B39" s="194" t="s">
        <v>86</v>
      </c>
      <c r="C39" s="230">
        <v>43272.680999999997</v>
      </c>
      <c r="D39" s="230" t="s">
        <v>252</v>
      </c>
      <c r="E39" s="210">
        <f t="shared" si="0"/>
        <v>-4248.5719192857478</v>
      </c>
      <c r="F39" s="234">
        <f t="shared" si="1"/>
        <v>-4248.5</v>
      </c>
      <c r="G39" s="192">
        <f t="shared" si="2"/>
        <v>-2.9688950002309866E-2</v>
      </c>
      <c r="I39" s="32">
        <f t="shared" si="5"/>
        <v>-2.9688950002309866E-2</v>
      </c>
      <c r="P39" s="229"/>
      <c r="Q39" s="226">
        <f t="shared" si="3"/>
        <v>28254.180999999997</v>
      </c>
      <c r="R39" s="32">
        <f>+(P39-G39)^2</f>
        <v>8.8143375223965505E-4</v>
      </c>
      <c r="S39" s="32">
        <v>1</v>
      </c>
      <c r="T39" s="32">
        <f>+S39*R39</f>
        <v>8.8143375223965505E-4</v>
      </c>
      <c r="AI39" s="32" t="s">
        <v>38</v>
      </c>
      <c r="AQ39" s="32">
        <v>19430</v>
      </c>
      <c r="AR39" s="32">
        <v>0.10340099999302765</v>
      </c>
    </row>
    <row r="40" spans="1:44" ht="12.95" customHeight="1" x14ac:dyDescent="0.2">
      <c r="A40" s="32" t="s">
        <v>350</v>
      </c>
      <c r="B40" s="194" t="s">
        <v>86</v>
      </c>
      <c r="C40" s="230">
        <v>43577.773000000001</v>
      </c>
      <c r="D40" s="230" t="s">
        <v>252</v>
      </c>
      <c r="E40" s="210">
        <f t="shared" si="0"/>
        <v>-3509.5091123189368</v>
      </c>
      <c r="F40" s="234">
        <f t="shared" si="1"/>
        <v>-3509.5</v>
      </c>
      <c r="G40" s="192">
        <f t="shared" si="2"/>
        <v>-3.761650004889816E-3</v>
      </c>
      <c r="I40" s="32">
        <f t="shared" si="5"/>
        <v>-3.761650004889816E-3</v>
      </c>
      <c r="P40" s="229"/>
      <c r="Q40" s="226">
        <f t="shared" si="3"/>
        <v>28559.273000000001</v>
      </c>
      <c r="R40" s="32">
        <f>+(P40-G40)^2</f>
        <v>1.4150010759287553E-5</v>
      </c>
      <c r="S40" s="32">
        <v>1</v>
      </c>
      <c r="T40" s="32">
        <f>+S40*R40</f>
        <v>1.4150010759287553E-5</v>
      </c>
      <c r="AI40" s="32" t="s">
        <v>38</v>
      </c>
      <c r="AQ40" s="32">
        <v>19437</v>
      </c>
      <c r="AR40" s="32">
        <v>9.9035899998852983E-2</v>
      </c>
    </row>
    <row r="41" spans="1:44" ht="12.95" customHeight="1" x14ac:dyDescent="0.2">
      <c r="A41" s="32" t="s">
        <v>350</v>
      </c>
      <c r="B41" s="194" t="s">
        <v>86</v>
      </c>
      <c r="C41" s="230">
        <v>43603.775000000001</v>
      </c>
      <c r="D41" s="230" t="s">
        <v>252</v>
      </c>
      <c r="E41" s="210">
        <f t="shared" si="0"/>
        <v>-3446.5211902929541</v>
      </c>
      <c r="F41" s="234">
        <f t="shared" si="1"/>
        <v>-3446.5</v>
      </c>
      <c r="G41" s="192">
        <f t="shared" si="2"/>
        <v>-8.747550004045479E-3</v>
      </c>
      <c r="I41" s="32">
        <f t="shared" si="5"/>
        <v>-8.747550004045479E-3</v>
      </c>
      <c r="P41" s="229"/>
      <c r="Q41" s="226">
        <f t="shared" si="3"/>
        <v>28585.275000000001</v>
      </c>
      <c r="R41" s="32">
        <f>+(P41-G41)^2</f>
        <v>7.6519631073276065E-5</v>
      </c>
      <c r="S41" s="32">
        <v>1</v>
      </c>
      <c r="T41" s="32">
        <f>+S41*R41</f>
        <v>7.6519631073276065E-5</v>
      </c>
      <c r="AG41" s="32" t="s">
        <v>31</v>
      </c>
      <c r="AI41" s="32" t="s">
        <v>33</v>
      </c>
      <c r="AQ41" s="32">
        <v>19568</v>
      </c>
      <c r="AR41" s="32">
        <v>0.102517599996645</v>
      </c>
    </row>
    <row r="42" spans="1:44" ht="12.95" customHeight="1" x14ac:dyDescent="0.2">
      <c r="A42" s="32" t="s">
        <v>350</v>
      </c>
      <c r="B42" s="194" t="s">
        <v>86</v>
      </c>
      <c r="C42" s="230">
        <v>43982.712</v>
      </c>
      <c r="D42" s="230" t="s">
        <v>252</v>
      </c>
      <c r="E42" s="210">
        <f t="shared" si="0"/>
        <v>-2528.5743320220818</v>
      </c>
      <c r="F42" s="234">
        <f t="shared" si="1"/>
        <v>-2528.5</v>
      </c>
      <c r="G42" s="192">
        <f t="shared" si="2"/>
        <v>-3.0684950004797429E-2</v>
      </c>
      <c r="I42" s="32">
        <f t="shared" si="5"/>
        <v>-3.0684950004797429E-2</v>
      </c>
      <c r="P42" s="229"/>
      <c r="Q42" s="226">
        <f t="shared" si="3"/>
        <v>28964.212</v>
      </c>
      <c r="R42" s="32">
        <f>+(P42-G42)^2</f>
        <v>9.415661567969177E-4</v>
      </c>
      <c r="S42" s="32">
        <v>1</v>
      </c>
      <c r="T42" s="32">
        <f>+S42*R42</f>
        <v>9.415661567969177E-4</v>
      </c>
      <c r="AI42" s="32" t="s">
        <v>38</v>
      </c>
      <c r="AQ42" s="32">
        <v>20191</v>
      </c>
      <c r="AR42" s="32">
        <v>0.11092369999823859</v>
      </c>
    </row>
    <row r="43" spans="1:44" ht="12.95" customHeight="1" x14ac:dyDescent="0.2">
      <c r="A43" s="32" t="s">
        <v>39</v>
      </c>
      <c r="B43" s="209" t="s">
        <v>82</v>
      </c>
      <c r="C43" s="230">
        <v>44342.421999999999</v>
      </c>
      <c r="D43" s="230"/>
      <c r="E43" s="32">
        <f t="shared" si="0"/>
        <v>-1657.2034593212993</v>
      </c>
      <c r="F43" s="32">
        <f t="shared" si="1"/>
        <v>-1657</v>
      </c>
      <c r="P43" s="229"/>
      <c r="Q43" s="226">
        <f t="shared" si="3"/>
        <v>29323.921999999999</v>
      </c>
      <c r="AI43" s="32" t="s">
        <v>38</v>
      </c>
      <c r="AQ43" s="32">
        <v>20428</v>
      </c>
      <c r="AR43" s="32">
        <v>0.1113195999932941</v>
      </c>
    </row>
    <row r="44" spans="1:44" ht="12.95" customHeight="1" x14ac:dyDescent="0.2">
      <c r="A44" s="32" t="s">
        <v>350</v>
      </c>
      <c r="B44" s="194" t="s">
        <v>86</v>
      </c>
      <c r="C44" s="230">
        <v>44670.891000000003</v>
      </c>
      <c r="D44" s="230" t="s">
        <v>252</v>
      </c>
      <c r="E44" s="210">
        <f t="shared" si="0"/>
        <v>-861.51159869702406</v>
      </c>
      <c r="F44" s="32">
        <f t="shared" si="1"/>
        <v>-861.5</v>
      </c>
      <c r="G44" s="192">
        <f>+C44-(C$7+F44*C$8)</f>
        <v>-4.7880499987513758E-3</v>
      </c>
      <c r="I44" s="32">
        <f>G44</f>
        <v>-4.7880499987513758E-3</v>
      </c>
      <c r="P44" s="229"/>
      <c r="Q44" s="226">
        <f t="shared" si="3"/>
        <v>29652.391000000003</v>
      </c>
      <c r="R44" s="32">
        <f>+(P44-G44)^2</f>
        <v>2.2925422790543049E-5</v>
      </c>
      <c r="S44" s="32">
        <v>1</v>
      </c>
      <c r="T44" s="32">
        <f>+S44*R44</f>
        <v>2.2925422790543049E-5</v>
      </c>
      <c r="AI44" s="32" t="s">
        <v>38</v>
      </c>
      <c r="AQ44" s="32">
        <v>20432.5</v>
      </c>
      <c r="AR44" s="32">
        <v>0.11387775000184774</v>
      </c>
    </row>
    <row r="45" spans="1:44" ht="12.95" customHeight="1" x14ac:dyDescent="0.2">
      <c r="A45" s="32" t="s">
        <v>41</v>
      </c>
      <c r="B45" s="27" t="s">
        <v>86</v>
      </c>
      <c r="C45" s="230">
        <v>45026.531999999999</v>
      </c>
      <c r="D45" s="230"/>
      <c r="E45" s="32">
        <f t="shared" si="0"/>
        <v>2.4224260368304398E-3</v>
      </c>
      <c r="F45" s="32">
        <f t="shared" si="1"/>
        <v>0</v>
      </c>
      <c r="G45" s="192">
        <f>+C45-(C$7+F45*C$8)</f>
        <v>9.9999999656574801E-4</v>
      </c>
      <c r="J45" s="32">
        <f>G45</f>
        <v>9.9999999656574801E-4</v>
      </c>
      <c r="P45" s="229"/>
      <c r="Q45" s="226">
        <f t="shared" si="3"/>
        <v>30008.031999999999</v>
      </c>
      <c r="X45" s="32" t="s">
        <v>185</v>
      </c>
      <c r="AI45" s="32" t="s">
        <v>38</v>
      </c>
      <c r="AQ45" s="32">
        <v>20433</v>
      </c>
      <c r="AR45" s="32">
        <v>0.1141730999952415</v>
      </c>
    </row>
    <row r="46" spans="1:44" ht="12.95" customHeight="1" x14ac:dyDescent="0.2">
      <c r="A46" s="32" t="s">
        <v>41</v>
      </c>
      <c r="B46" s="194" t="s">
        <v>82</v>
      </c>
      <c r="C46" s="230">
        <v>45027.563000000002</v>
      </c>
      <c r="D46" s="230"/>
      <c r="E46" s="32">
        <f t="shared" si="0"/>
        <v>2.4999436785926172</v>
      </c>
      <c r="F46" s="32">
        <f t="shared" si="1"/>
        <v>2.5</v>
      </c>
      <c r="G46" s="192">
        <f>+C46-(C$7+F46*C$8)</f>
        <v>-2.3250002413988113E-5</v>
      </c>
      <c r="J46" s="32">
        <f>G46</f>
        <v>-2.3250002413988113E-5</v>
      </c>
      <c r="Q46" s="226">
        <f t="shared" si="3"/>
        <v>30009.063000000002</v>
      </c>
      <c r="AI46" s="32" t="s">
        <v>38</v>
      </c>
      <c r="AQ46" s="32">
        <v>20456.5</v>
      </c>
      <c r="AR46" s="32">
        <v>0.11385454999253852</v>
      </c>
    </row>
    <row r="47" spans="1:44" ht="12.95" customHeight="1" x14ac:dyDescent="0.2">
      <c r="A47" s="32" t="s">
        <v>43</v>
      </c>
      <c r="C47" s="230">
        <v>45056.459000000003</v>
      </c>
      <c r="D47" s="230"/>
      <c r="E47" s="32">
        <f t="shared" si="0"/>
        <v>72.498366679238771</v>
      </c>
      <c r="F47" s="32">
        <f t="shared" si="1"/>
        <v>72.5</v>
      </c>
      <c r="G47" s="192">
        <f>+C47-(C$7+F47*C$8)</f>
        <v>-6.7424999724607915E-4</v>
      </c>
      <c r="K47" s="32">
        <f>G47</f>
        <v>-6.7424999724607915E-4</v>
      </c>
      <c r="Q47" s="226">
        <f t="shared" si="3"/>
        <v>30037.959000000003</v>
      </c>
      <c r="AI47" s="32" t="s">
        <v>38</v>
      </c>
      <c r="AQ47" s="32">
        <v>21233</v>
      </c>
      <c r="AR47" s="32">
        <v>0.12473309999768389</v>
      </c>
    </row>
    <row r="48" spans="1:44" ht="12.95" customHeight="1" x14ac:dyDescent="0.2">
      <c r="A48" s="32" t="s">
        <v>44</v>
      </c>
      <c r="B48" s="194" t="s">
        <v>85</v>
      </c>
      <c r="C48" s="230">
        <v>45079.3</v>
      </c>
      <c r="D48" s="230"/>
      <c r="E48" s="32">
        <f t="shared" si="0"/>
        <v>127.82899997650303</v>
      </c>
      <c r="F48" s="32">
        <f t="shared" si="1"/>
        <v>128</v>
      </c>
      <c r="Q48" s="226">
        <f t="shared" si="3"/>
        <v>30060.800000000003</v>
      </c>
      <c r="AI48" s="32" t="s">
        <v>38</v>
      </c>
      <c r="AQ48" s="32">
        <v>22950</v>
      </c>
      <c r="AR48" s="32">
        <v>0.14646499999798834</v>
      </c>
    </row>
    <row r="49" spans="1:45" ht="12.95" customHeight="1" x14ac:dyDescent="0.2">
      <c r="A49" s="32" t="s">
        <v>45</v>
      </c>
      <c r="C49" s="230">
        <v>45079.366999999998</v>
      </c>
      <c r="D49" s="230"/>
      <c r="E49" s="32">
        <f t="shared" si="0"/>
        <v>127.99130252151706</v>
      </c>
      <c r="F49" s="32">
        <f t="shared" si="1"/>
        <v>128</v>
      </c>
      <c r="G49" s="192">
        <f>+C49-(C$7+F49*C$8)</f>
        <v>-3.5904000033042394E-3</v>
      </c>
      <c r="I49" s="32">
        <f>G49</f>
        <v>-3.5904000033042394E-3</v>
      </c>
      <c r="Q49" s="226">
        <f t="shared" si="3"/>
        <v>30060.866999999998</v>
      </c>
      <c r="AI49" s="32" t="s">
        <v>38</v>
      </c>
      <c r="AQ49" s="32">
        <v>23056</v>
      </c>
      <c r="AR49" s="32">
        <v>0.14957919999869773</v>
      </c>
    </row>
    <row r="50" spans="1:45" ht="12.95" customHeight="1" x14ac:dyDescent="0.2">
      <c r="A50" s="32" t="s">
        <v>43</v>
      </c>
      <c r="C50" s="230">
        <v>45084.402999999998</v>
      </c>
      <c r="D50" s="230"/>
      <c r="E50" s="32">
        <f t="shared" si="0"/>
        <v>140.1906400848909</v>
      </c>
      <c r="F50" s="32">
        <f t="shared" si="1"/>
        <v>140</v>
      </c>
      <c r="Q50" s="226">
        <f t="shared" si="3"/>
        <v>30065.902999999998</v>
      </c>
      <c r="AD50" s="32" t="s">
        <v>34</v>
      </c>
      <c r="AI50" s="32" t="s">
        <v>38</v>
      </c>
      <c r="AQ50" s="32">
        <v>23085.5</v>
      </c>
      <c r="AR50" s="32">
        <v>0.14930484999786131</v>
      </c>
    </row>
    <row r="51" spans="1:45" ht="12.95" customHeight="1" x14ac:dyDescent="0.2">
      <c r="A51" s="32" t="s">
        <v>46</v>
      </c>
      <c r="C51" s="230">
        <v>45382.580999999998</v>
      </c>
      <c r="D51" s="230"/>
      <c r="E51" s="32">
        <f t="shared" si="0"/>
        <v>862.50479337552633</v>
      </c>
      <c r="F51" s="32">
        <f t="shared" si="1"/>
        <v>862.5</v>
      </c>
      <c r="G51" s="192">
        <f t="shared" ref="G51:G66" si="6">+C51-(C$7+F51*C$8)</f>
        <v>1.978749998670537E-3</v>
      </c>
      <c r="I51" s="32">
        <f t="shared" ref="I51:I66" si="7">G51</f>
        <v>1.978749998670537E-3</v>
      </c>
      <c r="Q51" s="226">
        <f t="shared" si="3"/>
        <v>30364.080999999998</v>
      </c>
      <c r="AD51" s="32" t="s">
        <v>34</v>
      </c>
      <c r="AI51" s="32" t="s">
        <v>38</v>
      </c>
      <c r="AQ51" s="32">
        <v>23876</v>
      </c>
      <c r="AR51" s="32">
        <v>0.15945320000173524</v>
      </c>
    </row>
    <row r="52" spans="1:45" ht="12.95" customHeight="1" x14ac:dyDescent="0.2">
      <c r="A52" s="32" t="s">
        <v>46</v>
      </c>
      <c r="C52" s="230">
        <v>45406.517999999996</v>
      </c>
      <c r="D52" s="230"/>
      <c r="E52" s="32">
        <f t="shared" si="0"/>
        <v>920.49040561826905</v>
      </c>
      <c r="F52" s="32">
        <f t="shared" si="1"/>
        <v>920.5</v>
      </c>
      <c r="G52" s="192">
        <f t="shared" si="6"/>
        <v>-3.9606500067748129E-3</v>
      </c>
      <c r="I52" s="32">
        <f t="shared" si="7"/>
        <v>-3.9606500067748129E-3</v>
      </c>
      <c r="Q52" s="226">
        <f t="shared" si="3"/>
        <v>30388.017999999996</v>
      </c>
      <c r="AD52" s="32" t="s">
        <v>34</v>
      </c>
      <c r="AI52" s="32" t="s">
        <v>38</v>
      </c>
      <c r="AQ52" s="32">
        <v>24045</v>
      </c>
      <c r="AR52" s="32">
        <v>0.16048149999551242</v>
      </c>
    </row>
    <row r="53" spans="1:45" ht="12.95" customHeight="1" x14ac:dyDescent="0.2">
      <c r="A53" s="32" t="s">
        <v>47</v>
      </c>
      <c r="B53" s="194" t="s">
        <v>82</v>
      </c>
      <c r="C53" s="230">
        <v>45759.459000000003</v>
      </c>
      <c r="D53" s="230"/>
      <c r="E53" s="32">
        <f t="shared" si="0"/>
        <v>1775.4638764194506</v>
      </c>
      <c r="F53" s="32">
        <f t="shared" ref="F53:F84" si="8">ROUND(2*E53,0)/2</f>
        <v>1775.5</v>
      </c>
      <c r="G53" s="192">
        <f t="shared" si="6"/>
        <v>-1.4912149999872781E-2</v>
      </c>
      <c r="I53" s="32">
        <f t="shared" si="7"/>
        <v>-1.4912149999872781E-2</v>
      </c>
      <c r="Q53" s="226">
        <f t="shared" si="3"/>
        <v>30740.959000000003</v>
      </c>
      <c r="AD53" s="32" t="s">
        <v>34</v>
      </c>
      <c r="AI53" s="32" t="s">
        <v>38</v>
      </c>
    </row>
    <row r="54" spans="1:45" ht="12.95" customHeight="1" x14ac:dyDescent="0.2">
      <c r="A54" s="32" t="s">
        <v>47</v>
      </c>
      <c r="C54" s="230">
        <v>45764.639999999999</v>
      </c>
      <c r="D54" s="230"/>
      <c r="E54" s="32">
        <f t="shared" si="0"/>
        <v>1788.0144657593635</v>
      </c>
      <c r="F54" s="32">
        <f t="shared" si="8"/>
        <v>1788</v>
      </c>
      <c r="G54" s="192">
        <f t="shared" si="6"/>
        <v>5.97159999597352E-3</v>
      </c>
      <c r="I54" s="32">
        <f t="shared" si="7"/>
        <v>5.97159999597352E-3</v>
      </c>
      <c r="Q54" s="226">
        <f t="shared" si="3"/>
        <v>30746.14</v>
      </c>
      <c r="AI54" s="32" t="s">
        <v>38</v>
      </c>
    </row>
    <row r="55" spans="1:45" ht="12.95" customHeight="1" x14ac:dyDescent="0.2">
      <c r="A55" s="32" t="s">
        <v>47</v>
      </c>
      <c r="C55" s="230">
        <v>45782.385000000002</v>
      </c>
      <c r="D55" s="230"/>
      <c r="E55" s="32">
        <f t="shared" si="0"/>
        <v>1831.0004159305504</v>
      </c>
      <c r="F55" s="32">
        <f t="shared" si="8"/>
        <v>1831</v>
      </c>
      <c r="G55" s="192">
        <f t="shared" si="6"/>
        <v>1.7169999773614109E-4</v>
      </c>
      <c r="I55" s="32">
        <f t="shared" si="7"/>
        <v>1.7169999773614109E-4</v>
      </c>
      <c r="Q55" s="226">
        <f t="shared" si="3"/>
        <v>30763.885000000002</v>
      </c>
      <c r="AG55" s="32" t="s">
        <v>52</v>
      </c>
      <c r="AI55" s="32" t="s">
        <v>33</v>
      </c>
    </row>
    <row r="56" spans="1:45" ht="12.95" customHeight="1" thickBot="1" x14ac:dyDescent="0.25">
      <c r="A56" s="32" t="s">
        <v>48</v>
      </c>
      <c r="B56" s="194" t="s">
        <v>82</v>
      </c>
      <c r="C56" s="230">
        <v>45813.559000000001</v>
      </c>
      <c r="D56" s="230"/>
      <c r="E56" s="32">
        <f t="shared" si="0"/>
        <v>1906.5171254620436</v>
      </c>
      <c r="F56" s="32">
        <f t="shared" si="8"/>
        <v>1906.5</v>
      </c>
      <c r="G56" s="192">
        <f t="shared" si="6"/>
        <v>7.0695499962312169E-3</v>
      </c>
      <c r="I56" s="32">
        <f t="shared" si="7"/>
        <v>7.0695499962312169E-3</v>
      </c>
      <c r="Q56" s="235">
        <f t="shared" si="3"/>
        <v>30795.059000000001</v>
      </c>
      <c r="U56" s="201"/>
      <c r="AD56" s="32" t="s">
        <v>42</v>
      </c>
      <c r="AG56" s="32" t="s">
        <v>52</v>
      </c>
      <c r="AI56" s="32" t="s">
        <v>33</v>
      </c>
    </row>
    <row r="57" spans="1:45" ht="12.95" customHeight="1" x14ac:dyDescent="0.2">
      <c r="A57" s="32" t="s">
        <v>48</v>
      </c>
      <c r="C57" s="230">
        <v>45815.421000000002</v>
      </c>
      <c r="D57" s="230"/>
      <c r="E57" s="32">
        <f t="shared" si="0"/>
        <v>1911.0276827581147</v>
      </c>
      <c r="F57" s="32">
        <f t="shared" si="8"/>
        <v>1911</v>
      </c>
      <c r="G57" s="192">
        <f t="shared" si="6"/>
        <v>1.1427700002968777E-2</v>
      </c>
      <c r="I57" s="32">
        <f t="shared" si="7"/>
        <v>1.1427700002968777E-2</v>
      </c>
      <c r="Q57" s="226">
        <f t="shared" si="3"/>
        <v>30796.921000000002</v>
      </c>
      <c r="U57" s="236">
        <v>7.8697999997530133E-2</v>
      </c>
      <c r="AD57" s="32" t="s">
        <v>34</v>
      </c>
      <c r="AI57" s="32" t="s">
        <v>38</v>
      </c>
      <c r="AQ57" s="32">
        <v>6984</v>
      </c>
      <c r="AR57" s="32">
        <v>-3.1511999986832961E-3</v>
      </c>
      <c r="AS57" s="32">
        <v>0.1</v>
      </c>
    </row>
    <row r="58" spans="1:45" ht="12.95" customHeight="1" x14ac:dyDescent="0.2">
      <c r="A58" s="32" t="s">
        <v>48</v>
      </c>
      <c r="B58" s="194" t="s">
        <v>82</v>
      </c>
      <c r="C58" s="230">
        <v>45816.45</v>
      </c>
      <c r="D58" s="230"/>
      <c r="E58" s="196">
        <f t="shared" si="0"/>
        <v>1913.5203591585616</v>
      </c>
      <c r="F58" s="32">
        <f t="shared" si="8"/>
        <v>1913.5</v>
      </c>
      <c r="G58" s="192">
        <f t="shared" si="6"/>
        <v>8.4044499963056296E-3</v>
      </c>
      <c r="I58" s="32">
        <f t="shared" si="7"/>
        <v>8.4044499963056296E-3</v>
      </c>
      <c r="Q58" s="226">
        <f t="shared" si="3"/>
        <v>30797.949999999997</v>
      </c>
      <c r="U58" s="201"/>
      <c r="AD58" s="32" t="s">
        <v>42</v>
      </c>
      <c r="AG58" s="32" t="s">
        <v>52</v>
      </c>
      <c r="AI58" s="32" t="s">
        <v>33</v>
      </c>
      <c r="AQ58" s="32">
        <v>7126.5</v>
      </c>
      <c r="AR58" s="32">
        <v>4.5235500001581386E-3</v>
      </c>
      <c r="AS58" s="32">
        <v>0.1</v>
      </c>
    </row>
    <row r="59" spans="1:45" ht="12.95" customHeight="1" x14ac:dyDescent="0.2">
      <c r="A59" s="32" t="s">
        <v>49</v>
      </c>
      <c r="C59" s="230">
        <v>46203.447999999997</v>
      </c>
      <c r="D59" s="230"/>
      <c r="E59" s="196">
        <f t="shared" si="0"/>
        <v>2850.9943937793892</v>
      </c>
      <c r="F59" s="32">
        <f t="shared" si="8"/>
        <v>2851</v>
      </c>
      <c r="G59" s="192">
        <f t="shared" si="6"/>
        <v>-2.3143000071286224E-3</v>
      </c>
      <c r="I59" s="32">
        <f t="shared" si="7"/>
        <v>-2.3143000071286224E-3</v>
      </c>
      <c r="Q59" s="226">
        <f t="shared" si="3"/>
        <v>31184.947999999997</v>
      </c>
      <c r="U59" s="201"/>
      <c r="AD59" s="32" t="s">
        <v>34</v>
      </c>
      <c r="AG59" s="32" t="s">
        <v>52</v>
      </c>
      <c r="AI59" s="32" t="s">
        <v>33</v>
      </c>
      <c r="AQ59" s="32">
        <v>7206.5</v>
      </c>
      <c r="AR59" s="32">
        <v>-2.2204500055522658E-3</v>
      </c>
      <c r="AS59" s="32">
        <v>0.1</v>
      </c>
    </row>
    <row r="60" spans="1:45" ht="12.95" customHeight="1" x14ac:dyDescent="0.2">
      <c r="A60" s="32" t="s">
        <v>50</v>
      </c>
      <c r="B60" s="194" t="s">
        <v>82</v>
      </c>
      <c r="C60" s="230">
        <v>46218.517999999996</v>
      </c>
      <c r="D60" s="230"/>
      <c r="E60" s="196">
        <f t="shared" si="0"/>
        <v>2887.500354279794</v>
      </c>
      <c r="F60" s="32">
        <f t="shared" si="8"/>
        <v>2887.5</v>
      </c>
      <c r="G60" s="192">
        <f t="shared" si="6"/>
        <v>1.4624999312218279E-4</v>
      </c>
      <c r="I60" s="32">
        <f t="shared" si="7"/>
        <v>1.4624999312218279E-4</v>
      </c>
      <c r="Q60" s="226">
        <f t="shared" si="3"/>
        <v>31200.017999999996</v>
      </c>
      <c r="AD60" s="32" t="s">
        <v>34</v>
      </c>
      <c r="AG60" s="32" t="s">
        <v>52</v>
      </c>
      <c r="AI60" s="32" t="s">
        <v>33</v>
      </c>
      <c r="AQ60" s="32">
        <v>7235.5</v>
      </c>
      <c r="AR60" s="32">
        <v>6.309849995886907E-3</v>
      </c>
      <c r="AS60" s="32">
        <v>0.1</v>
      </c>
    </row>
    <row r="61" spans="1:45" ht="12.95" customHeight="1" thickBot="1" x14ac:dyDescent="0.25">
      <c r="A61" s="231" t="s">
        <v>51</v>
      </c>
      <c r="B61" s="200"/>
      <c r="C61" s="233">
        <v>46518.425000000003</v>
      </c>
      <c r="D61" s="233"/>
      <c r="E61" s="237">
        <f t="shared" si="0"/>
        <v>3614.0028822025092</v>
      </c>
      <c r="F61" s="231">
        <f t="shared" si="8"/>
        <v>3614</v>
      </c>
      <c r="G61" s="218">
        <f t="shared" si="6"/>
        <v>1.189800001156982E-3</v>
      </c>
      <c r="H61" s="231"/>
      <c r="I61" s="231">
        <f t="shared" si="7"/>
        <v>1.189800001156982E-3</v>
      </c>
      <c r="Q61" s="226">
        <f t="shared" si="3"/>
        <v>31499.925000000003</v>
      </c>
      <c r="AD61" s="32" t="s">
        <v>34</v>
      </c>
      <c r="AG61" s="32" t="s">
        <v>31</v>
      </c>
      <c r="AI61" s="32" t="s">
        <v>33</v>
      </c>
      <c r="AQ61" s="32">
        <v>7298.5</v>
      </c>
      <c r="AR61" s="32">
        <v>4.3239499937044457E-3</v>
      </c>
      <c r="AS61" s="32">
        <v>0.1</v>
      </c>
    </row>
    <row r="62" spans="1:45" ht="12.95" customHeight="1" x14ac:dyDescent="0.2">
      <c r="A62" s="32" t="s">
        <v>53</v>
      </c>
      <c r="C62" s="230">
        <v>47612.370999999999</v>
      </c>
      <c r="D62" s="230"/>
      <c r="E62" s="196">
        <f t="shared" si="0"/>
        <v>6264.0061645897913</v>
      </c>
      <c r="F62" s="32">
        <f t="shared" si="8"/>
        <v>6264</v>
      </c>
      <c r="G62" s="192">
        <f t="shared" si="6"/>
        <v>2.5447999942116439E-3</v>
      </c>
      <c r="I62" s="32">
        <f t="shared" si="7"/>
        <v>2.5447999942116439E-3</v>
      </c>
      <c r="P62" s="32">
        <f t="shared" ref="P62:P93" si="9">+D$11+D$12*F62+D$13*F62^2</f>
        <v>8.3848872661751277E-4</v>
      </c>
      <c r="Q62" s="226">
        <f t="shared" si="3"/>
        <v>32593.870999999999</v>
      </c>
      <c r="AD62" s="32" t="s">
        <v>42</v>
      </c>
      <c r="AG62" s="32" t="s">
        <v>52</v>
      </c>
      <c r="AI62" s="32" t="s">
        <v>33</v>
      </c>
      <c r="AQ62" s="32">
        <v>8047</v>
      </c>
      <c r="AR62" s="32">
        <v>2.5629000010667369E-3</v>
      </c>
      <c r="AS62" s="32">
        <v>0.1</v>
      </c>
    </row>
    <row r="63" spans="1:45" ht="12.95" customHeight="1" x14ac:dyDescent="0.2">
      <c r="A63" s="32" t="s">
        <v>53</v>
      </c>
      <c r="B63" s="194" t="s">
        <v>82</v>
      </c>
      <c r="C63" s="230">
        <v>47613.396999999997</v>
      </c>
      <c r="D63" s="230"/>
      <c r="E63" s="196">
        <f t="shared" si="0"/>
        <v>6266.49157371211</v>
      </c>
      <c r="F63" s="32">
        <f t="shared" si="8"/>
        <v>6266.5</v>
      </c>
      <c r="G63" s="192">
        <f t="shared" si="6"/>
        <v>-3.4784500021487474E-3</v>
      </c>
      <c r="I63" s="32">
        <f t="shared" si="7"/>
        <v>-3.4784500021487474E-3</v>
      </c>
      <c r="P63" s="32">
        <f t="shared" si="9"/>
        <v>8.4654467972426414E-4</v>
      </c>
      <c r="Q63" s="226">
        <f t="shared" si="3"/>
        <v>32594.896999999997</v>
      </c>
      <c r="AD63" s="32" t="s">
        <v>42</v>
      </c>
      <c r="AG63" s="32" t="s">
        <v>52</v>
      </c>
      <c r="AI63" s="32" t="s">
        <v>33</v>
      </c>
      <c r="AQ63" s="32">
        <v>8859</v>
      </c>
      <c r="AR63" s="32">
        <v>1.1411300001782365E-2</v>
      </c>
      <c r="AS63" s="32">
        <v>0.1</v>
      </c>
    </row>
    <row r="64" spans="1:45" ht="12.95" customHeight="1" x14ac:dyDescent="0.2">
      <c r="A64" s="32" t="s">
        <v>54</v>
      </c>
      <c r="C64" s="230">
        <v>47909.588000000003</v>
      </c>
      <c r="D64" s="230"/>
      <c r="E64" s="196">
        <f t="shared" si="0"/>
        <v>6983.9923664510488</v>
      </c>
      <c r="F64" s="32">
        <f t="shared" si="8"/>
        <v>6984</v>
      </c>
      <c r="G64" s="192">
        <f t="shared" si="6"/>
        <v>-3.1511999986832961E-3</v>
      </c>
      <c r="I64" s="32">
        <f t="shared" si="7"/>
        <v>-3.1511999986832961E-3</v>
      </c>
      <c r="P64" s="32">
        <f t="shared" si="9"/>
        <v>3.3240549399430608E-3</v>
      </c>
      <c r="Q64" s="226">
        <f t="shared" si="3"/>
        <v>32891.088000000003</v>
      </c>
      <c r="R64" s="32">
        <f>+(P64-G64)^2</f>
        <v>4.1928926520205022E-5</v>
      </c>
      <c r="S64" s="32">
        <v>0.1</v>
      </c>
      <c r="T64" s="32">
        <f>+S64*R64</f>
        <v>4.1928926520205026E-6</v>
      </c>
      <c r="AD64" s="32" t="s">
        <v>42</v>
      </c>
      <c r="AG64" s="32" t="s">
        <v>52</v>
      </c>
      <c r="AI64" s="32" t="s">
        <v>33</v>
      </c>
      <c r="AQ64" s="32">
        <v>8859</v>
      </c>
      <c r="AR64" s="32">
        <v>1.1711300001479685E-2</v>
      </c>
      <c r="AS64" s="32">
        <v>0.1</v>
      </c>
    </row>
    <row r="65" spans="1:45" ht="12.95" customHeight="1" x14ac:dyDescent="0.2">
      <c r="A65" s="32" t="s">
        <v>55</v>
      </c>
      <c r="B65" s="194" t="s">
        <v>82</v>
      </c>
      <c r="C65" s="230">
        <v>47968.421000000002</v>
      </c>
      <c r="D65" s="230"/>
      <c r="E65" s="196">
        <f t="shared" si="0"/>
        <v>7126.5109579653354</v>
      </c>
      <c r="F65" s="32">
        <f t="shared" si="8"/>
        <v>7126.5</v>
      </c>
      <c r="G65" s="192">
        <f t="shared" si="6"/>
        <v>4.5235500001581386E-3</v>
      </c>
      <c r="I65" s="32">
        <f t="shared" si="7"/>
        <v>4.5235500001581386E-3</v>
      </c>
      <c r="P65" s="32">
        <f t="shared" si="9"/>
        <v>3.8553531606370962E-3</v>
      </c>
      <c r="Q65" s="226">
        <f t="shared" si="3"/>
        <v>32949.921000000002</v>
      </c>
      <c r="R65" s="32">
        <f>+(P65-G65)^2</f>
        <v>4.4648701634590962E-7</v>
      </c>
      <c r="S65" s="32">
        <v>0.1</v>
      </c>
      <c r="T65" s="32">
        <f>+S65*R65</f>
        <v>4.4648701634590962E-8</v>
      </c>
      <c r="AD65" s="32" t="s">
        <v>42</v>
      </c>
      <c r="AG65" s="32" t="s">
        <v>52</v>
      </c>
      <c r="AI65" s="32" t="s">
        <v>33</v>
      </c>
      <c r="AQ65" s="32">
        <v>8873</v>
      </c>
      <c r="AR65" s="32">
        <v>1.5081099998496938E-2</v>
      </c>
      <c r="AS65" s="32">
        <v>0.1</v>
      </c>
    </row>
    <row r="66" spans="1:45" ht="12.95" customHeight="1" x14ac:dyDescent="0.2">
      <c r="A66" s="32" t="s">
        <v>56</v>
      </c>
      <c r="B66" s="194" t="s">
        <v>82</v>
      </c>
      <c r="C66" s="230">
        <v>48001.438999999998</v>
      </c>
      <c r="D66" s="230"/>
      <c r="E66" s="196">
        <f t="shared" si="0"/>
        <v>7206.4946211240776</v>
      </c>
      <c r="F66" s="32">
        <f t="shared" si="8"/>
        <v>7206.5</v>
      </c>
      <c r="G66" s="192">
        <f t="shared" si="6"/>
        <v>-2.2204500055522658E-3</v>
      </c>
      <c r="I66" s="32">
        <f t="shared" si="7"/>
        <v>-2.2204500055522658E-3</v>
      </c>
      <c r="P66" s="32">
        <f t="shared" si="9"/>
        <v>4.1593266600906589E-3</v>
      </c>
      <c r="Q66" s="226">
        <f t="shared" si="3"/>
        <v>32982.938999999998</v>
      </c>
      <c r="R66" s="32">
        <f>+(P66-G66)^2</f>
        <v>4.0701550303481951E-5</v>
      </c>
      <c r="S66" s="32">
        <v>0.1</v>
      </c>
      <c r="T66" s="32">
        <f>+S66*R66</f>
        <v>4.0701550303481951E-6</v>
      </c>
      <c r="U66" s="201"/>
      <c r="AD66" s="32" t="s">
        <v>59</v>
      </c>
      <c r="AG66" s="32" t="s">
        <v>52</v>
      </c>
      <c r="AI66" s="32" t="s">
        <v>33</v>
      </c>
      <c r="AQ66" s="32">
        <v>8948</v>
      </c>
      <c r="AR66" s="32">
        <v>7.3835999937728047E-3</v>
      </c>
      <c r="AS66" s="32">
        <v>0.1</v>
      </c>
    </row>
    <row r="67" spans="1:45" ht="12.95" customHeight="1" x14ac:dyDescent="0.2">
      <c r="A67" s="32" t="s">
        <v>56</v>
      </c>
      <c r="C67" s="230">
        <v>48002.462</v>
      </c>
      <c r="D67" s="230"/>
      <c r="E67" s="196">
        <f t="shared" si="0"/>
        <v>7208.9727629682684</v>
      </c>
      <c r="F67" s="32">
        <f t="shared" si="8"/>
        <v>7209</v>
      </c>
      <c r="P67" s="32">
        <f t="shared" si="9"/>
        <v>4.1688918877305359E-3</v>
      </c>
      <c r="Q67" s="226">
        <f t="shared" si="3"/>
        <v>32983.962</v>
      </c>
      <c r="U67" s="201"/>
      <c r="AD67" s="32" t="s">
        <v>61</v>
      </c>
      <c r="AI67" s="32" t="s">
        <v>38</v>
      </c>
      <c r="AQ67" s="32">
        <v>9864</v>
      </c>
      <c r="AR67" s="32">
        <v>1.6064799994637724E-2</v>
      </c>
      <c r="AS67" s="32">
        <v>0.1</v>
      </c>
    </row>
    <row r="68" spans="1:45" ht="12.95" customHeight="1" x14ac:dyDescent="0.2">
      <c r="A68" s="32" t="s">
        <v>56</v>
      </c>
      <c r="B68" s="194" t="s">
        <v>82</v>
      </c>
      <c r="C68" s="230">
        <v>48013.419000000002</v>
      </c>
      <c r="D68" s="230"/>
      <c r="E68" s="196">
        <f t="shared" si="0"/>
        <v>7235.5152851449784</v>
      </c>
      <c r="F68" s="32">
        <f t="shared" si="8"/>
        <v>7235.5</v>
      </c>
      <c r="G68" s="192">
        <f>+C68-(C$7+F68*C$8)</f>
        <v>6.309849995886907E-3</v>
      </c>
      <c r="I68" s="32">
        <f>G68</f>
        <v>6.309849995886907E-3</v>
      </c>
      <c r="P68" s="32">
        <f t="shared" si="9"/>
        <v>4.270529428560179E-3</v>
      </c>
      <c r="Q68" s="226">
        <f t="shared" si="3"/>
        <v>32994.919000000002</v>
      </c>
      <c r="R68" s="32">
        <f>+(P68-G68)^2</f>
        <v>4.1588283763218076E-6</v>
      </c>
      <c r="S68" s="32">
        <v>0.1</v>
      </c>
      <c r="T68" s="32">
        <f>+S68*R68</f>
        <v>4.1588283763218077E-7</v>
      </c>
      <c r="U68" s="201"/>
      <c r="AD68" s="32" t="s">
        <v>61</v>
      </c>
      <c r="AI68" s="32" t="s">
        <v>38</v>
      </c>
      <c r="AQ68" s="32">
        <v>10707</v>
      </c>
      <c r="AR68" s="32">
        <v>1.9824899995001033E-2</v>
      </c>
      <c r="AS68" s="32">
        <v>0.1</v>
      </c>
    </row>
    <row r="69" spans="1:45" ht="12.95" customHeight="1" x14ac:dyDescent="0.2">
      <c r="A69" s="32" t="s">
        <v>56</v>
      </c>
      <c r="B69" s="194" t="s">
        <v>82</v>
      </c>
      <c r="C69" s="230">
        <v>48013.436000000002</v>
      </c>
      <c r="D69" s="230"/>
      <c r="E69" s="196">
        <f t="shared" si="0"/>
        <v>7235.5564663877458</v>
      </c>
      <c r="F69" s="32">
        <f t="shared" si="8"/>
        <v>7235.5</v>
      </c>
      <c r="P69" s="32">
        <f t="shared" si="9"/>
        <v>4.270529428560179E-3</v>
      </c>
      <c r="Q69" s="226">
        <f t="shared" si="3"/>
        <v>32994.936000000002</v>
      </c>
      <c r="U69" s="201"/>
      <c r="AD69" s="32" t="s">
        <v>40</v>
      </c>
      <c r="AG69" s="32" t="s">
        <v>52</v>
      </c>
      <c r="AI69" s="32" t="s">
        <v>33</v>
      </c>
      <c r="AQ69" s="32">
        <v>12388</v>
      </c>
      <c r="AR69" s="32">
        <v>2.9691600000660401E-2</v>
      </c>
      <c r="AS69" s="32">
        <v>1</v>
      </c>
    </row>
    <row r="70" spans="1:45" ht="12.95" customHeight="1" x14ac:dyDescent="0.2">
      <c r="A70" s="32" t="s">
        <v>56</v>
      </c>
      <c r="B70" s="194" t="s">
        <v>82</v>
      </c>
      <c r="C70" s="230">
        <v>48039.423999999999</v>
      </c>
      <c r="D70" s="230"/>
      <c r="E70" s="196">
        <f t="shared" si="0"/>
        <v>7298.5104744490891</v>
      </c>
      <c r="F70" s="32">
        <f t="shared" si="8"/>
        <v>7298.5</v>
      </c>
      <c r="G70" s="192">
        <f>+C70-(C$7+F70*C$8)</f>
        <v>4.3239499937044457E-3</v>
      </c>
      <c r="I70" s="32">
        <f>G70</f>
        <v>4.3239499937044457E-3</v>
      </c>
      <c r="P70" s="32">
        <f t="shared" si="9"/>
        <v>4.5139641441889755E-3</v>
      </c>
      <c r="Q70" s="226">
        <f t="shared" si="3"/>
        <v>33020.923999999999</v>
      </c>
      <c r="R70" s="32">
        <f>+(P70-G70)^2</f>
        <v>3.6105377384357554E-8</v>
      </c>
      <c r="S70" s="32">
        <v>0.1</v>
      </c>
      <c r="T70" s="32">
        <f>+S70*R70</f>
        <v>3.6105377384357556E-9</v>
      </c>
      <c r="U70" s="201"/>
      <c r="AD70" s="32" t="s">
        <v>34</v>
      </c>
      <c r="AE70" s="32">
        <v>7</v>
      </c>
      <c r="AG70" s="32" t="s">
        <v>52</v>
      </c>
      <c r="AI70" s="32" t="s">
        <v>33</v>
      </c>
      <c r="AQ70" s="32">
        <v>12531</v>
      </c>
      <c r="AR70" s="32">
        <v>3.3861699994304217E-2</v>
      </c>
      <c r="AS70" s="32">
        <v>1</v>
      </c>
    </row>
    <row r="71" spans="1:45" ht="12.95" customHeight="1" x14ac:dyDescent="0.2">
      <c r="A71" s="32" t="s">
        <v>350</v>
      </c>
      <c r="B71" s="194" t="s">
        <v>82</v>
      </c>
      <c r="C71" s="230">
        <v>48331.703000000001</v>
      </c>
      <c r="D71" s="230" t="s">
        <v>252</v>
      </c>
      <c r="E71" s="210">
        <f t="shared" si="0"/>
        <v>8006.5347364993922</v>
      </c>
      <c r="F71" s="32">
        <f t="shared" si="8"/>
        <v>8006.5</v>
      </c>
      <c r="G71" s="192">
        <f>+C71-(C$7+F71*C$8)</f>
        <v>1.4339549998112489E-2</v>
      </c>
      <c r="I71" s="32">
        <f>G71</f>
        <v>1.4339549998112489E-2</v>
      </c>
      <c r="P71" s="32">
        <f t="shared" si="9"/>
        <v>7.4245320570284525E-3</v>
      </c>
      <c r="Q71" s="226">
        <f t="shared" si="3"/>
        <v>33313.203000000001</v>
      </c>
      <c r="R71" s="32">
        <f>+(P71-G71)^2</f>
        <v>4.7817473125514101E-5</v>
      </c>
      <c r="S71" s="32">
        <v>1</v>
      </c>
      <c r="T71" s="32">
        <f>+S71*R71</f>
        <v>4.7817473125514101E-5</v>
      </c>
      <c r="U71" s="201"/>
      <c r="AD71" s="32" t="s">
        <v>34</v>
      </c>
      <c r="AE71" s="32">
        <v>11</v>
      </c>
      <c r="AG71" s="32" t="s">
        <v>63</v>
      </c>
      <c r="AI71" s="32" t="s">
        <v>33</v>
      </c>
      <c r="AQ71" s="32">
        <v>13429.5</v>
      </c>
      <c r="AR71" s="32">
        <v>3.8905649991647806E-2</v>
      </c>
      <c r="AS71" s="32">
        <v>1</v>
      </c>
    </row>
    <row r="72" spans="1:45" ht="12.95" customHeight="1" x14ac:dyDescent="0.2">
      <c r="A72" s="32" t="s">
        <v>57</v>
      </c>
      <c r="C72" s="230">
        <v>48348.41</v>
      </c>
      <c r="D72" s="230"/>
      <c r="E72" s="196">
        <f t="shared" si="0"/>
        <v>8047.0062084357132</v>
      </c>
      <c r="F72" s="32">
        <f t="shared" si="8"/>
        <v>8047</v>
      </c>
      <c r="G72" s="192">
        <f>+C72-(C$7+F72*C$8)</f>
        <v>2.5629000010667369E-3</v>
      </c>
      <c r="I72" s="32">
        <f>G72</f>
        <v>2.5629000010667369E-3</v>
      </c>
      <c r="P72" s="32">
        <f t="shared" si="9"/>
        <v>7.6007351667049198E-3</v>
      </c>
      <c r="Q72" s="226">
        <f t="shared" si="3"/>
        <v>33329.910000000003</v>
      </c>
      <c r="R72" s="32">
        <f>+(P72-G72)^2</f>
        <v>2.5379783156140699E-5</v>
      </c>
      <c r="S72" s="32">
        <v>0.1</v>
      </c>
      <c r="T72" s="32">
        <f>+S72*R72</f>
        <v>2.53797831561407E-6</v>
      </c>
      <c r="U72" s="201"/>
      <c r="AD72" s="32" t="s">
        <v>34</v>
      </c>
      <c r="AE72" s="32">
        <v>41</v>
      </c>
      <c r="AI72" s="32" t="s">
        <v>38</v>
      </c>
      <c r="AQ72" s="32">
        <v>14335.5</v>
      </c>
      <c r="AR72" s="32">
        <v>4.5779849991959054E-2</v>
      </c>
      <c r="AS72" s="32">
        <v>1</v>
      </c>
    </row>
    <row r="73" spans="1:45" ht="12.95" customHeight="1" x14ac:dyDescent="0.2">
      <c r="A73" s="32" t="s">
        <v>57</v>
      </c>
      <c r="B73" s="194" t="s">
        <v>82</v>
      </c>
      <c r="C73" s="230">
        <v>48356.447</v>
      </c>
      <c r="D73" s="230"/>
      <c r="E73" s="196">
        <f t="shared" si="0"/>
        <v>8066.4752465605725</v>
      </c>
      <c r="F73" s="32">
        <f t="shared" si="8"/>
        <v>8066.5</v>
      </c>
      <c r="P73" s="32">
        <f t="shared" si="9"/>
        <v>7.6859484174293981E-3</v>
      </c>
      <c r="Q73" s="226">
        <f t="shared" si="3"/>
        <v>33337.947</v>
      </c>
      <c r="U73" s="201">
        <v>5.7838999993691687E-2</v>
      </c>
      <c r="AD73" s="32" t="s">
        <v>34</v>
      </c>
      <c r="AE73" s="32">
        <v>7</v>
      </c>
      <c r="AG73" s="32" t="s">
        <v>52</v>
      </c>
      <c r="AI73" s="32" t="s">
        <v>33</v>
      </c>
      <c r="AQ73" s="32">
        <v>15127.5</v>
      </c>
      <c r="AR73" s="32">
        <v>5.1614249998237938E-2</v>
      </c>
      <c r="AS73" s="32">
        <v>1</v>
      </c>
    </row>
    <row r="74" spans="1:45" ht="12.95" customHeight="1" thickBot="1" x14ac:dyDescent="0.25">
      <c r="A74" s="32" t="s">
        <v>58</v>
      </c>
      <c r="C74" s="230">
        <v>48407.417999999998</v>
      </c>
      <c r="D74" s="230">
        <v>4.0000000000000001E-3</v>
      </c>
      <c r="E74" s="196">
        <f t="shared" si="0"/>
        <v>8189.9487245078908</v>
      </c>
      <c r="F74" s="32">
        <f t="shared" si="8"/>
        <v>8190</v>
      </c>
      <c r="P74" s="32">
        <f t="shared" si="9"/>
        <v>8.2312884751071999E-3</v>
      </c>
      <c r="Q74" s="235">
        <f t="shared" si="3"/>
        <v>33388.917999999998</v>
      </c>
      <c r="U74" s="201">
        <v>-6.5104490422527306E-3</v>
      </c>
      <c r="AD74" s="32" t="s">
        <v>34</v>
      </c>
      <c r="AE74" s="32">
        <v>6</v>
      </c>
      <c r="AG74" s="32" t="s">
        <v>52</v>
      </c>
      <c r="AI74" s="32" t="s">
        <v>33</v>
      </c>
      <c r="AQ74" s="32">
        <v>15193</v>
      </c>
      <c r="AR74" s="32">
        <v>5.3005100002337713E-2</v>
      </c>
      <c r="AS74" s="32">
        <v>1</v>
      </c>
    </row>
    <row r="75" spans="1:45" ht="12.95" customHeight="1" x14ac:dyDescent="0.2">
      <c r="A75" s="32" t="s">
        <v>350</v>
      </c>
      <c r="B75" s="194" t="s">
        <v>86</v>
      </c>
      <c r="C75" s="230">
        <v>48682.803</v>
      </c>
      <c r="D75" s="230" t="s">
        <v>252</v>
      </c>
      <c r="E75" s="210">
        <f t="shared" si="0"/>
        <v>8857.0485209514354</v>
      </c>
      <c r="F75" s="234">
        <f t="shared" si="8"/>
        <v>8857</v>
      </c>
      <c r="G75" s="192">
        <f t="shared" ref="G75:G81" si="10">+C75-(C$7+F75*C$8)</f>
        <v>2.0029899998917244E-2</v>
      </c>
      <c r="I75" s="32">
        <f>G75</f>
        <v>2.0029899998917244E-2</v>
      </c>
      <c r="P75" s="32">
        <f t="shared" si="9"/>
        <v>1.1345433280073586E-2</v>
      </c>
      <c r="Q75" s="226">
        <f t="shared" si="3"/>
        <v>33664.303</v>
      </c>
      <c r="R75" s="32">
        <f t="shared" ref="R75:R81" si="11">+(P75-G75)^2</f>
        <v>7.5419962190703135E-5</v>
      </c>
      <c r="S75" s="32">
        <v>1</v>
      </c>
      <c r="T75" s="32">
        <f t="shared" ref="T75:T81" si="12">+S75*R75</f>
        <v>7.5419962190703135E-5</v>
      </c>
      <c r="U75" s="201">
        <v>-1.7843791036284529E-2</v>
      </c>
      <c r="AD75" s="32" t="s">
        <v>34</v>
      </c>
      <c r="AE75" s="32">
        <v>8</v>
      </c>
      <c r="AQ75" s="32">
        <v>15951</v>
      </c>
      <c r="AR75" s="32">
        <v>6.045569999696454E-2</v>
      </c>
      <c r="AS75" s="32">
        <v>1</v>
      </c>
    </row>
    <row r="76" spans="1:45" ht="12.95" customHeight="1" x14ac:dyDescent="0.2">
      <c r="A76" s="32" t="s">
        <v>60</v>
      </c>
      <c r="C76" s="230">
        <v>48683.62</v>
      </c>
      <c r="D76" s="230"/>
      <c r="E76" s="196">
        <f t="shared" si="0"/>
        <v>8859.0276430303293</v>
      </c>
      <c r="F76" s="32">
        <f t="shared" si="8"/>
        <v>8859</v>
      </c>
      <c r="G76" s="192">
        <f t="shared" si="10"/>
        <v>1.1411300001782365E-2</v>
      </c>
      <c r="I76" s="32">
        <f>G76</f>
        <v>1.1411300001782365E-2</v>
      </c>
      <c r="P76" s="32">
        <f t="shared" si="9"/>
        <v>1.1355199567478467E-2</v>
      </c>
      <c r="Q76" s="226">
        <f t="shared" si="3"/>
        <v>33665.120000000003</v>
      </c>
      <c r="R76" s="32">
        <f t="shared" si="11"/>
        <v>3.1472587290860093E-9</v>
      </c>
      <c r="S76" s="32">
        <v>0.1</v>
      </c>
      <c r="T76" s="32">
        <f t="shared" si="12"/>
        <v>3.1472587290860093E-10</v>
      </c>
      <c r="U76" s="201">
        <v>-4.4336039463814814E-2</v>
      </c>
      <c r="AD76" s="32" t="s">
        <v>34</v>
      </c>
      <c r="AE76" s="32">
        <v>6</v>
      </c>
      <c r="AG76" s="32" t="s">
        <v>52</v>
      </c>
      <c r="AI76" s="32" t="s">
        <v>33</v>
      </c>
      <c r="AQ76" s="32">
        <v>16067.5</v>
      </c>
      <c r="AR76" s="32">
        <v>6.2972249994345475E-2</v>
      </c>
      <c r="AS76" s="32">
        <v>1</v>
      </c>
    </row>
    <row r="77" spans="1:45" ht="12.95" customHeight="1" x14ac:dyDescent="0.2">
      <c r="A77" s="32" t="s">
        <v>60</v>
      </c>
      <c r="B77" s="194" t="s">
        <v>86</v>
      </c>
      <c r="C77" s="230">
        <v>48683.620300000002</v>
      </c>
      <c r="D77" s="230"/>
      <c r="E77" s="196">
        <f t="shared" si="0"/>
        <v>8859.0283697581417</v>
      </c>
      <c r="F77" s="238">
        <f t="shared" si="8"/>
        <v>8859</v>
      </c>
      <c r="G77" s="192">
        <f t="shared" si="10"/>
        <v>1.1711300001479685E-2</v>
      </c>
      <c r="J77" s="32">
        <f>G77</f>
        <v>1.1711300001479685E-2</v>
      </c>
      <c r="P77" s="32">
        <f t="shared" si="9"/>
        <v>1.1355199567478467E-2</v>
      </c>
      <c r="Q77" s="226">
        <f t="shared" si="3"/>
        <v>33665.120300000002</v>
      </c>
      <c r="R77" s="32">
        <f t="shared" si="11"/>
        <v>1.2680751909585616E-7</v>
      </c>
      <c r="S77" s="32">
        <v>0.1</v>
      </c>
      <c r="T77" s="32">
        <f t="shared" si="12"/>
        <v>1.2680751909585617E-8</v>
      </c>
      <c r="U77" s="201">
        <v>-6.1361233289062511E-2</v>
      </c>
      <c r="AD77" s="32" t="s">
        <v>34</v>
      </c>
      <c r="AE77" s="32">
        <v>6</v>
      </c>
      <c r="AG77" s="32" t="s">
        <v>52</v>
      </c>
      <c r="AI77" s="32" t="s">
        <v>33</v>
      </c>
      <c r="AQ77" s="32">
        <v>16081.5</v>
      </c>
      <c r="AR77" s="32">
        <v>6.2842049999744631E-2</v>
      </c>
      <c r="AS77" s="32">
        <v>1</v>
      </c>
    </row>
    <row r="78" spans="1:45" ht="12.95" customHeight="1" x14ac:dyDescent="0.2">
      <c r="A78" s="32" t="s">
        <v>62</v>
      </c>
      <c r="B78" s="209" t="s">
        <v>82</v>
      </c>
      <c r="C78" s="230">
        <v>48689.402999999998</v>
      </c>
      <c r="D78" s="230">
        <v>6.0000000000000001E-3</v>
      </c>
      <c r="E78" s="196">
        <f t="shared" si="0"/>
        <v>8873.036532849419</v>
      </c>
      <c r="F78" s="238">
        <f t="shared" si="8"/>
        <v>8873</v>
      </c>
      <c r="G78" s="192">
        <f t="shared" si="10"/>
        <v>1.5081099998496938E-2</v>
      </c>
      <c r="I78" s="32">
        <f>G78</f>
        <v>1.5081099998496938E-2</v>
      </c>
      <c r="P78" s="32">
        <f t="shared" si="9"/>
        <v>1.1423635319895216E-2</v>
      </c>
      <c r="Q78" s="226">
        <f t="shared" si="3"/>
        <v>33670.902999999998</v>
      </c>
      <c r="R78" s="32">
        <f t="shared" si="11"/>
        <v>1.3377047875219201E-5</v>
      </c>
      <c r="S78" s="32">
        <v>0.1</v>
      </c>
      <c r="T78" s="32">
        <f t="shared" si="12"/>
        <v>1.3377047875219201E-6</v>
      </c>
      <c r="U78" s="201"/>
      <c r="AE78" s="32">
        <v>8</v>
      </c>
      <c r="AG78" s="32" t="s">
        <v>52</v>
      </c>
      <c r="AI78" s="32" t="s">
        <v>33</v>
      </c>
      <c r="AQ78" s="32">
        <v>16098.5</v>
      </c>
      <c r="AR78" s="32">
        <v>6.3383949993294664E-2</v>
      </c>
      <c r="AS78" s="32">
        <v>1</v>
      </c>
    </row>
    <row r="79" spans="1:45" ht="12.95" customHeight="1" x14ac:dyDescent="0.2">
      <c r="A79" s="32" t="s">
        <v>62</v>
      </c>
      <c r="C79" s="230">
        <v>48720.356</v>
      </c>
      <c r="D79" s="230">
        <v>5.0000000000000001E-3</v>
      </c>
      <c r="E79" s="196">
        <f t="shared" si="0"/>
        <v>8948.0178862249395</v>
      </c>
      <c r="F79" s="238">
        <f t="shared" si="8"/>
        <v>8948</v>
      </c>
      <c r="G79" s="192">
        <f t="shared" si="10"/>
        <v>7.3835999937728047E-3</v>
      </c>
      <c r="I79" s="32">
        <f>G79</f>
        <v>7.3835999937728047E-3</v>
      </c>
      <c r="P79" s="32">
        <f t="shared" si="9"/>
        <v>1.1792393227434642E-2</v>
      </c>
      <c r="Q79" s="226">
        <f t="shared" si="3"/>
        <v>33701.856</v>
      </c>
      <c r="R79" s="32">
        <f t="shared" si="11"/>
        <v>1.9437457777182403E-5</v>
      </c>
      <c r="S79" s="32">
        <v>0.1</v>
      </c>
      <c r="T79" s="32">
        <f t="shared" si="12"/>
        <v>1.9437457777182404E-6</v>
      </c>
      <c r="U79" s="201"/>
      <c r="AD79" s="32" t="s">
        <v>34</v>
      </c>
      <c r="AE79" s="32">
        <v>8</v>
      </c>
      <c r="AI79" s="32" t="s">
        <v>38</v>
      </c>
      <c r="AQ79" s="32">
        <v>16898.5</v>
      </c>
      <c r="AR79" s="32">
        <v>7.1043949996237643E-2</v>
      </c>
      <c r="AS79" s="32">
        <v>1</v>
      </c>
    </row>
    <row r="80" spans="1:45" ht="12.95" customHeight="1" x14ac:dyDescent="0.2">
      <c r="A80" s="32" t="s">
        <v>64</v>
      </c>
      <c r="C80" s="230">
        <v>49098.498</v>
      </c>
      <c r="D80" s="230">
        <v>4.0000000000000001E-3</v>
      </c>
      <c r="E80" s="196">
        <f t="shared" si="0"/>
        <v>9864.0389157899226</v>
      </c>
      <c r="F80" s="238">
        <f t="shared" si="8"/>
        <v>9864</v>
      </c>
      <c r="G80" s="192">
        <f t="shared" si="10"/>
        <v>1.6064799994637724E-2</v>
      </c>
      <c r="I80" s="32">
        <f>G80</f>
        <v>1.6064799994637724E-2</v>
      </c>
      <c r="P80" s="32">
        <f t="shared" si="9"/>
        <v>1.6586883901350033E-2</v>
      </c>
      <c r="Q80" s="226">
        <f t="shared" si="3"/>
        <v>34079.998</v>
      </c>
      <c r="R80" s="32">
        <f t="shared" si="11"/>
        <v>2.7257160564798694E-7</v>
      </c>
      <c r="S80" s="32">
        <v>0.1</v>
      </c>
      <c r="T80" s="32">
        <f t="shared" si="12"/>
        <v>2.7257160564798696E-8</v>
      </c>
      <c r="U80" s="201"/>
      <c r="AD80" s="32" t="s">
        <v>34</v>
      </c>
      <c r="AE80" s="32">
        <v>8</v>
      </c>
      <c r="AQ80" s="32">
        <v>16988</v>
      </c>
      <c r="AR80" s="32">
        <v>7.2711599998001475E-2</v>
      </c>
      <c r="AS80" s="32">
        <v>1</v>
      </c>
    </row>
    <row r="81" spans="1:45" ht="12.95" customHeight="1" x14ac:dyDescent="0.2">
      <c r="A81" s="32" t="s">
        <v>65</v>
      </c>
      <c r="B81" s="194" t="s">
        <v>86</v>
      </c>
      <c r="C81" s="230">
        <v>49446.5</v>
      </c>
      <c r="D81" s="230"/>
      <c r="E81" s="32">
        <f t="shared" si="0"/>
        <v>10707.048024354097</v>
      </c>
      <c r="F81" s="238">
        <f t="shared" si="8"/>
        <v>10707</v>
      </c>
      <c r="G81" s="192">
        <f t="shared" si="10"/>
        <v>1.9824899995001033E-2</v>
      </c>
      <c r="I81" s="32">
        <f>G81</f>
        <v>1.9824899995001033E-2</v>
      </c>
      <c r="P81" s="32">
        <f t="shared" si="9"/>
        <v>2.1474189771253531E-2</v>
      </c>
      <c r="Q81" s="226">
        <f t="shared" si="3"/>
        <v>34428</v>
      </c>
      <c r="R81" s="32">
        <f t="shared" si="11"/>
        <v>2.720156766051015E-6</v>
      </c>
      <c r="S81" s="32">
        <v>0.1</v>
      </c>
      <c r="T81" s="32">
        <f t="shared" si="12"/>
        <v>2.720156766051015E-7</v>
      </c>
      <c r="U81" s="201">
        <v>-8.3989900005690288E-2</v>
      </c>
      <c r="AD81" s="32" t="s">
        <v>34</v>
      </c>
      <c r="AE81" s="32">
        <v>8</v>
      </c>
      <c r="AG81" s="32" t="s">
        <v>72</v>
      </c>
      <c r="AI81" s="32" t="s">
        <v>38</v>
      </c>
      <c r="AQ81" s="32">
        <v>17716.5</v>
      </c>
      <c r="AR81" s="32">
        <v>8.0236549998517148E-2</v>
      </c>
      <c r="AS81" s="32">
        <v>1</v>
      </c>
    </row>
    <row r="82" spans="1:45" ht="12.95" customHeight="1" x14ac:dyDescent="0.2">
      <c r="A82" s="32" t="s">
        <v>66</v>
      </c>
      <c r="C82" s="230">
        <v>49472.544999999998</v>
      </c>
      <c r="D82" s="230"/>
      <c r="E82" s="32">
        <f t="shared" si="0"/>
        <v>10770.140110700015</v>
      </c>
      <c r="F82" s="238">
        <f t="shared" si="8"/>
        <v>10770</v>
      </c>
      <c r="P82" s="32">
        <f t="shared" si="9"/>
        <v>2.1857713667627121E-2</v>
      </c>
      <c r="Q82" s="226">
        <f t="shared" si="3"/>
        <v>34454.044999999998</v>
      </c>
      <c r="U82" s="236">
        <v>-7.0590399998764042E-2</v>
      </c>
      <c r="AE82" s="32">
        <v>12</v>
      </c>
      <c r="AQ82" s="32">
        <v>17717</v>
      </c>
      <c r="AR82" s="32">
        <v>8.2331899997370783E-2</v>
      </c>
      <c r="AS82" s="32">
        <v>1</v>
      </c>
    </row>
    <row r="83" spans="1:45" ht="12.95" customHeight="1" x14ac:dyDescent="0.2">
      <c r="A83" s="32" t="s">
        <v>67</v>
      </c>
      <c r="C83" s="230">
        <v>49896.396000000001</v>
      </c>
      <c r="D83" s="230">
        <v>6.0000000000000001E-3</v>
      </c>
      <c r="E83" s="32">
        <f t="shared" si="0"/>
        <v>11796.887812362749</v>
      </c>
      <c r="F83" s="238">
        <f t="shared" si="8"/>
        <v>11797</v>
      </c>
      <c r="G83" s="239"/>
      <c r="P83" s="32">
        <f t="shared" si="9"/>
        <v>2.8468282305357629E-2</v>
      </c>
      <c r="Q83" s="226">
        <f t="shared" si="3"/>
        <v>34877.896000000001</v>
      </c>
      <c r="AD83" s="32" t="s">
        <v>34</v>
      </c>
      <c r="AE83" s="32">
        <v>8</v>
      </c>
      <c r="AQ83" s="32">
        <v>17865</v>
      </c>
      <c r="AR83" s="32">
        <v>8.1855500000528991E-2</v>
      </c>
      <c r="AS83" s="32">
        <v>1</v>
      </c>
    </row>
    <row r="84" spans="1:45" ht="12.95" customHeight="1" x14ac:dyDescent="0.2">
      <c r="A84" s="25" t="s">
        <v>68</v>
      </c>
      <c r="B84" s="26"/>
      <c r="C84" s="25">
        <v>50140.442300000002</v>
      </c>
      <c r="D84" s="25">
        <v>2.0000000000000001E-4</v>
      </c>
      <c r="E84" s="128">
        <f t="shared" si="0"/>
        <v>12388.071925705162</v>
      </c>
      <c r="F84" s="240">
        <f t="shared" si="8"/>
        <v>12388</v>
      </c>
      <c r="G84" s="241">
        <f>+C84-(C$7+F84*C$8)</f>
        <v>2.9691600000660401E-2</v>
      </c>
      <c r="J84" s="32">
        <f>G84</f>
        <v>2.9691600000660401E-2</v>
      </c>
      <c r="P84" s="32">
        <f t="shared" si="9"/>
        <v>3.2578671522683809E-2</v>
      </c>
      <c r="Q84" s="226">
        <f t="shared" si="3"/>
        <v>35121.942300000002</v>
      </c>
      <c r="R84" s="32">
        <f>+(P84-G84)^2</f>
        <v>8.3351819732785603E-6</v>
      </c>
      <c r="S84" s="32">
        <v>1</v>
      </c>
      <c r="T84" s="32">
        <f>+S84*R84</f>
        <v>8.3351819732785603E-6</v>
      </c>
      <c r="AD84" s="32" t="s">
        <v>34</v>
      </c>
      <c r="AE84" s="32">
        <v>11</v>
      </c>
      <c r="AQ84" s="32">
        <v>17870</v>
      </c>
      <c r="AR84" s="32">
        <v>8.2608999997319188E-2</v>
      </c>
      <c r="AS84" s="32">
        <v>1</v>
      </c>
    </row>
    <row r="85" spans="1:45" ht="12.95" customHeight="1" x14ac:dyDescent="0.2">
      <c r="A85" s="32" t="s">
        <v>69</v>
      </c>
      <c r="C85" s="230">
        <v>50180.398000000001</v>
      </c>
      <c r="D85" s="230">
        <v>4.0000000000000001E-3</v>
      </c>
      <c r="E85" s="32">
        <f t="shared" ref="E85:E148" si="13">+(C85-C$7)/C$8</f>
        <v>12484.861654037344</v>
      </c>
      <c r="F85" s="238">
        <f t="shared" ref="F85:F116" si="14">ROUND(2*E85,0)/2</f>
        <v>12485</v>
      </c>
      <c r="G85" s="239"/>
      <c r="P85" s="32">
        <f t="shared" si="9"/>
        <v>3.3274677501577976E-2</v>
      </c>
      <c r="Q85" s="226">
        <f t="shared" ref="Q85:Q148" si="15">+C85-15018.5</f>
        <v>35161.898000000001</v>
      </c>
      <c r="AD85" s="32" t="s">
        <v>34</v>
      </c>
      <c r="AE85" s="32">
        <v>12</v>
      </c>
      <c r="AQ85" s="32">
        <v>17872</v>
      </c>
      <c r="AR85" s="32">
        <v>8.1390399995143525E-2</v>
      </c>
      <c r="AS85" s="32">
        <v>1</v>
      </c>
    </row>
    <row r="86" spans="1:45" ht="12.95" customHeight="1" x14ac:dyDescent="0.2">
      <c r="A86" s="32" t="s">
        <v>69</v>
      </c>
      <c r="C86" s="230">
        <v>50192.343000000001</v>
      </c>
      <c r="D86" s="230">
        <v>6.0000000000000001E-3</v>
      </c>
      <c r="E86" s="32">
        <f t="shared" si="13"/>
        <v>12513.797533146657</v>
      </c>
      <c r="F86" s="238">
        <f t="shared" si="14"/>
        <v>12514</v>
      </c>
      <c r="G86" s="239"/>
      <c r="P86" s="32">
        <f t="shared" si="9"/>
        <v>3.3483932031562608E-2</v>
      </c>
      <c r="Q86" s="226">
        <f t="shared" si="15"/>
        <v>35173.843000000001</v>
      </c>
      <c r="U86" s="201"/>
      <c r="AD86" s="32" t="s">
        <v>34</v>
      </c>
      <c r="AE86" s="32">
        <v>12</v>
      </c>
    </row>
    <row r="87" spans="1:45" ht="12.95" customHeight="1" x14ac:dyDescent="0.2">
      <c r="A87" s="32" t="s">
        <v>69</v>
      </c>
      <c r="B87" s="157" t="s">
        <v>82</v>
      </c>
      <c r="C87" s="230">
        <v>50193.358</v>
      </c>
      <c r="D87" s="230">
        <v>5.0000000000000001E-3</v>
      </c>
      <c r="E87" s="32">
        <f t="shared" si="13"/>
        <v>12516.256295582481</v>
      </c>
      <c r="F87" s="238">
        <f t="shared" si="14"/>
        <v>12516.5</v>
      </c>
      <c r="G87" s="239"/>
      <c r="P87" s="32">
        <f t="shared" si="9"/>
        <v>3.3501996436480538E-2</v>
      </c>
      <c r="Q87" s="226">
        <f t="shared" si="15"/>
        <v>35174.858</v>
      </c>
      <c r="U87" s="201">
        <v>-1.1243700006161816E-2</v>
      </c>
      <c r="AD87" s="32" t="s">
        <v>34</v>
      </c>
      <c r="AE87" s="32">
        <v>9</v>
      </c>
      <c r="AQ87" s="32">
        <v>17872.5</v>
      </c>
      <c r="AR87" s="32">
        <v>8.3285749991773628E-2</v>
      </c>
      <c r="AS87" s="32">
        <v>1</v>
      </c>
    </row>
    <row r="88" spans="1:45" ht="12.95" customHeight="1" x14ac:dyDescent="0.2">
      <c r="A88" s="32" t="s">
        <v>71</v>
      </c>
      <c r="B88" s="194" t="s">
        <v>86</v>
      </c>
      <c r="C88" s="230">
        <v>50199.478199999998</v>
      </c>
      <c r="D88" s="230"/>
      <c r="E88" s="32">
        <f t="shared" si="13"/>
        <v>12531.082027464001</v>
      </c>
      <c r="F88" s="238">
        <f t="shared" si="14"/>
        <v>12531</v>
      </c>
      <c r="G88" s="192">
        <f t="shared" ref="G88:G113" si="16">+C88-(C$7+F88*C$8)</f>
        <v>3.3861699994304217E-2</v>
      </c>
      <c r="J88" s="32">
        <f>G88</f>
        <v>3.3861699994304217E-2</v>
      </c>
      <c r="P88" s="32">
        <f t="shared" si="9"/>
        <v>3.3606848931672401E-2</v>
      </c>
      <c r="Q88" s="226">
        <f t="shared" si="15"/>
        <v>35180.978199999998</v>
      </c>
      <c r="R88" s="32">
        <f t="shared" ref="R88:R113" si="17">+(P88-G88)^2</f>
        <v>6.4949064124566202E-8</v>
      </c>
      <c r="S88" s="32">
        <v>1</v>
      </c>
      <c r="T88" s="32">
        <f t="shared" ref="T88:T119" si="18">+S88*R88</f>
        <v>6.4949064124566202E-8</v>
      </c>
      <c r="U88" s="201"/>
      <c r="AD88" s="32" t="s">
        <v>40</v>
      </c>
      <c r="AE88" s="32">
        <v>7</v>
      </c>
      <c r="AQ88" s="32">
        <v>18599</v>
      </c>
      <c r="AR88" s="32">
        <v>9.0429299998504575E-2</v>
      </c>
      <c r="AS88" s="32">
        <v>1</v>
      </c>
    </row>
    <row r="89" spans="1:45" ht="12.95" customHeight="1" x14ac:dyDescent="0.2">
      <c r="A89" s="32" t="s">
        <v>350</v>
      </c>
      <c r="B89" s="194" t="s">
        <v>82</v>
      </c>
      <c r="C89" s="242">
        <v>50523.758999999998</v>
      </c>
      <c r="D89" s="230" t="s">
        <v>252</v>
      </c>
      <c r="E89" s="210">
        <f t="shared" si="13"/>
        <v>13316.62828332597</v>
      </c>
      <c r="F89" s="238">
        <f t="shared" si="14"/>
        <v>13316.5</v>
      </c>
      <c r="G89" s="192">
        <f t="shared" si="16"/>
        <v>5.295654999645194E-2</v>
      </c>
      <c r="I89" s="32">
        <f>G89</f>
        <v>5.295654999645194E-2</v>
      </c>
      <c r="P89" s="32">
        <f t="shared" si="9"/>
        <v>3.9488219644226413E-2</v>
      </c>
      <c r="Q89" s="226">
        <f t="shared" si="15"/>
        <v>35505.258999999998</v>
      </c>
      <c r="R89" s="32">
        <f t="shared" si="17"/>
        <v>1.813959224766794E-4</v>
      </c>
      <c r="S89" s="32">
        <v>1</v>
      </c>
      <c r="T89" s="32">
        <f t="shared" si="18"/>
        <v>1.813959224766794E-4</v>
      </c>
      <c r="U89" s="201">
        <v>2.3309849995712284E-2</v>
      </c>
      <c r="AD89" s="32" t="s">
        <v>34</v>
      </c>
      <c r="AE89" s="32">
        <v>9</v>
      </c>
      <c r="AQ89" s="32">
        <v>18602.5</v>
      </c>
      <c r="AR89" s="32">
        <v>8.9705883467104286E-2</v>
      </c>
      <c r="AS89" s="32">
        <v>1</v>
      </c>
    </row>
    <row r="90" spans="1:45" ht="12.95" customHeight="1" x14ac:dyDescent="0.2">
      <c r="A90" s="32" t="s">
        <v>80</v>
      </c>
      <c r="B90" s="194" t="s">
        <v>82</v>
      </c>
      <c r="C90" s="230">
        <v>50570.392399999997</v>
      </c>
      <c r="D90" s="230">
        <v>2.9999999999999997E-4</v>
      </c>
      <c r="E90" s="32">
        <f t="shared" si="13"/>
        <v>13429.594246059851</v>
      </c>
      <c r="F90" s="238">
        <f t="shared" si="14"/>
        <v>13429.5</v>
      </c>
      <c r="G90" s="192">
        <f t="shared" si="16"/>
        <v>3.8905649991647806E-2</v>
      </c>
      <c r="J90" s="32">
        <f>G90</f>
        <v>3.8905649991647806E-2</v>
      </c>
      <c r="P90" s="32">
        <f t="shared" si="9"/>
        <v>4.0366815655197549E-2</v>
      </c>
      <c r="Q90" s="226">
        <f t="shared" si="15"/>
        <v>35551.892399999997</v>
      </c>
      <c r="R90" s="32">
        <f t="shared" si="17"/>
        <v>2.1350050963367618E-6</v>
      </c>
      <c r="S90" s="32">
        <v>1</v>
      </c>
      <c r="T90" s="32">
        <f t="shared" si="18"/>
        <v>2.1350050963367618E-6</v>
      </c>
      <c r="U90" s="201"/>
      <c r="AD90" s="32" t="s">
        <v>34</v>
      </c>
      <c r="AE90" s="32">
        <v>9</v>
      </c>
      <c r="AQ90" s="32">
        <v>18693.5</v>
      </c>
      <c r="AR90" s="32">
        <v>9.2250449997663964E-2</v>
      </c>
      <c r="AS90" s="32">
        <v>1</v>
      </c>
    </row>
    <row r="91" spans="1:45" ht="12.95" customHeight="1" x14ac:dyDescent="0.2">
      <c r="A91" s="32" t="s">
        <v>350</v>
      </c>
      <c r="B91" s="194" t="s">
        <v>86</v>
      </c>
      <c r="C91" s="230">
        <v>50572.673000000003</v>
      </c>
      <c r="D91" s="230" t="s">
        <v>252</v>
      </c>
      <c r="E91" s="210">
        <f t="shared" si="13"/>
        <v>13435.118830898431</v>
      </c>
      <c r="F91" s="238">
        <f t="shared" si="14"/>
        <v>13435</v>
      </c>
      <c r="G91" s="192">
        <f t="shared" si="16"/>
        <v>4.9054499999328982E-2</v>
      </c>
      <c r="I91" s="32">
        <f>G91</f>
        <v>4.9054499999328982E-2</v>
      </c>
      <c r="P91" s="32">
        <f t="shared" si="9"/>
        <v>4.0409787914126402E-2</v>
      </c>
      <c r="Q91" s="226">
        <f t="shared" si="15"/>
        <v>35554.173000000003</v>
      </c>
      <c r="R91" s="32">
        <f t="shared" si="17"/>
        <v>7.4731047036047542E-5</v>
      </c>
      <c r="S91" s="32">
        <v>1</v>
      </c>
      <c r="T91" s="32">
        <f t="shared" si="18"/>
        <v>7.4731047036047542E-5</v>
      </c>
      <c r="U91" s="201"/>
      <c r="AD91" s="32" t="s">
        <v>34</v>
      </c>
      <c r="AE91" s="32">
        <v>11</v>
      </c>
      <c r="AQ91" s="32">
        <v>18749</v>
      </c>
      <c r="AR91" s="32">
        <v>9.3034299999999348E-2</v>
      </c>
      <c r="AS91" s="32">
        <v>1</v>
      </c>
    </row>
    <row r="92" spans="1:45" ht="12.95" customHeight="1" x14ac:dyDescent="0.2">
      <c r="A92" s="32" t="s">
        <v>350</v>
      </c>
      <c r="B92" s="194" t="s">
        <v>82</v>
      </c>
      <c r="C92" s="230">
        <v>50594.748200000002</v>
      </c>
      <c r="D92" s="230" t="s">
        <v>249</v>
      </c>
      <c r="E92" s="210">
        <f t="shared" si="13"/>
        <v>13488.594370330318</v>
      </c>
      <c r="F92" s="238">
        <f t="shared" si="14"/>
        <v>13488.5</v>
      </c>
      <c r="G92" s="192">
        <f t="shared" si="16"/>
        <v>3.8956949996645562E-2</v>
      </c>
      <c r="K92" s="32">
        <f>G92</f>
        <v>3.8956949996645562E-2</v>
      </c>
      <c r="P92" s="32">
        <f t="shared" si="9"/>
        <v>4.0828801730134964E-2</v>
      </c>
      <c r="Q92" s="226">
        <f t="shared" si="15"/>
        <v>35576.248200000002</v>
      </c>
      <c r="R92" s="32">
        <f t="shared" si="17"/>
        <v>3.5038289121672789E-6</v>
      </c>
      <c r="S92" s="32">
        <v>1</v>
      </c>
      <c r="T92" s="32">
        <f t="shared" si="18"/>
        <v>3.5038289121672789E-6</v>
      </c>
      <c r="U92" s="201">
        <v>-1.0218449999229051E-2</v>
      </c>
      <c r="AD92" s="32" t="s">
        <v>34</v>
      </c>
      <c r="AE92" s="32">
        <v>8</v>
      </c>
      <c r="AQ92" s="32">
        <v>18751.5</v>
      </c>
      <c r="AR92" s="32">
        <v>9.2911050000111572E-2</v>
      </c>
      <c r="AS92" s="32">
        <v>1</v>
      </c>
    </row>
    <row r="93" spans="1:45" ht="12.95" customHeight="1" x14ac:dyDescent="0.2">
      <c r="A93" s="32" t="s">
        <v>350</v>
      </c>
      <c r="B93" s="194" t="s">
        <v>82</v>
      </c>
      <c r="C93" s="230">
        <v>50921.705000000002</v>
      </c>
      <c r="D93" s="230" t="s">
        <v>252</v>
      </c>
      <c r="E93" s="210">
        <f t="shared" si="13"/>
        <v>14280.623038289106</v>
      </c>
      <c r="F93" s="238">
        <f t="shared" si="14"/>
        <v>14280.5</v>
      </c>
      <c r="G93" s="192">
        <f t="shared" si="16"/>
        <v>5.0791349996870849E-2</v>
      </c>
      <c r="I93" s="32">
        <f>G93</f>
        <v>5.0791349996870849E-2</v>
      </c>
      <c r="P93" s="32">
        <f t="shared" si="9"/>
        <v>4.7246237242235312E-2</v>
      </c>
      <c r="Q93" s="226">
        <f t="shared" si="15"/>
        <v>35903.205000000002</v>
      </c>
      <c r="R93" s="32">
        <f t="shared" si="17"/>
        <v>1.2567824443079569E-5</v>
      </c>
      <c r="S93" s="32">
        <v>1</v>
      </c>
      <c r="T93" s="32">
        <f t="shared" si="18"/>
        <v>1.2567824443079569E-5</v>
      </c>
      <c r="U93" s="201">
        <v>-2.1167000006244052E-2</v>
      </c>
      <c r="AD93" s="32" t="s">
        <v>34</v>
      </c>
      <c r="AE93" s="32">
        <v>7</v>
      </c>
      <c r="AQ93" s="32">
        <v>19430</v>
      </c>
      <c r="AR93" s="32">
        <v>0.10340099999302765</v>
      </c>
      <c r="AS93" s="32">
        <v>1</v>
      </c>
    </row>
    <row r="94" spans="1:45" ht="12.95" customHeight="1" x14ac:dyDescent="0.2">
      <c r="A94" s="32" t="s">
        <v>350</v>
      </c>
      <c r="B94" s="194" t="s">
        <v>82</v>
      </c>
      <c r="C94" s="230">
        <v>50926.642999999996</v>
      </c>
      <c r="D94" s="230" t="s">
        <v>252</v>
      </c>
      <c r="E94" s="210">
        <f t="shared" si="13"/>
        <v>14292.584978100042</v>
      </c>
      <c r="F94" s="238">
        <f t="shared" si="14"/>
        <v>14292.5</v>
      </c>
      <c r="G94" s="192">
        <f t="shared" si="16"/>
        <v>3.5079749992291909E-2</v>
      </c>
      <c r="I94" s="32">
        <f>G94</f>
        <v>3.5079749992291909E-2</v>
      </c>
      <c r="P94" s="32">
        <f t="shared" ref="P94:P125" si="19">+D$11+D$12*F94+D$13*F94^2</f>
        <v>4.734656108300915E-2</v>
      </c>
      <c r="Q94" s="226">
        <f t="shared" si="15"/>
        <v>35908.142999999996</v>
      </c>
      <c r="R94" s="32">
        <f t="shared" si="17"/>
        <v>1.5047465433534353E-4</v>
      </c>
      <c r="S94" s="32">
        <v>1</v>
      </c>
      <c r="T94" s="32">
        <f t="shared" si="18"/>
        <v>1.5047465433534353E-4</v>
      </c>
      <c r="AQ94" s="32">
        <v>19437</v>
      </c>
      <c r="AR94" s="32">
        <v>9.9035899998852983E-2</v>
      </c>
      <c r="AS94" s="32">
        <v>1</v>
      </c>
    </row>
    <row r="95" spans="1:45" ht="12.95" customHeight="1" x14ac:dyDescent="0.2">
      <c r="A95" s="32" t="s">
        <v>73</v>
      </c>
      <c r="B95" s="194" t="s">
        <v>82</v>
      </c>
      <c r="C95" s="230">
        <v>50944.404499999997</v>
      </c>
      <c r="D95" s="230">
        <v>6.9999999999999999E-4</v>
      </c>
      <c r="E95" s="32">
        <f t="shared" si="13"/>
        <v>14335.610898300969</v>
      </c>
      <c r="F95" s="238">
        <f t="shared" si="14"/>
        <v>14335.5</v>
      </c>
      <c r="G95" s="192">
        <f t="shared" si="16"/>
        <v>4.5779849991959054E-2</v>
      </c>
      <c r="J95" s="32">
        <f>G95</f>
        <v>4.5779849991959054E-2</v>
      </c>
      <c r="P95" s="32">
        <f t="shared" si="19"/>
        <v>4.7706812285415123E-2</v>
      </c>
      <c r="Q95" s="226">
        <f t="shared" si="15"/>
        <v>35925.904499999997</v>
      </c>
      <c r="R95" s="32">
        <f t="shared" si="17"/>
        <v>3.7131836804014745E-6</v>
      </c>
      <c r="S95" s="32">
        <v>1</v>
      </c>
      <c r="T95" s="32">
        <f t="shared" si="18"/>
        <v>3.7131836804014745E-6</v>
      </c>
      <c r="AQ95" s="32">
        <v>19568</v>
      </c>
      <c r="AR95" s="32">
        <v>0.102517599996645</v>
      </c>
      <c r="AS95" s="32">
        <v>1</v>
      </c>
    </row>
    <row r="96" spans="1:45" ht="12.95" customHeight="1" x14ac:dyDescent="0.2">
      <c r="A96" s="32" t="s">
        <v>79</v>
      </c>
      <c r="B96" s="194" t="s">
        <v>82</v>
      </c>
      <c r="C96" s="230">
        <v>51271.355300000003</v>
      </c>
      <c r="D96" s="230">
        <v>4.0000000000000002E-4</v>
      </c>
      <c r="E96" s="32">
        <f t="shared" si="13"/>
        <v>15127.625031703501</v>
      </c>
      <c r="F96" s="238">
        <f t="shared" si="14"/>
        <v>15127.5</v>
      </c>
      <c r="G96" s="192">
        <f t="shared" si="16"/>
        <v>5.1614249998237938E-2</v>
      </c>
      <c r="J96" s="32">
        <f>G96</f>
        <v>5.1614249998237938E-2</v>
      </c>
      <c r="O96" s="32">
        <f t="shared" ref="O96:O127" ca="1" si="20">+C$11+C$12*F96</f>
        <v>0.39094492776167589</v>
      </c>
      <c r="P96" s="32">
        <f t="shared" si="19"/>
        <v>5.4553938016893434E-2</v>
      </c>
      <c r="Q96" s="226">
        <f t="shared" si="15"/>
        <v>36252.855300000003</v>
      </c>
      <c r="R96" s="32">
        <f t="shared" si="17"/>
        <v>8.6417656470266794E-6</v>
      </c>
      <c r="S96" s="32">
        <v>1</v>
      </c>
      <c r="T96" s="32">
        <f t="shared" si="18"/>
        <v>8.6417656470266794E-6</v>
      </c>
      <c r="U96" s="201"/>
      <c r="AD96" s="32" t="s">
        <v>34</v>
      </c>
      <c r="AQ96" s="32">
        <v>20191</v>
      </c>
      <c r="AR96" s="32">
        <v>0.11092369999823859</v>
      </c>
      <c r="AS96" s="32">
        <v>1</v>
      </c>
    </row>
    <row r="97" spans="1:45" ht="12.95" customHeight="1" x14ac:dyDescent="0.2">
      <c r="A97" s="32" t="s">
        <v>299</v>
      </c>
      <c r="B97" s="194" t="s">
        <v>86</v>
      </c>
      <c r="C97" s="230">
        <v>51274.036</v>
      </c>
      <c r="D97" s="230" t="s">
        <v>70</v>
      </c>
      <c r="E97" s="210">
        <f t="shared" si="13"/>
        <v>15134.118829202727</v>
      </c>
      <c r="F97" s="238">
        <f t="shared" si="14"/>
        <v>15134</v>
      </c>
      <c r="G97" s="192">
        <f t="shared" si="16"/>
        <v>4.9053799993998837E-2</v>
      </c>
      <c r="K97" s="32">
        <f>G97</f>
        <v>4.9053799993998837E-2</v>
      </c>
      <c r="O97" s="32">
        <f t="shared" ca="1" si="20"/>
        <v>0.39088641854512718</v>
      </c>
      <c r="P97" s="32">
        <f t="shared" si="19"/>
        <v>5.4611795145656297E-2</v>
      </c>
      <c r="Q97" s="226">
        <f t="shared" si="15"/>
        <v>36255.536</v>
      </c>
      <c r="R97" s="32">
        <f t="shared" si="17"/>
        <v>3.089131010584784E-5</v>
      </c>
      <c r="S97" s="32">
        <v>1</v>
      </c>
      <c r="T97" s="32">
        <f t="shared" si="18"/>
        <v>3.089131010584784E-5</v>
      </c>
      <c r="U97" s="201"/>
      <c r="AD97" s="32" t="s">
        <v>34</v>
      </c>
      <c r="AQ97" s="32">
        <v>20428</v>
      </c>
      <c r="AR97" s="32">
        <v>0.1113195999932941</v>
      </c>
      <c r="AS97" s="32">
        <v>0.5</v>
      </c>
    </row>
    <row r="98" spans="1:45" ht="12.95" customHeight="1" x14ac:dyDescent="0.2">
      <c r="A98" s="32" t="s">
        <v>79</v>
      </c>
      <c r="B98" s="194" t="s">
        <v>86</v>
      </c>
      <c r="C98" s="230">
        <v>51298.395700000001</v>
      </c>
      <c r="D98" s="230">
        <v>4.0000000000000002E-4</v>
      </c>
      <c r="E98" s="32">
        <f t="shared" si="13"/>
        <v>15193.128400934762</v>
      </c>
      <c r="F98" s="238">
        <f t="shared" si="14"/>
        <v>15193</v>
      </c>
      <c r="G98" s="192">
        <f t="shared" si="16"/>
        <v>5.3005100002337713E-2</v>
      </c>
      <c r="J98" s="32">
        <f>G98</f>
        <v>5.3005100002337713E-2</v>
      </c>
      <c r="O98" s="32">
        <f t="shared" ca="1" si="20"/>
        <v>0.39035533488722329</v>
      </c>
      <c r="P98" s="32">
        <f t="shared" si="19"/>
        <v>5.5138197538073183E-2</v>
      </c>
      <c r="Q98" s="226">
        <f t="shared" si="15"/>
        <v>36279.895700000001</v>
      </c>
      <c r="R98" s="32">
        <f t="shared" si="17"/>
        <v>4.5501050969607358E-6</v>
      </c>
      <c r="S98" s="32">
        <v>1</v>
      </c>
      <c r="T98" s="32">
        <f t="shared" si="18"/>
        <v>4.5501050969607358E-6</v>
      </c>
      <c r="U98" s="201"/>
      <c r="AD98" s="32" t="s">
        <v>40</v>
      </c>
      <c r="AQ98" s="32">
        <v>20432.5</v>
      </c>
      <c r="AR98" s="32">
        <v>0.11387775000184774</v>
      </c>
      <c r="AS98" s="32">
        <v>1</v>
      </c>
    </row>
    <row r="99" spans="1:45" ht="12.95" customHeight="1" x14ac:dyDescent="0.2">
      <c r="A99" s="243" t="s">
        <v>195</v>
      </c>
      <c r="B99" s="244" t="s">
        <v>86</v>
      </c>
      <c r="C99" s="245">
        <v>51611.312599999997</v>
      </c>
      <c r="D99" s="246">
        <v>2.9999999999999997E-4</v>
      </c>
      <c r="E99" s="210">
        <f t="shared" si="13"/>
        <v>15951.146449462245</v>
      </c>
      <c r="F99" s="238">
        <f t="shared" si="14"/>
        <v>15951</v>
      </c>
      <c r="G99" s="192">
        <f t="shared" si="16"/>
        <v>6.045569999696454E-2</v>
      </c>
      <c r="K99" s="32">
        <f>G99</f>
        <v>6.045569999696454E-2</v>
      </c>
      <c r="O99" s="32">
        <f t="shared" ca="1" si="20"/>
        <v>0.38353226009584807</v>
      </c>
      <c r="P99" s="32">
        <f t="shared" si="19"/>
        <v>6.2099468980289868E-2</v>
      </c>
      <c r="Q99" s="226">
        <f t="shared" si="15"/>
        <v>36592.812599999997</v>
      </c>
      <c r="R99" s="32">
        <f t="shared" si="17"/>
        <v>2.7019764705423816E-6</v>
      </c>
      <c r="S99" s="32">
        <v>1</v>
      </c>
      <c r="T99" s="32">
        <f t="shared" si="18"/>
        <v>2.7019764705423816E-6</v>
      </c>
      <c r="U99" s="201"/>
      <c r="AD99" s="32" t="s">
        <v>40</v>
      </c>
      <c r="AQ99" s="32">
        <v>20433</v>
      </c>
      <c r="AR99" s="32">
        <v>0.1141730999952415</v>
      </c>
      <c r="AS99" s="32">
        <v>1</v>
      </c>
    </row>
    <row r="100" spans="1:45" ht="12.95" customHeight="1" x14ac:dyDescent="0.2">
      <c r="A100" s="32" t="s">
        <v>350</v>
      </c>
      <c r="B100" s="194" t="s">
        <v>86</v>
      </c>
      <c r="C100" s="230">
        <v>51656.724199999997</v>
      </c>
      <c r="D100" s="230" t="s">
        <v>252</v>
      </c>
      <c r="E100" s="210">
        <f t="shared" si="13"/>
        <v>16061.152692054162</v>
      </c>
      <c r="F100" s="238">
        <f t="shared" si="14"/>
        <v>16061</v>
      </c>
      <c r="G100" s="192">
        <f t="shared" si="16"/>
        <v>6.303269999625627E-2</v>
      </c>
      <c r="I100" s="32">
        <f>G100</f>
        <v>6.303269999625627E-2</v>
      </c>
      <c r="O100" s="32">
        <f t="shared" ca="1" si="20"/>
        <v>0.38254210412348488</v>
      </c>
      <c r="P100" s="32">
        <f t="shared" si="19"/>
        <v>6.314025929892414E-2</v>
      </c>
      <c r="Q100" s="226">
        <f t="shared" si="15"/>
        <v>36638.224199999997</v>
      </c>
      <c r="R100" s="32">
        <f t="shared" si="17"/>
        <v>1.156900359039848E-8</v>
      </c>
      <c r="S100" s="32">
        <v>1</v>
      </c>
      <c r="T100" s="32">
        <f t="shared" si="18"/>
        <v>1.156900359039848E-8</v>
      </c>
      <c r="U100" s="201"/>
      <c r="AQ100" s="32">
        <v>20456.5</v>
      </c>
      <c r="AR100" s="32">
        <v>0.11385454999253852</v>
      </c>
      <c r="AS100" s="32">
        <v>1</v>
      </c>
    </row>
    <row r="101" spans="1:45" ht="12.95" customHeight="1" x14ac:dyDescent="0.2">
      <c r="A101" s="201" t="s">
        <v>240</v>
      </c>
      <c r="B101" s="209" t="s">
        <v>86</v>
      </c>
      <c r="C101" s="236">
        <v>51659.407399999996</v>
      </c>
      <c r="D101" s="236" t="s">
        <v>205</v>
      </c>
      <c r="E101" s="210">
        <f t="shared" si="13"/>
        <v>16067.652545618506</v>
      </c>
      <c r="F101" s="238">
        <f t="shared" si="14"/>
        <v>16067.5</v>
      </c>
      <c r="G101" s="192">
        <f t="shared" si="16"/>
        <v>6.2972249994345475E-2</v>
      </c>
      <c r="J101" s="32">
        <f>G101</f>
        <v>6.2972249994345475E-2</v>
      </c>
      <c r="O101" s="32">
        <f t="shared" ca="1" si="20"/>
        <v>0.38248359490693618</v>
      </c>
      <c r="P101" s="32">
        <f t="shared" si="19"/>
        <v>6.3202003069829552E-2</v>
      </c>
      <c r="Q101" s="226">
        <f t="shared" si="15"/>
        <v>36640.907399999996</v>
      </c>
      <c r="R101" s="32">
        <f t="shared" si="17"/>
        <v>5.278647569439177E-8</v>
      </c>
      <c r="S101" s="32">
        <v>1</v>
      </c>
      <c r="T101" s="32">
        <f t="shared" si="18"/>
        <v>5.278647569439177E-8</v>
      </c>
      <c r="U101" s="201"/>
      <c r="AD101" s="32" t="s">
        <v>70</v>
      </c>
      <c r="AQ101" s="32">
        <v>21233</v>
      </c>
      <c r="AR101" s="32">
        <v>0.12473309999768389</v>
      </c>
      <c r="AS101" s="32">
        <v>1</v>
      </c>
    </row>
    <row r="102" spans="1:45" ht="12.95" customHeight="1" x14ac:dyDescent="0.2">
      <c r="A102" s="247" t="s">
        <v>89</v>
      </c>
      <c r="B102" s="194" t="s">
        <v>82</v>
      </c>
      <c r="C102" s="230">
        <v>51659.407399999996</v>
      </c>
      <c r="D102" s="230">
        <v>5.0000000000000001E-4</v>
      </c>
      <c r="E102" s="32">
        <f t="shared" si="13"/>
        <v>16067.652545618506</v>
      </c>
      <c r="F102" s="238">
        <f t="shared" si="14"/>
        <v>16067.5</v>
      </c>
      <c r="G102" s="192">
        <f t="shared" si="16"/>
        <v>6.2972249994345475E-2</v>
      </c>
      <c r="J102" s="32">
        <f>G102</f>
        <v>6.2972249994345475E-2</v>
      </c>
      <c r="O102" s="32">
        <f t="shared" ca="1" si="20"/>
        <v>0.38248359490693618</v>
      </c>
      <c r="P102" s="32">
        <f t="shared" si="19"/>
        <v>6.3202003069829552E-2</v>
      </c>
      <c r="Q102" s="226">
        <f t="shared" si="15"/>
        <v>36640.907399999996</v>
      </c>
      <c r="R102" s="32">
        <f t="shared" si="17"/>
        <v>5.278647569439177E-8</v>
      </c>
      <c r="S102" s="32">
        <v>1</v>
      </c>
      <c r="T102" s="32">
        <f t="shared" si="18"/>
        <v>5.278647569439177E-8</v>
      </c>
      <c r="U102" s="201"/>
      <c r="AQ102" s="32">
        <v>22950</v>
      </c>
      <c r="AR102" s="32">
        <v>0.14646499999798834</v>
      </c>
      <c r="AS102" s="32">
        <v>1</v>
      </c>
    </row>
    <row r="103" spans="1:45" ht="12.95" customHeight="1" x14ac:dyDescent="0.2">
      <c r="A103" s="243" t="s">
        <v>196</v>
      </c>
      <c r="B103" s="244" t="s">
        <v>82</v>
      </c>
      <c r="C103" s="245">
        <v>51665.186600000001</v>
      </c>
      <c r="D103" s="246">
        <v>2.9999999999999997E-4</v>
      </c>
      <c r="E103" s="210">
        <f t="shared" si="13"/>
        <v>16081.652230218646</v>
      </c>
      <c r="F103" s="238">
        <f t="shared" si="14"/>
        <v>16081.5</v>
      </c>
      <c r="G103" s="192">
        <f t="shared" si="16"/>
        <v>6.2842049999744631E-2</v>
      </c>
      <c r="K103" s="32">
        <f>G103</f>
        <v>6.2842049999744631E-2</v>
      </c>
      <c r="O103" s="32">
        <f t="shared" ca="1" si="20"/>
        <v>0.38235757505590812</v>
      </c>
      <c r="P103" s="32">
        <f t="shared" si="19"/>
        <v>6.3335081570939547E-2</v>
      </c>
      <c r="Q103" s="226">
        <f t="shared" si="15"/>
        <v>36646.686600000001</v>
      </c>
      <c r="R103" s="32">
        <f t="shared" si="17"/>
        <v>2.4308013019492724E-7</v>
      </c>
      <c r="S103" s="32">
        <v>1</v>
      </c>
      <c r="T103" s="32">
        <f t="shared" si="18"/>
        <v>2.4308013019492724E-7</v>
      </c>
      <c r="AD103" s="32" t="s">
        <v>70</v>
      </c>
      <c r="AQ103" s="32">
        <v>23056</v>
      </c>
      <c r="AR103" s="32">
        <v>0.14957919999869773</v>
      </c>
      <c r="AS103" s="32">
        <v>1</v>
      </c>
    </row>
    <row r="104" spans="1:45" ht="12.95" customHeight="1" x14ac:dyDescent="0.2">
      <c r="A104" s="243" t="s">
        <v>197</v>
      </c>
      <c r="B104" s="244" t="s">
        <v>82</v>
      </c>
      <c r="C104" s="245">
        <v>51672.204899999997</v>
      </c>
      <c r="D104" s="246">
        <v>2.0000000000000001E-4</v>
      </c>
      <c r="E104" s="210">
        <f t="shared" si="13"/>
        <v>16098.653542931312</v>
      </c>
      <c r="F104" s="238">
        <f t="shared" si="14"/>
        <v>16098.5</v>
      </c>
      <c r="G104" s="192">
        <f t="shared" si="16"/>
        <v>6.3383949993294664E-2</v>
      </c>
      <c r="K104" s="32">
        <f>G104</f>
        <v>6.3383949993294664E-2</v>
      </c>
      <c r="O104" s="32">
        <f t="shared" ca="1" si="20"/>
        <v>0.38220455095108835</v>
      </c>
      <c r="P104" s="32">
        <f t="shared" si="19"/>
        <v>6.3496845676247318E-2</v>
      </c>
      <c r="Q104" s="226">
        <f t="shared" si="15"/>
        <v>36653.704899999997</v>
      </c>
      <c r="R104" s="32">
        <f t="shared" si="17"/>
        <v>1.2745435229346286E-8</v>
      </c>
      <c r="S104" s="32">
        <v>1</v>
      </c>
      <c r="T104" s="32">
        <f t="shared" si="18"/>
        <v>1.2745435229346286E-8</v>
      </c>
      <c r="AQ104" s="32">
        <v>23071.5</v>
      </c>
      <c r="AR104" s="32">
        <v>0.14843505000317236</v>
      </c>
      <c r="AS104" s="32">
        <v>1</v>
      </c>
    </row>
    <row r="105" spans="1:45" ht="12.95" customHeight="1" x14ac:dyDescent="0.2">
      <c r="A105" s="32" t="s">
        <v>277</v>
      </c>
      <c r="B105" s="194" t="s">
        <v>82</v>
      </c>
      <c r="C105" s="230">
        <v>51987.600100000003</v>
      </c>
      <c r="D105" s="230" t="s">
        <v>252</v>
      </c>
      <c r="E105" s="210">
        <f t="shared" si="13"/>
        <v>16862.675089926513</v>
      </c>
      <c r="F105" s="238">
        <f t="shared" si="14"/>
        <v>16862.5</v>
      </c>
      <c r="G105" s="192">
        <f t="shared" si="16"/>
        <v>7.2278749998076819E-2</v>
      </c>
      <c r="I105" s="32">
        <f>G105</f>
        <v>7.2278749998076819E-2</v>
      </c>
      <c r="O105" s="32">
        <f t="shared" ca="1" si="20"/>
        <v>0.37532746765212965</v>
      </c>
      <c r="P105" s="32">
        <f t="shared" si="19"/>
        <v>7.0957815137426675E-2</v>
      </c>
      <c r="Q105" s="226">
        <f t="shared" si="15"/>
        <v>36969.100100000003</v>
      </c>
      <c r="R105" s="32">
        <f t="shared" si="17"/>
        <v>1.7448689060808159E-6</v>
      </c>
      <c r="S105" s="32">
        <v>1</v>
      </c>
      <c r="T105" s="32">
        <f t="shared" si="18"/>
        <v>1.7448689060808159E-6</v>
      </c>
      <c r="AQ105" s="32">
        <v>23083.5</v>
      </c>
      <c r="AR105" s="32">
        <v>0.14932344999397174</v>
      </c>
      <c r="AS105" s="32">
        <v>1</v>
      </c>
    </row>
    <row r="106" spans="1:45" ht="12.95" customHeight="1" x14ac:dyDescent="0.2">
      <c r="A106" s="247" t="s">
        <v>89</v>
      </c>
      <c r="B106" s="194" t="s">
        <v>82</v>
      </c>
      <c r="C106" s="230">
        <v>52002.46</v>
      </c>
      <c r="D106" s="230">
        <v>2.0000000000000001E-4</v>
      </c>
      <c r="E106" s="32">
        <f t="shared" si="13"/>
        <v>16898.672098714822</v>
      </c>
      <c r="F106" s="238">
        <f t="shared" si="14"/>
        <v>16898.5</v>
      </c>
      <c r="G106" s="192">
        <f t="shared" si="16"/>
        <v>7.1043949996237643E-2</v>
      </c>
      <c r="J106" s="32">
        <f>G106</f>
        <v>7.1043949996237643E-2</v>
      </c>
      <c r="O106" s="32">
        <f t="shared" ca="1" si="20"/>
        <v>0.375003416606629</v>
      </c>
      <c r="P106" s="32">
        <f t="shared" si="19"/>
        <v>7.1318602932640002E-2</v>
      </c>
      <c r="Q106" s="226">
        <f t="shared" si="15"/>
        <v>36983.96</v>
      </c>
      <c r="R106" s="32">
        <f t="shared" si="17"/>
        <v>7.5434235474438074E-8</v>
      </c>
      <c r="S106" s="32">
        <v>1</v>
      </c>
      <c r="T106" s="32">
        <f t="shared" si="18"/>
        <v>7.5434235474438074E-8</v>
      </c>
      <c r="AQ106" s="32">
        <v>23085.5</v>
      </c>
      <c r="AR106" s="32">
        <v>0.14930484999786131</v>
      </c>
      <c r="AS106" s="32">
        <v>1</v>
      </c>
    </row>
    <row r="107" spans="1:45" ht="12.95" customHeight="1" x14ac:dyDescent="0.2">
      <c r="A107" s="247" t="s">
        <v>89</v>
      </c>
      <c r="B107" s="248"/>
      <c r="C107" s="230">
        <v>52039.408100000001</v>
      </c>
      <c r="D107" s="230">
        <v>5.0000000000000001E-4</v>
      </c>
      <c r="E107" s="32">
        <f t="shared" si="13"/>
        <v>16988.17613847362</v>
      </c>
      <c r="F107" s="238">
        <f t="shared" si="14"/>
        <v>16988</v>
      </c>
      <c r="G107" s="192">
        <f t="shared" si="16"/>
        <v>7.2711599998001475E-2</v>
      </c>
      <c r="J107" s="32">
        <f>G107</f>
        <v>7.2711599998001475E-2</v>
      </c>
      <c r="O107" s="32">
        <f t="shared" ca="1" si="20"/>
        <v>0.37419778970184259</v>
      </c>
      <c r="P107" s="32">
        <f t="shared" si="19"/>
        <v>7.2219158836924563E-2</v>
      </c>
      <c r="Q107" s="226">
        <f t="shared" si="15"/>
        <v>37020.908100000001</v>
      </c>
      <c r="R107" s="32">
        <f t="shared" si="17"/>
        <v>2.4249829712277713E-7</v>
      </c>
      <c r="S107" s="32">
        <v>1</v>
      </c>
      <c r="T107" s="32">
        <f t="shared" si="18"/>
        <v>2.4249829712277713E-7</v>
      </c>
      <c r="AQ107" s="32">
        <v>23098</v>
      </c>
      <c r="AR107" s="32">
        <v>0.14888860000064597</v>
      </c>
      <c r="AS107" s="32">
        <v>1</v>
      </c>
    </row>
    <row r="108" spans="1:45" ht="12.95" customHeight="1" x14ac:dyDescent="0.2">
      <c r="A108" s="32" t="s">
        <v>277</v>
      </c>
      <c r="B108" s="194" t="s">
        <v>82</v>
      </c>
      <c r="C108" s="230">
        <v>52076.75</v>
      </c>
      <c r="D108" s="230" t="s">
        <v>252</v>
      </c>
      <c r="E108" s="210">
        <f t="shared" si="13"/>
        <v>17078.634129608992</v>
      </c>
      <c r="F108" s="238">
        <f t="shared" si="14"/>
        <v>17078.5</v>
      </c>
      <c r="G108" s="192">
        <f t="shared" si="16"/>
        <v>5.5369950001477264E-2</v>
      </c>
      <c r="I108" s="32">
        <f>G108</f>
        <v>5.5369950001477264E-2</v>
      </c>
      <c r="O108" s="32">
        <f t="shared" ca="1" si="20"/>
        <v>0.37338316137912564</v>
      </c>
      <c r="P108" s="32">
        <f t="shared" si="19"/>
        <v>7.3134994024112082E-2</v>
      </c>
      <c r="Q108" s="226">
        <f t="shared" si="15"/>
        <v>37058.25</v>
      </c>
      <c r="R108" s="32">
        <f t="shared" si="17"/>
        <v>3.1559678912615311E-4</v>
      </c>
      <c r="S108" s="32">
        <v>1</v>
      </c>
      <c r="T108" s="32">
        <f t="shared" si="18"/>
        <v>3.1559678912615311E-4</v>
      </c>
      <c r="AQ108" s="32">
        <v>23110</v>
      </c>
      <c r="AR108" s="32">
        <v>0.14827700000023469</v>
      </c>
      <c r="AS108" s="32">
        <v>1</v>
      </c>
    </row>
    <row r="109" spans="1:45" ht="12.95" customHeight="1" x14ac:dyDescent="0.2">
      <c r="A109" s="243" t="s">
        <v>197</v>
      </c>
      <c r="B109" s="244" t="s">
        <v>82</v>
      </c>
      <c r="C109" s="245">
        <v>52340.147199999999</v>
      </c>
      <c r="D109" s="246">
        <v>5.0000000000000001E-4</v>
      </c>
      <c r="E109" s="210">
        <f t="shared" si="13"/>
        <v>17716.694367108485</v>
      </c>
      <c r="F109" s="238">
        <f t="shared" si="14"/>
        <v>17716.5</v>
      </c>
      <c r="G109" s="192">
        <f t="shared" si="16"/>
        <v>8.0236549998517148E-2</v>
      </c>
      <c r="K109" s="32">
        <f>G109</f>
        <v>8.0236549998517148E-2</v>
      </c>
      <c r="O109" s="32">
        <f t="shared" ca="1" si="20"/>
        <v>0.3676402567394193</v>
      </c>
      <c r="P109" s="32">
        <f t="shared" si="19"/>
        <v>7.9740235364899451E-2</v>
      </c>
      <c r="Q109" s="226">
        <f t="shared" si="15"/>
        <v>37321.647199999999</v>
      </c>
      <c r="R109" s="32">
        <f t="shared" si="17"/>
        <v>2.463282155430695E-7</v>
      </c>
      <c r="S109" s="32">
        <v>1</v>
      </c>
      <c r="T109" s="32">
        <f t="shared" si="18"/>
        <v>2.463282155430695E-7</v>
      </c>
      <c r="AQ109" s="32">
        <v>23134</v>
      </c>
      <c r="AR109" s="32">
        <v>0.14915380000456935</v>
      </c>
      <c r="AS109" s="32">
        <v>1</v>
      </c>
    </row>
    <row r="110" spans="1:45" ht="12.95" customHeight="1" x14ac:dyDescent="0.2">
      <c r="A110" s="243" t="s">
        <v>198</v>
      </c>
      <c r="B110" s="244" t="s">
        <v>86</v>
      </c>
      <c r="C110" s="245">
        <v>52340.3557</v>
      </c>
      <c r="D110" s="246">
        <v>5.0000000000000001E-4</v>
      </c>
      <c r="E110" s="210">
        <f t="shared" si="13"/>
        <v>17717.199442938901</v>
      </c>
      <c r="F110" s="238">
        <f t="shared" si="14"/>
        <v>17717</v>
      </c>
      <c r="G110" s="192">
        <f t="shared" si="16"/>
        <v>8.2331899997370783E-2</v>
      </c>
      <c r="K110" s="32">
        <f>G110</f>
        <v>8.2331899997370783E-2</v>
      </c>
      <c r="O110" s="32">
        <f t="shared" ca="1" si="20"/>
        <v>0.36763575603045406</v>
      </c>
      <c r="P110" s="32">
        <f t="shared" si="19"/>
        <v>7.9745514132670101E-2</v>
      </c>
      <c r="Q110" s="226">
        <f t="shared" si="15"/>
        <v>37321.8557</v>
      </c>
      <c r="R110" s="32">
        <f t="shared" si="17"/>
        <v>6.6893918411234976E-6</v>
      </c>
      <c r="S110" s="32">
        <v>1</v>
      </c>
      <c r="T110" s="32">
        <f t="shared" si="18"/>
        <v>6.6893918411234976E-6</v>
      </c>
      <c r="AQ110" s="32">
        <v>23216.5</v>
      </c>
      <c r="AR110" s="32">
        <v>0.14978654999868013</v>
      </c>
      <c r="AS110" s="32">
        <v>1</v>
      </c>
    </row>
    <row r="111" spans="1:45" ht="12.95" customHeight="1" x14ac:dyDescent="0.2">
      <c r="A111" s="32" t="s">
        <v>283</v>
      </c>
      <c r="B111" s="194" t="s">
        <v>86</v>
      </c>
      <c r="C111" s="230">
        <v>52365.125200000002</v>
      </c>
      <c r="D111" s="230" t="s">
        <v>252</v>
      </c>
      <c r="E111" s="210">
        <f t="shared" si="13"/>
        <v>17777.201724864241</v>
      </c>
      <c r="F111" s="238">
        <f t="shared" si="14"/>
        <v>17777</v>
      </c>
      <c r="G111" s="192">
        <f t="shared" si="16"/>
        <v>8.327389999612933E-2</v>
      </c>
      <c r="K111" s="32">
        <f>G111</f>
        <v>8.327389999612933E-2</v>
      </c>
      <c r="O111" s="32">
        <f t="shared" ca="1" si="20"/>
        <v>0.36709567095461959</v>
      </c>
      <c r="P111" s="32">
        <f t="shared" si="19"/>
        <v>8.0380128846910759E-2</v>
      </c>
      <c r="Q111" s="226">
        <f t="shared" si="15"/>
        <v>37346.625200000002</v>
      </c>
      <c r="R111" s="32">
        <f t="shared" si="17"/>
        <v>8.3739114640497713E-6</v>
      </c>
      <c r="S111" s="32">
        <v>1</v>
      </c>
      <c r="T111" s="32">
        <f t="shared" si="18"/>
        <v>8.3739114640497713E-6</v>
      </c>
      <c r="AQ111" s="32">
        <v>23871</v>
      </c>
      <c r="AR111" s="32">
        <v>0.15909969999484019</v>
      </c>
      <c r="AS111" s="32">
        <v>1</v>
      </c>
    </row>
    <row r="112" spans="1:45" ht="12.95" customHeight="1" x14ac:dyDescent="0.2">
      <c r="A112" s="32" t="s">
        <v>83</v>
      </c>
      <c r="C112" s="230">
        <v>52401.451000000001</v>
      </c>
      <c r="D112" s="230">
        <v>1E-3</v>
      </c>
      <c r="E112" s="32">
        <f t="shared" si="13"/>
        <v>17865.198288895135</v>
      </c>
      <c r="F112" s="238">
        <f t="shared" si="14"/>
        <v>17865</v>
      </c>
      <c r="G112" s="192">
        <f t="shared" si="16"/>
        <v>8.1855500000528991E-2</v>
      </c>
      <c r="H112" s="230"/>
      <c r="I112" s="248"/>
      <c r="J112" s="32">
        <f>G112</f>
        <v>8.1855500000528991E-2</v>
      </c>
      <c r="O112" s="32">
        <f t="shared" ca="1" si="20"/>
        <v>0.36630354617672906</v>
      </c>
      <c r="P112" s="32">
        <f t="shared" si="19"/>
        <v>8.1315068296908169E-2</v>
      </c>
      <c r="Q112" s="226">
        <f t="shared" si="15"/>
        <v>37382.951000000001</v>
      </c>
      <c r="R112" s="32">
        <f t="shared" si="17"/>
        <v>2.9206642627850427E-7</v>
      </c>
      <c r="S112" s="32">
        <v>1</v>
      </c>
      <c r="T112" s="32">
        <f t="shared" si="18"/>
        <v>2.9206642627850427E-7</v>
      </c>
      <c r="AQ112" s="32">
        <v>23876</v>
      </c>
      <c r="AR112" s="32">
        <v>0.15945320000173524</v>
      </c>
      <c r="AS112" s="32">
        <v>1</v>
      </c>
    </row>
    <row r="113" spans="1:45" ht="12.95" customHeight="1" x14ac:dyDescent="0.2">
      <c r="A113" s="32" t="s">
        <v>78</v>
      </c>
      <c r="C113" s="230">
        <v>52403.515800000001</v>
      </c>
      <c r="D113" s="230">
        <v>4.0000000000000002E-4</v>
      </c>
      <c r="E113" s="32">
        <f t="shared" si="13"/>
        <v>17870.200114193161</v>
      </c>
      <c r="F113" s="238">
        <f t="shared" si="14"/>
        <v>17870</v>
      </c>
      <c r="G113" s="192">
        <f t="shared" si="16"/>
        <v>8.2608999997319188E-2</v>
      </c>
      <c r="K113" s="32">
        <f>G113</f>
        <v>8.2608999997319188E-2</v>
      </c>
      <c r="O113" s="32">
        <f t="shared" ca="1" si="20"/>
        <v>0.36625853908707617</v>
      </c>
      <c r="P113" s="32">
        <f t="shared" si="19"/>
        <v>8.1368338782330074E-2</v>
      </c>
      <c r="Q113" s="226">
        <f t="shared" si="15"/>
        <v>37385.015800000001</v>
      </c>
      <c r="R113" s="32">
        <f t="shared" si="17"/>
        <v>1.5392402503782643E-6</v>
      </c>
      <c r="S113" s="32">
        <v>1</v>
      </c>
      <c r="T113" s="32">
        <f t="shared" si="18"/>
        <v>1.5392402503782643E-6</v>
      </c>
      <c r="AQ113" s="32">
        <v>24045</v>
      </c>
      <c r="AR113" s="32">
        <v>0.16048149999551242</v>
      </c>
      <c r="AS113" s="32">
        <v>1</v>
      </c>
    </row>
    <row r="114" spans="1:45" ht="12.95" customHeight="1" x14ac:dyDescent="0.2">
      <c r="A114" s="32" t="s">
        <v>78</v>
      </c>
      <c r="B114" s="194" t="s">
        <v>86</v>
      </c>
      <c r="C114" s="230">
        <v>52404.2402</v>
      </c>
      <c r="D114" s="230" t="s">
        <v>252</v>
      </c>
      <c r="E114" s="210">
        <f t="shared" si="13"/>
        <v>17871.954919620264</v>
      </c>
      <c r="F114" s="238">
        <f t="shared" si="14"/>
        <v>17872</v>
      </c>
      <c r="O114" s="32">
        <f t="shared" ca="1" si="20"/>
        <v>0.366240536251215</v>
      </c>
      <c r="P114" s="32">
        <f t="shared" si="19"/>
        <v>8.1389651460285248E-2</v>
      </c>
      <c r="Q114" s="226">
        <f t="shared" si="15"/>
        <v>37385.7402</v>
      </c>
      <c r="R114" s="32">
        <f>+(P114-U114)^2</f>
        <v>9.999850293297613E-3</v>
      </c>
      <c r="S114" s="32">
        <v>1</v>
      </c>
      <c r="T114" s="32">
        <f t="shared" si="18"/>
        <v>9.999850293297613E-3</v>
      </c>
      <c r="U114" s="192">
        <f>+C114-(C$7+F114*C$8)</f>
        <v>-1.8609600003401283E-2</v>
      </c>
      <c r="AQ114" s="32">
        <v>25654</v>
      </c>
      <c r="AR114" s="32">
        <v>0.18351779999647988</v>
      </c>
      <c r="AS114" s="32">
        <v>1</v>
      </c>
    </row>
    <row r="115" spans="1:45" ht="12.95" customHeight="1" x14ac:dyDescent="0.2">
      <c r="A115" s="32" t="s">
        <v>78</v>
      </c>
      <c r="C115" s="230">
        <v>52404.340199999999</v>
      </c>
      <c r="D115" s="230">
        <v>4.0000000000000002E-4</v>
      </c>
      <c r="E115" s="32">
        <f t="shared" si="13"/>
        <v>17872.197162224777</v>
      </c>
      <c r="F115" s="238">
        <f t="shared" si="14"/>
        <v>17872</v>
      </c>
      <c r="G115" s="192">
        <f t="shared" ref="G115:G146" si="21">+C115-(C$7+F115*C$8)</f>
        <v>8.1390399995143525E-2</v>
      </c>
      <c r="K115" s="32">
        <f>G115</f>
        <v>8.1390399995143525E-2</v>
      </c>
      <c r="O115" s="32">
        <f t="shared" ca="1" si="20"/>
        <v>0.366240536251215</v>
      </c>
      <c r="P115" s="32">
        <f t="shared" si="19"/>
        <v>8.1389651460285248E-2</v>
      </c>
      <c r="Q115" s="226">
        <f t="shared" si="15"/>
        <v>37385.840199999999</v>
      </c>
      <c r="R115" s="32">
        <f t="shared" ref="R115:R146" si="22">+(P115-G115)^2</f>
        <v>5.6030443405655826E-13</v>
      </c>
      <c r="S115" s="32">
        <v>1</v>
      </c>
      <c r="T115" s="32">
        <f t="shared" si="18"/>
        <v>5.6030443405655826E-13</v>
      </c>
      <c r="AQ115" s="32">
        <v>25760</v>
      </c>
      <c r="AR115" s="32">
        <v>0.18673199999466306</v>
      </c>
      <c r="AS115" s="32">
        <v>1</v>
      </c>
    </row>
    <row r="116" spans="1:45" ht="12.95" customHeight="1" x14ac:dyDescent="0.2">
      <c r="A116" s="32" t="s">
        <v>78</v>
      </c>
      <c r="C116" s="230">
        <v>52404.548499999997</v>
      </c>
      <c r="D116" s="230">
        <v>2.0000000000000001E-4</v>
      </c>
      <c r="E116" s="32">
        <f t="shared" si="13"/>
        <v>17872.701753569978</v>
      </c>
      <c r="F116" s="238">
        <f t="shared" si="14"/>
        <v>17872.5</v>
      </c>
      <c r="G116" s="192">
        <f t="shared" si="21"/>
        <v>8.3285749991773628E-2</v>
      </c>
      <c r="K116" s="32">
        <f>G116</f>
        <v>8.3285749991773628E-2</v>
      </c>
      <c r="O116" s="32">
        <f t="shared" ca="1" si="20"/>
        <v>0.3662360355422497</v>
      </c>
      <c r="P116" s="32">
        <f t="shared" si="19"/>
        <v>8.1394980030112099E-2</v>
      </c>
      <c r="Q116" s="226">
        <f t="shared" si="15"/>
        <v>37386.048499999997</v>
      </c>
      <c r="R116" s="32">
        <f t="shared" si="22"/>
        <v>3.5750110479215384E-6</v>
      </c>
      <c r="S116" s="32">
        <v>1</v>
      </c>
      <c r="T116" s="32">
        <f t="shared" si="18"/>
        <v>3.5750110479215384E-6</v>
      </c>
    </row>
    <row r="117" spans="1:45" ht="12.95" customHeight="1" x14ac:dyDescent="0.2">
      <c r="A117" s="32" t="s">
        <v>299</v>
      </c>
      <c r="B117" s="194" t="s">
        <v>86</v>
      </c>
      <c r="C117" s="230">
        <v>52637.589</v>
      </c>
      <c r="D117" s="230" t="s">
        <v>70</v>
      </c>
      <c r="E117" s="210">
        <f t="shared" si="13"/>
        <v>18437.225130344683</v>
      </c>
      <c r="F117" s="238">
        <f t="shared" ref="F117:F128" si="23">ROUND(2*E117,0)/2</f>
        <v>18437</v>
      </c>
      <c r="G117" s="192">
        <f t="shared" si="21"/>
        <v>9.2935900000156835E-2</v>
      </c>
      <c r="K117" s="32">
        <f>G117</f>
        <v>9.2935900000156835E-2</v>
      </c>
      <c r="O117" s="32">
        <f t="shared" ca="1" si="20"/>
        <v>0.36115473512044061</v>
      </c>
      <c r="P117" s="32">
        <f t="shared" si="19"/>
        <v>8.7513083225179547E-2</v>
      </c>
      <c r="Q117" s="226">
        <f t="shared" si="15"/>
        <v>37619.089</v>
      </c>
      <c r="R117" s="32">
        <f t="shared" si="22"/>
        <v>2.9406941774975072E-5</v>
      </c>
      <c r="S117" s="32">
        <v>1</v>
      </c>
      <c r="T117" s="32">
        <f t="shared" si="18"/>
        <v>2.9406941774975072E-5</v>
      </c>
    </row>
    <row r="118" spans="1:45" ht="12.95" customHeight="1" x14ac:dyDescent="0.2">
      <c r="A118" s="32" t="s">
        <v>83</v>
      </c>
      <c r="B118" s="249"/>
      <c r="C118" s="230">
        <v>52704.461600000002</v>
      </c>
      <c r="D118" s="230">
        <v>5.9999999999999995E-4</v>
      </c>
      <c r="E118" s="32">
        <f t="shared" si="13"/>
        <v>18599.219058291565</v>
      </c>
      <c r="F118" s="238">
        <f t="shared" si="23"/>
        <v>18599</v>
      </c>
      <c r="G118" s="192">
        <f t="shared" si="21"/>
        <v>9.0429299998504575E-2</v>
      </c>
      <c r="H118" s="230"/>
      <c r="I118" s="248"/>
      <c r="J118" s="32">
        <f>G118</f>
        <v>9.0429299998504575E-2</v>
      </c>
      <c r="O118" s="32">
        <f t="shared" ca="1" si="20"/>
        <v>0.3596965054156876</v>
      </c>
      <c r="P118" s="32">
        <f t="shared" si="19"/>
        <v>8.9306547795108993E-2</v>
      </c>
      <c r="Q118" s="226">
        <f t="shared" si="15"/>
        <v>37685.961600000002</v>
      </c>
      <c r="R118" s="32">
        <f t="shared" si="22"/>
        <v>1.2605725102296362E-6</v>
      </c>
      <c r="S118" s="32">
        <v>1</v>
      </c>
      <c r="T118" s="32">
        <f t="shared" si="18"/>
        <v>1.2605725102296362E-6</v>
      </c>
      <c r="AQ118" s="32">
        <v>23992</v>
      </c>
      <c r="AR118" s="32">
        <v>0.16137439999874914</v>
      </c>
      <c r="AS118" s="32">
        <v>1</v>
      </c>
    </row>
    <row r="119" spans="1:45" ht="12.95" customHeight="1" x14ac:dyDescent="0.2">
      <c r="A119" s="32" t="s">
        <v>88</v>
      </c>
      <c r="B119" s="194" t="s">
        <v>82</v>
      </c>
      <c r="C119" s="230">
        <v>52705.905500000001</v>
      </c>
      <c r="D119" s="230" t="s">
        <v>252</v>
      </c>
      <c r="E119" s="210">
        <f t="shared" si="13"/>
        <v>18602.716799258153</v>
      </c>
      <c r="F119" s="238">
        <f t="shared" si="23"/>
        <v>18602.5</v>
      </c>
      <c r="G119" s="192">
        <f t="shared" si="21"/>
        <v>8.9496749998943415E-2</v>
      </c>
      <c r="K119" s="32">
        <f>G119</f>
        <v>8.9496749998943415E-2</v>
      </c>
      <c r="O119" s="32">
        <f t="shared" ca="1" si="20"/>
        <v>0.35966500045293059</v>
      </c>
      <c r="P119" s="32">
        <f t="shared" si="19"/>
        <v>8.9345481003097388E-2</v>
      </c>
      <c r="Q119" s="226">
        <f t="shared" si="15"/>
        <v>37687.405500000001</v>
      </c>
      <c r="R119" s="32">
        <f t="shared" si="22"/>
        <v>2.2882309104265245E-8</v>
      </c>
      <c r="S119" s="32">
        <v>1</v>
      </c>
      <c r="T119" s="32">
        <f t="shared" si="18"/>
        <v>2.2882309104265245E-8</v>
      </c>
      <c r="AQ119" s="32">
        <v>24003</v>
      </c>
      <c r="AR119" s="32">
        <v>0.16027209999447223</v>
      </c>
      <c r="AS119" s="32">
        <v>1</v>
      </c>
    </row>
    <row r="120" spans="1:45" ht="12.95" customHeight="1" x14ac:dyDescent="0.2">
      <c r="A120" s="196" t="s">
        <v>88</v>
      </c>
      <c r="C120" s="250">
        <v>52705.905709133469</v>
      </c>
      <c r="D120" s="230">
        <v>2.9999999999999997E-4</v>
      </c>
      <c r="E120" s="32">
        <f t="shared" si="13"/>
        <v>18602.717305868511</v>
      </c>
      <c r="F120" s="238">
        <f t="shared" si="23"/>
        <v>18602.5</v>
      </c>
      <c r="G120" s="192">
        <f t="shared" si="21"/>
        <v>8.9705883467104286E-2</v>
      </c>
      <c r="K120" s="32">
        <f>G120</f>
        <v>8.9705883467104286E-2</v>
      </c>
      <c r="O120" s="32">
        <f t="shared" ca="1" si="20"/>
        <v>0.35966500045293059</v>
      </c>
      <c r="P120" s="32">
        <f t="shared" si="19"/>
        <v>8.9345481003097388E-2</v>
      </c>
      <c r="Q120" s="226">
        <f t="shared" si="15"/>
        <v>37687.405709133469</v>
      </c>
      <c r="R120" s="32">
        <f t="shared" si="22"/>
        <v>1.2988993606224349E-7</v>
      </c>
      <c r="S120" s="32">
        <v>1</v>
      </c>
      <c r="T120" s="32">
        <f t="shared" ref="T120:T151" si="24">+S120*R120</f>
        <v>1.2988993606224349E-7</v>
      </c>
      <c r="AQ120" s="32">
        <v>24062</v>
      </c>
      <c r="AR120" s="32">
        <v>0.16202340000018012</v>
      </c>
      <c r="AS120" s="32">
        <v>1</v>
      </c>
    </row>
    <row r="121" spans="1:45" ht="12.95" customHeight="1" x14ac:dyDescent="0.2">
      <c r="A121" s="32" t="s">
        <v>277</v>
      </c>
      <c r="B121" s="194" t="s">
        <v>86</v>
      </c>
      <c r="C121" s="230">
        <v>52707.763400000003</v>
      </c>
      <c r="D121" s="230" t="s">
        <v>252</v>
      </c>
      <c r="E121" s="210">
        <f t="shared" si="13"/>
        <v>18607.217424607443</v>
      </c>
      <c r="F121" s="238">
        <f t="shared" si="23"/>
        <v>18607</v>
      </c>
      <c r="G121" s="192">
        <f t="shared" si="21"/>
        <v>8.9754900000116322E-2</v>
      </c>
      <c r="K121" s="32">
        <f>G121</f>
        <v>8.9754900000116322E-2</v>
      </c>
      <c r="O121" s="32">
        <f t="shared" ca="1" si="20"/>
        <v>0.35962449407224301</v>
      </c>
      <c r="P121" s="32">
        <f t="shared" si="19"/>
        <v>8.9395549514533268E-2</v>
      </c>
      <c r="Q121" s="226">
        <f t="shared" si="15"/>
        <v>37689.263400000003</v>
      </c>
      <c r="R121" s="32">
        <f t="shared" si="22"/>
        <v>1.2913277148877691E-7</v>
      </c>
      <c r="S121" s="32">
        <v>1</v>
      </c>
      <c r="T121" s="32">
        <f t="shared" si="24"/>
        <v>1.2913277148877691E-7</v>
      </c>
      <c r="AQ121" s="32">
        <v>24674.5</v>
      </c>
      <c r="AR121" s="32">
        <v>0.17042714999843156</v>
      </c>
      <c r="AS121" s="32">
        <v>1</v>
      </c>
    </row>
    <row r="122" spans="1:45" ht="12.95" customHeight="1" x14ac:dyDescent="0.2">
      <c r="A122" s="32" t="s">
        <v>615</v>
      </c>
      <c r="B122" s="194" t="s">
        <v>86</v>
      </c>
      <c r="C122" s="230">
        <v>52724.279699999999</v>
      </c>
      <c r="D122" s="230" t="s">
        <v>252</v>
      </c>
      <c r="E122" s="210">
        <f t="shared" si="13"/>
        <v>18647.226939896937</v>
      </c>
      <c r="F122" s="238">
        <f t="shared" si="23"/>
        <v>18647</v>
      </c>
      <c r="G122" s="192">
        <f t="shared" si="21"/>
        <v>9.3682899998384528E-2</v>
      </c>
      <c r="K122" s="32">
        <f>G122</f>
        <v>9.3682899998384528E-2</v>
      </c>
      <c r="O122" s="32">
        <f t="shared" ca="1" si="20"/>
        <v>0.35926443735502001</v>
      </c>
      <c r="P122" s="32">
        <f t="shared" si="19"/>
        <v>8.9841173030933918E-2</v>
      </c>
      <c r="Q122" s="226">
        <f t="shared" si="15"/>
        <v>37705.779699999999</v>
      </c>
      <c r="R122" s="32">
        <f t="shared" si="22"/>
        <v>1.4758866092437255E-5</v>
      </c>
      <c r="S122" s="32">
        <v>1</v>
      </c>
      <c r="T122" s="32">
        <f t="shared" si="24"/>
        <v>1.4758866092437255E-5</v>
      </c>
      <c r="AQ122" s="32">
        <v>24738</v>
      </c>
      <c r="AR122" s="32">
        <v>0.17033660000015516</v>
      </c>
      <c r="AS122" s="32">
        <v>1</v>
      </c>
    </row>
    <row r="123" spans="1:45" ht="12.95" customHeight="1" x14ac:dyDescent="0.2">
      <c r="A123" s="32" t="s">
        <v>955</v>
      </c>
      <c r="B123" s="194" t="s">
        <v>82</v>
      </c>
      <c r="C123" s="230">
        <v>52735.635000000002</v>
      </c>
      <c r="D123" s="230" t="s">
        <v>252</v>
      </c>
      <c r="E123" s="210">
        <f t="shared" si="13"/>
        <v>18674.734314367433</v>
      </c>
      <c r="F123" s="238">
        <f t="shared" si="23"/>
        <v>18674.5</v>
      </c>
      <c r="G123" s="192">
        <f t="shared" si="21"/>
        <v>9.6727149997605011E-2</v>
      </c>
      <c r="I123" s="32">
        <f>G123</f>
        <v>9.6727149997605011E-2</v>
      </c>
      <c r="O123" s="32">
        <f t="shared" ca="1" si="20"/>
        <v>0.35901689836192924</v>
      </c>
      <c r="P123" s="32">
        <f t="shared" si="19"/>
        <v>9.0148133700496957E-2</v>
      </c>
      <c r="Q123" s="226">
        <f t="shared" si="15"/>
        <v>37717.135000000002</v>
      </c>
      <c r="R123" s="32">
        <f t="shared" si="22"/>
        <v>4.3283455437613362E-5</v>
      </c>
      <c r="S123" s="32">
        <v>1</v>
      </c>
      <c r="T123" s="32">
        <f t="shared" si="24"/>
        <v>4.3283455437613362E-5</v>
      </c>
      <c r="AQ123" s="32">
        <v>24798.5</v>
      </c>
      <c r="AR123" s="32">
        <v>0.17247394999867538</v>
      </c>
      <c r="AS123" s="32">
        <v>1</v>
      </c>
    </row>
    <row r="124" spans="1:45" ht="12.95" customHeight="1" x14ac:dyDescent="0.2">
      <c r="A124" s="32" t="s">
        <v>277</v>
      </c>
      <c r="B124" s="194" t="s">
        <v>82</v>
      </c>
      <c r="C124" s="230">
        <v>52735.641000000003</v>
      </c>
      <c r="D124" s="230" t="s">
        <v>252</v>
      </c>
      <c r="E124" s="210">
        <f t="shared" si="13"/>
        <v>18674.748848923708</v>
      </c>
      <c r="F124" s="238">
        <f t="shared" si="23"/>
        <v>18674.5</v>
      </c>
      <c r="G124" s="192">
        <f t="shared" si="21"/>
        <v>0.10272714999882737</v>
      </c>
      <c r="I124" s="32">
        <f>G124</f>
        <v>0.10272714999882737</v>
      </c>
      <c r="O124" s="32">
        <f t="shared" ca="1" si="20"/>
        <v>0.35901689836192924</v>
      </c>
      <c r="P124" s="32">
        <f t="shared" si="19"/>
        <v>9.0148133700496957E-2</v>
      </c>
      <c r="Q124" s="226">
        <f t="shared" si="15"/>
        <v>37717.141000000003</v>
      </c>
      <c r="R124" s="32">
        <f t="shared" si="22"/>
        <v>1.582316510336622E-4</v>
      </c>
      <c r="S124" s="32">
        <v>1</v>
      </c>
      <c r="T124" s="32">
        <f t="shared" si="24"/>
        <v>1.582316510336622E-4</v>
      </c>
      <c r="AQ124" s="32">
        <v>24803</v>
      </c>
      <c r="AR124" s="32">
        <v>0.17283209999732208</v>
      </c>
      <c r="AS124" s="32">
        <v>1</v>
      </c>
    </row>
    <row r="125" spans="1:45" ht="12.95" customHeight="1" x14ac:dyDescent="0.2">
      <c r="A125" s="32" t="s">
        <v>83</v>
      </c>
      <c r="B125" s="249" t="s">
        <v>82</v>
      </c>
      <c r="C125" s="230">
        <v>52743.473899999997</v>
      </c>
      <c r="D125" s="230">
        <v>8.0000000000000004E-4</v>
      </c>
      <c r="E125" s="32">
        <f t="shared" si="13"/>
        <v>18693.723469892742</v>
      </c>
      <c r="F125" s="238">
        <f t="shared" si="23"/>
        <v>18693.5</v>
      </c>
      <c r="G125" s="192">
        <f t="shared" si="21"/>
        <v>9.2250449997663964E-2</v>
      </c>
      <c r="H125" s="230"/>
      <c r="I125" s="194"/>
      <c r="J125" s="32">
        <f>G125</f>
        <v>9.2250449997663964E-2</v>
      </c>
      <c r="O125" s="32">
        <f t="shared" ca="1" si="20"/>
        <v>0.35884587142124835</v>
      </c>
      <c r="P125" s="32">
        <f t="shared" si="19"/>
        <v>9.036049857659921E-2</v>
      </c>
      <c r="Q125" s="226">
        <f t="shared" si="15"/>
        <v>37724.973899999997</v>
      </c>
      <c r="R125" s="32">
        <f t="shared" si="22"/>
        <v>3.5719163739846805E-6</v>
      </c>
      <c r="S125" s="32">
        <v>1</v>
      </c>
      <c r="T125" s="32">
        <f t="shared" si="24"/>
        <v>3.5719163739846805E-6</v>
      </c>
      <c r="AQ125" s="32">
        <v>25668</v>
      </c>
      <c r="AR125" s="32">
        <v>0.18538759999501053</v>
      </c>
      <c r="AS125" s="32">
        <v>1</v>
      </c>
    </row>
    <row r="126" spans="1:45" ht="12.95" customHeight="1" x14ac:dyDescent="0.2">
      <c r="A126" s="32" t="s">
        <v>100</v>
      </c>
      <c r="B126" s="249" t="s">
        <v>82</v>
      </c>
      <c r="C126" s="251">
        <v>52766.385600000001</v>
      </c>
      <c r="D126" s="251">
        <v>1E-4</v>
      </c>
      <c r="E126" s="32">
        <f t="shared" si="13"/>
        <v>18749.22536871141</v>
      </c>
      <c r="F126" s="238">
        <f t="shared" si="23"/>
        <v>18749</v>
      </c>
      <c r="G126" s="192">
        <f t="shared" si="21"/>
        <v>9.3034299999999348E-2</v>
      </c>
      <c r="K126" s="32">
        <f t="shared" ref="K126:K136" si="25">G126</f>
        <v>9.3034299999999348E-2</v>
      </c>
      <c r="O126" s="32">
        <f t="shared" ca="1" si="20"/>
        <v>0.35834629272610147</v>
      </c>
      <c r="P126" s="32">
        <f t="shared" ref="P126:P157" si="26">+D$11+D$12*F126+D$13*F126^2</f>
        <v>9.0982151795068661E-2</v>
      </c>
      <c r="Q126" s="226">
        <f t="shared" si="15"/>
        <v>37747.885600000001</v>
      </c>
      <c r="R126" s="32">
        <f t="shared" si="22"/>
        <v>4.2113122550002413E-6</v>
      </c>
      <c r="S126" s="32">
        <v>1</v>
      </c>
      <c r="T126" s="32">
        <f t="shared" si="24"/>
        <v>4.2113122550002413E-6</v>
      </c>
      <c r="AQ126" s="32">
        <v>25711.5</v>
      </c>
      <c r="AR126" s="32">
        <v>0.18518304999452084</v>
      </c>
      <c r="AS126" s="32">
        <v>1</v>
      </c>
    </row>
    <row r="127" spans="1:45" ht="12.95" customHeight="1" x14ac:dyDescent="0.2">
      <c r="A127" s="128" t="s">
        <v>100</v>
      </c>
      <c r="B127" s="252" t="s">
        <v>86</v>
      </c>
      <c r="C127" s="253">
        <v>52767.417500000003</v>
      </c>
      <c r="D127" s="253">
        <v>1E-4</v>
      </c>
      <c r="E127" s="32">
        <f t="shared" si="13"/>
        <v>18751.725070147404</v>
      </c>
      <c r="F127" s="238">
        <f t="shared" si="23"/>
        <v>18751.5</v>
      </c>
      <c r="G127" s="192">
        <f t="shared" si="21"/>
        <v>9.2911050000111572E-2</v>
      </c>
      <c r="K127" s="32">
        <f t="shared" si="25"/>
        <v>9.2911050000111572E-2</v>
      </c>
      <c r="O127" s="32">
        <f t="shared" ca="1" si="20"/>
        <v>0.35832378918127505</v>
      </c>
      <c r="P127" s="32">
        <f t="shared" si="26"/>
        <v>9.1010200631513424E-2</v>
      </c>
      <c r="Q127" s="226">
        <f t="shared" si="15"/>
        <v>37748.917500000003</v>
      </c>
      <c r="R127" s="32">
        <f t="shared" si="22"/>
        <v>3.6132283220999783E-6</v>
      </c>
      <c r="S127" s="32">
        <v>1</v>
      </c>
      <c r="T127" s="32">
        <f t="shared" si="24"/>
        <v>3.6132283220999783E-6</v>
      </c>
    </row>
    <row r="128" spans="1:45" ht="12.95" customHeight="1" x14ac:dyDescent="0.2">
      <c r="A128" s="32" t="s">
        <v>615</v>
      </c>
      <c r="B128" s="194" t="s">
        <v>86</v>
      </c>
      <c r="C128" s="230">
        <v>52991.361299999997</v>
      </c>
      <c r="D128" s="230" t="s">
        <v>252</v>
      </c>
      <c r="E128" s="210">
        <f t="shared" si="13"/>
        <v>19294.212363917177</v>
      </c>
      <c r="F128" s="238">
        <f t="shared" si="23"/>
        <v>19294</v>
      </c>
      <c r="G128" s="192">
        <f t="shared" si="21"/>
        <v>8.7665799997921567E-2</v>
      </c>
      <c r="K128" s="32">
        <f t="shared" si="25"/>
        <v>8.7665799997921567E-2</v>
      </c>
      <c r="O128" s="32">
        <f t="shared" ref="O128:O159" ca="1" si="27">+C$11+C$12*F128</f>
        <v>0.35344051995393855</v>
      </c>
      <c r="P128" s="32">
        <f t="shared" si="26"/>
        <v>9.7191490104301739E-2</v>
      </c>
      <c r="Q128" s="226">
        <f t="shared" si="15"/>
        <v>37972.861299999997</v>
      </c>
      <c r="R128" s="32">
        <f t="shared" si="22"/>
        <v>9.0738772002789086E-5</v>
      </c>
      <c r="S128" s="32">
        <v>1</v>
      </c>
      <c r="T128" s="32">
        <f t="shared" si="24"/>
        <v>9.0738772002789086E-5</v>
      </c>
    </row>
    <row r="129" spans="1:20" ht="12.95" customHeight="1" x14ac:dyDescent="0.2">
      <c r="A129" s="128" t="s">
        <v>98</v>
      </c>
      <c r="B129" s="252" t="s">
        <v>86</v>
      </c>
      <c r="C129" s="253">
        <v>53047.519099999998</v>
      </c>
      <c r="D129" s="253">
        <v>2.9999999999999997E-4</v>
      </c>
      <c r="E129" s="32">
        <f t="shared" si="13"/>
        <v>19430.250481275481</v>
      </c>
      <c r="F129" s="254">
        <f>ROUND(2*E129,0)/2-0.5</f>
        <v>19430</v>
      </c>
      <c r="G129" s="192">
        <f t="shared" si="21"/>
        <v>0.10340099999302765</v>
      </c>
      <c r="K129" s="32">
        <f t="shared" si="25"/>
        <v>0.10340099999302765</v>
      </c>
      <c r="O129" s="32">
        <f t="shared" ca="1" si="27"/>
        <v>0.35221632711538042</v>
      </c>
      <c r="P129" s="32">
        <f t="shared" si="26"/>
        <v>9.877063853001887E-2</v>
      </c>
      <c r="Q129" s="226">
        <f t="shared" si="15"/>
        <v>38029.019099999998</v>
      </c>
      <c r="R129" s="32">
        <f t="shared" si="22"/>
        <v>2.1440247278116841E-5</v>
      </c>
      <c r="S129" s="32">
        <v>1</v>
      </c>
      <c r="T129" s="32">
        <f t="shared" si="24"/>
        <v>2.1440247278116841E-5</v>
      </c>
    </row>
    <row r="130" spans="1:20" ht="12.95" customHeight="1" x14ac:dyDescent="0.2">
      <c r="A130" s="139" t="s">
        <v>90</v>
      </c>
      <c r="B130" s="145"/>
      <c r="C130" s="139">
        <v>53050.404399999999</v>
      </c>
      <c r="D130" s="139">
        <v>4.0000000000000002E-4</v>
      </c>
      <c r="E130" s="32">
        <f t="shared" si="13"/>
        <v>19437.239907143558</v>
      </c>
      <c r="F130" s="238">
        <f>ROUND(2*E130,0)/2</f>
        <v>19437</v>
      </c>
      <c r="G130" s="192">
        <f t="shared" si="21"/>
        <v>9.9035899998852983E-2</v>
      </c>
      <c r="K130" s="32">
        <f t="shared" si="25"/>
        <v>9.9035899998852983E-2</v>
      </c>
      <c r="O130" s="32">
        <f t="shared" ca="1" si="27"/>
        <v>0.35215331718986642</v>
      </c>
      <c r="P130" s="32">
        <f t="shared" si="26"/>
        <v>9.8852238819129787E-2</v>
      </c>
      <c r="Q130" s="226">
        <f t="shared" si="15"/>
        <v>38031.904399999999</v>
      </c>
      <c r="R130" s="32">
        <f t="shared" si="22"/>
        <v>3.3731428937316207E-8</v>
      </c>
      <c r="S130" s="32">
        <v>1</v>
      </c>
      <c r="T130" s="32">
        <f t="shared" si="24"/>
        <v>3.3731428937316207E-8</v>
      </c>
    </row>
    <row r="131" spans="1:20" ht="12.95" customHeight="1" x14ac:dyDescent="0.2">
      <c r="A131" s="32" t="s">
        <v>285</v>
      </c>
      <c r="B131" s="194" t="s">
        <v>86</v>
      </c>
      <c r="C131" s="230">
        <v>53072.286699999997</v>
      </c>
      <c r="D131" s="230" t="s">
        <v>252</v>
      </c>
      <c r="E131" s="210">
        <f t="shared" si="13"/>
        <v>19490.248160591331</v>
      </c>
      <c r="F131" s="238">
        <f>ROUND(2*E131,0)/2</f>
        <v>19490</v>
      </c>
      <c r="G131" s="192">
        <f t="shared" si="21"/>
        <v>0.10244299999612849</v>
      </c>
      <c r="K131" s="32">
        <f t="shared" si="25"/>
        <v>0.10244299999612849</v>
      </c>
      <c r="O131" s="32">
        <f t="shared" ca="1" si="27"/>
        <v>0.35167624203954601</v>
      </c>
      <c r="P131" s="32">
        <f t="shared" si="26"/>
        <v>9.9471088039597311E-2</v>
      </c>
      <c r="Q131" s="226">
        <f t="shared" si="15"/>
        <v>38053.786699999997</v>
      </c>
      <c r="R131" s="32">
        <f t="shared" si="22"/>
        <v>8.832260677372994E-6</v>
      </c>
      <c r="S131" s="32">
        <v>1</v>
      </c>
      <c r="T131" s="32">
        <f t="shared" si="24"/>
        <v>8.832260677372994E-6</v>
      </c>
    </row>
    <row r="132" spans="1:20" ht="12.95" customHeight="1" x14ac:dyDescent="0.2">
      <c r="A132" s="142" t="s">
        <v>100</v>
      </c>
      <c r="B132" s="255" t="s">
        <v>86</v>
      </c>
      <c r="C132" s="256">
        <v>53104.4859</v>
      </c>
      <c r="D132" s="256">
        <v>1E-4</v>
      </c>
      <c r="E132" s="32">
        <f t="shared" si="13"/>
        <v>19568.248341304319</v>
      </c>
      <c r="F132" s="238">
        <f>ROUND(2*E132,0)/2</f>
        <v>19568</v>
      </c>
      <c r="G132" s="192">
        <f t="shared" si="21"/>
        <v>0.102517599996645</v>
      </c>
      <c r="K132" s="32">
        <f t="shared" si="25"/>
        <v>0.102517599996645</v>
      </c>
      <c r="O132" s="32">
        <f t="shared" ca="1" si="27"/>
        <v>0.35097413144096123</v>
      </c>
      <c r="P132" s="32">
        <f t="shared" si="26"/>
        <v>0.10038511979325873</v>
      </c>
      <c r="Q132" s="226">
        <f t="shared" si="15"/>
        <v>38085.9859</v>
      </c>
      <c r="R132" s="32">
        <f t="shared" si="22"/>
        <v>4.5474718178343569E-6</v>
      </c>
      <c r="S132" s="32">
        <v>1</v>
      </c>
      <c r="T132" s="32">
        <f t="shared" si="24"/>
        <v>4.5474718178343569E-6</v>
      </c>
    </row>
    <row r="133" spans="1:20" ht="12.95" customHeight="1" x14ac:dyDescent="0.2">
      <c r="A133" s="142" t="s">
        <v>100</v>
      </c>
      <c r="B133" s="255" t="s">
        <v>86</v>
      </c>
      <c r="C133" s="256">
        <v>53361.674500000001</v>
      </c>
      <c r="D133" s="256">
        <v>1E-4</v>
      </c>
      <c r="E133" s="32">
        <f t="shared" si="13"/>
        <v>20191.268704459901</v>
      </c>
      <c r="F133" s="234">
        <f t="shared" ref="F133:F164" si="28">ROUND(2*E133,0)/2-0.5</f>
        <v>20191</v>
      </c>
      <c r="G133" s="192">
        <f t="shared" si="21"/>
        <v>0.11092369999823859</v>
      </c>
      <c r="K133" s="32">
        <f t="shared" si="25"/>
        <v>0.11092369999823859</v>
      </c>
      <c r="O133" s="32">
        <f t="shared" ca="1" si="27"/>
        <v>0.34536624807021349</v>
      </c>
      <c r="P133" s="32">
        <f t="shared" si="26"/>
        <v>0.10782552494194457</v>
      </c>
      <c r="Q133" s="226">
        <f t="shared" si="15"/>
        <v>38343.174500000001</v>
      </c>
      <c r="R133" s="32">
        <f t="shared" si="22"/>
        <v>9.5986886794424513E-6</v>
      </c>
      <c r="S133" s="32">
        <v>1</v>
      </c>
      <c r="T133" s="32">
        <f t="shared" si="24"/>
        <v>9.5986886794424513E-6</v>
      </c>
    </row>
    <row r="134" spans="1:20" ht="12.95" customHeight="1" x14ac:dyDescent="0.2">
      <c r="A134" s="32" t="s">
        <v>277</v>
      </c>
      <c r="B134" s="194" t="s">
        <v>82</v>
      </c>
      <c r="C134" s="230">
        <v>53442.793899999997</v>
      </c>
      <c r="D134" s="230" t="s">
        <v>252</v>
      </c>
      <c r="E134" s="210">
        <f t="shared" si="13"/>
        <v>20387.774451786805</v>
      </c>
      <c r="F134" s="257">
        <f t="shared" si="28"/>
        <v>20387.5</v>
      </c>
      <c r="G134" s="192">
        <f t="shared" si="21"/>
        <v>0.11329624999052612</v>
      </c>
      <c r="K134" s="32">
        <f t="shared" si="25"/>
        <v>0.11329624999052612</v>
      </c>
      <c r="O134" s="32">
        <f t="shared" ca="1" si="27"/>
        <v>0.34359746944685565</v>
      </c>
      <c r="P134" s="32">
        <f t="shared" si="26"/>
        <v>0.11022387170677767</v>
      </c>
      <c r="Q134" s="226">
        <f t="shared" si="15"/>
        <v>38424.293899999997</v>
      </c>
      <c r="R134" s="32">
        <f t="shared" si="22"/>
        <v>9.4395083184491078E-6</v>
      </c>
      <c r="S134" s="32">
        <v>1</v>
      </c>
      <c r="T134" s="32">
        <f t="shared" si="24"/>
        <v>9.4395083184491078E-6</v>
      </c>
    </row>
    <row r="135" spans="1:20" ht="12.95" customHeight="1" x14ac:dyDescent="0.2">
      <c r="A135" s="32" t="s">
        <v>1007</v>
      </c>
      <c r="B135" s="194" t="s">
        <v>82</v>
      </c>
      <c r="C135" s="230">
        <v>53451.465199999999</v>
      </c>
      <c r="D135" s="230" t="s">
        <v>252</v>
      </c>
      <c r="E135" s="210">
        <f t="shared" si="13"/>
        <v>20408.780034752115</v>
      </c>
      <c r="F135" s="257">
        <f t="shared" si="28"/>
        <v>20408.5</v>
      </c>
      <c r="G135" s="192">
        <f t="shared" si="21"/>
        <v>0.11560094999731518</v>
      </c>
      <c r="K135" s="32">
        <f t="shared" si="25"/>
        <v>0.11560094999731518</v>
      </c>
      <c r="O135" s="32">
        <f t="shared" ca="1" si="27"/>
        <v>0.34340843967031359</v>
      </c>
      <c r="P135" s="32">
        <f t="shared" si="26"/>
        <v>0.11048164641009182</v>
      </c>
      <c r="Q135" s="226">
        <f t="shared" si="15"/>
        <v>38432.965199999999</v>
      </c>
      <c r="R135" s="32">
        <f t="shared" si="22"/>
        <v>2.6207269218157951E-5</v>
      </c>
      <c r="S135" s="32">
        <v>1</v>
      </c>
      <c r="T135" s="32">
        <f t="shared" si="24"/>
        <v>2.6207269218157951E-5</v>
      </c>
    </row>
    <row r="136" spans="1:20" ht="12.95" customHeight="1" x14ac:dyDescent="0.2">
      <c r="A136" s="139" t="s">
        <v>108</v>
      </c>
      <c r="B136" s="145" t="s">
        <v>86</v>
      </c>
      <c r="C136" s="139">
        <v>53459.510699999999</v>
      </c>
      <c r="D136" s="139">
        <v>5.9999999999999995E-4</v>
      </c>
      <c r="E136" s="32">
        <f t="shared" si="13"/>
        <v>20428.269663498366</v>
      </c>
      <c r="F136" s="234">
        <f t="shared" si="28"/>
        <v>20428</v>
      </c>
      <c r="G136" s="192">
        <f t="shared" si="21"/>
        <v>0.1113195999932941</v>
      </c>
      <c r="K136" s="32">
        <f t="shared" si="25"/>
        <v>0.1113195999932941</v>
      </c>
      <c r="O136" s="32">
        <f t="shared" ca="1" si="27"/>
        <v>0.34323291202066741</v>
      </c>
      <c r="P136" s="32">
        <f t="shared" si="26"/>
        <v>0.11072126156819201</v>
      </c>
      <c r="Q136" s="226">
        <f t="shared" si="15"/>
        <v>38441.010699999999</v>
      </c>
      <c r="R136" s="32">
        <f t="shared" si="22"/>
        <v>3.5800887095365681E-7</v>
      </c>
      <c r="S136" s="32">
        <v>1</v>
      </c>
      <c r="T136" s="32">
        <f t="shared" si="24"/>
        <v>3.5800887095365681E-7</v>
      </c>
    </row>
    <row r="137" spans="1:20" ht="12.95" customHeight="1" x14ac:dyDescent="0.2">
      <c r="A137" s="142" t="s">
        <v>99</v>
      </c>
      <c r="B137" s="255"/>
      <c r="C137" s="139">
        <v>53461.370900000002</v>
      </c>
      <c r="D137" s="139">
        <v>2.9999999999999997E-4</v>
      </c>
      <c r="E137" s="32">
        <f t="shared" si="13"/>
        <v>20432.775860427562</v>
      </c>
      <c r="F137" s="234">
        <f t="shared" si="28"/>
        <v>20432.5</v>
      </c>
      <c r="G137" s="192">
        <f t="shared" si="21"/>
        <v>0.11387775000184774</v>
      </c>
      <c r="J137" s="32">
        <f>G137</f>
        <v>0.11387775000184774</v>
      </c>
      <c r="O137" s="32">
        <f t="shared" ca="1" si="27"/>
        <v>0.34319240563997983</v>
      </c>
      <c r="P137" s="32">
        <f t="shared" si="26"/>
        <v>0.11077659196311689</v>
      </c>
      <c r="Q137" s="226">
        <f t="shared" si="15"/>
        <v>38442.870900000002</v>
      </c>
      <c r="R137" s="32">
        <f t="shared" si="22"/>
        <v>9.6171811811850244E-6</v>
      </c>
      <c r="S137" s="32">
        <v>1</v>
      </c>
      <c r="T137" s="32">
        <f t="shared" si="24"/>
        <v>9.6171811811850244E-6</v>
      </c>
    </row>
    <row r="138" spans="1:20" ht="12.95" customHeight="1" x14ac:dyDescent="0.2">
      <c r="A138" s="142" t="s">
        <v>99</v>
      </c>
      <c r="B138" s="145" t="s">
        <v>82</v>
      </c>
      <c r="C138" s="139">
        <v>53461.577599999997</v>
      </c>
      <c r="D138" s="139">
        <v>4.0000000000000002E-4</v>
      </c>
      <c r="E138" s="32">
        <f t="shared" si="13"/>
        <v>20433.276575891083</v>
      </c>
      <c r="F138" s="234">
        <f t="shared" si="28"/>
        <v>20433</v>
      </c>
      <c r="G138" s="192">
        <f t="shared" si="21"/>
        <v>0.1141730999952415</v>
      </c>
      <c r="J138" s="32">
        <f>G138</f>
        <v>0.1141730999952415</v>
      </c>
      <c r="O138" s="32">
        <f t="shared" ca="1" si="27"/>
        <v>0.34318790493101453</v>
      </c>
      <c r="P138" s="32">
        <f t="shared" si="26"/>
        <v>0.11078274058545136</v>
      </c>
      <c r="Q138" s="226">
        <f t="shared" si="15"/>
        <v>38443.077599999997</v>
      </c>
      <c r="R138" s="32">
        <f t="shared" si="22"/>
        <v>1.1494536927552558E-5</v>
      </c>
      <c r="S138" s="32">
        <v>1</v>
      </c>
      <c r="T138" s="32">
        <f t="shared" si="24"/>
        <v>1.1494536927552558E-5</v>
      </c>
    </row>
    <row r="139" spans="1:20" ht="12.95" customHeight="1" x14ac:dyDescent="0.2">
      <c r="A139" s="32" t="s">
        <v>691</v>
      </c>
      <c r="B139" s="194" t="s">
        <v>86</v>
      </c>
      <c r="C139" s="230">
        <v>53469.009100000003</v>
      </c>
      <c r="D139" s="230" t="s">
        <v>252</v>
      </c>
      <c r="E139" s="210">
        <f t="shared" si="13"/>
        <v>20451.278835045625</v>
      </c>
      <c r="F139" s="257">
        <f t="shared" si="28"/>
        <v>20451</v>
      </c>
      <c r="G139" s="192">
        <f t="shared" si="21"/>
        <v>0.11510570000245934</v>
      </c>
      <c r="K139" s="32">
        <f t="shared" ref="K139:K146" si="29">G139</f>
        <v>0.11510570000245934</v>
      </c>
      <c r="O139" s="32">
        <f t="shared" ca="1" si="27"/>
        <v>0.34302587940826423</v>
      </c>
      <c r="P139" s="32">
        <f t="shared" si="26"/>
        <v>0.11100419763955459</v>
      </c>
      <c r="Q139" s="226">
        <f t="shared" si="15"/>
        <v>38450.509100000003</v>
      </c>
      <c r="R139" s="32">
        <f t="shared" si="22"/>
        <v>1.6822321632913288E-5</v>
      </c>
      <c r="S139" s="32">
        <v>1</v>
      </c>
      <c r="T139" s="32">
        <f t="shared" si="24"/>
        <v>1.6822321632913288E-5</v>
      </c>
    </row>
    <row r="140" spans="1:20" ht="12.95" customHeight="1" x14ac:dyDescent="0.2">
      <c r="A140" s="32" t="s">
        <v>691</v>
      </c>
      <c r="B140" s="194" t="s">
        <v>82</v>
      </c>
      <c r="C140" s="230">
        <v>53469.213799999998</v>
      </c>
      <c r="D140" s="230" t="s">
        <v>252</v>
      </c>
      <c r="E140" s="210">
        <f t="shared" si="13"/>
        <v>20451.774705657055</v>
      </c>
      <c r="F140" s="257">
        <f t="shared" si="28"/>
        <v>20451.5</v>
      </c>
      <c r="G140" s="192">
        <f t="shared" si="21"/>
        <v>0.11340104999544565</v>
      </c>
      <c r="K140" s="32">
        <f t="shared" si="29"/>
        <v>0.11340104999544565</v>
      </c>
      <c r="O140" s="32">
        <f t="shared" ca="1" si="27"/>
        <v>0.34302137869929894</v>
      </c>
      <c r="P140" s="32">
        <f t="shared" si="26"/>
        <v>0.11101035218689252</v>
      </c>
      <c r="Q140" s="226">
        <f t="shared" si="15"/>
        <v>38450.713799999998</v>
      </c>
      <c r="R140" s="32">
        <f t="shared" si="22"/>
        <v>5.7154360118207112E-6</v>
      </c>
      <c r="S140" s="32">
        <v>1</v>
      </c>
      <c r="T140" s="32">
        <f t="shared" si="24"/>
        <v>5.7154360118207112E-6</v>
      </c>
    </row>
    <row r="141" spans="1:20" ht="12.95" customHeight="1" x14ac:dyDescent="0.2">
      <c r="A141" s="32" t="s">
        <v>941</v>
      </c>
      <c r="B141" s="194" t="s">
        <v>82</v>
      </c>
      <c r="C141" s="230">
        <v>53471.277300000002</v>
      </c>
      <c r="D141" s="230" t="s">
        <v>33</v>
      </c>
      <c r="E141" s="210">
        <f t="shared" si="13"/>
        <v>20456.773381801231</v>
      </c>
      <c r="F141" s="257">
        <f t="shared" si="28"/>
        <v>20456.5</v>
      </c>
      <c r="G141" s="192">
        <f t="shared" si="21"/>
        <v>0.11285454999597277</v>
      </c>
      <c r="K141" s="32">
        <f t="shared" si="29"/>
        <v>0.11285454999597277</v>
      </c>
      <c r="O141" s="32">
        <f t="shared" ca="1" si="27"/>
        <v>0.342976371609646</v>
      </c>
      <c r="P141" s="32">
        <f t="shared" si="26"/>
        <v>0.11107190646770951</v>
      </c>
      <c r="Q141" s="226">
        <f t="shared" si="15"/>
        <v>38452.777300000002</v>
      </c>
      <c r="R141" s="32">
        <f t="shared" si="22"/>
        <v>3.177817948858909E-6</v>
      </c>
      <c r="S141" s="32">
        <v>1</v>
      </c>
      <c r="T141" s="32">
        <f t="shared" si="24"/>
        <v>3.177817948858909E-6</v>
      </c>
    </row>
    <row r="142" spans="1:20" ht="12.95" customHeight="1" x14ac:dyDescent="0.2">
      <c r="A142" s="139" t="s">
        <v>198</v>
      </c>
      <c r="B142" s="145" t="s">
        <v>82</v>
      </c>
      <c r="C142" s="139">
        <v>53471.278299999998</v>
      </c>
      <c r="D142" s="139">
        <v>1.1999999999999999E-3</v>
      </c>
      <c r="E142" s="32">
        <f t="shared" si="13"/>
        <v>20456.775804227269</v>
      </c>
      <c r="F142" s="234">
        <f t="shared" si="28"/>
        <v>20456.5</v>
      </c>
      <c r="G142" s="192">
        <f t="shared" si="21"/>
        <v>0.11385454999253852</v>
      </c>
      <c r="K142" s="32">
        <f t="shared" si="29"/>
        <v>0.11385454999253852</v>
      </c>
      <c r="O142" s="32">
        <f t="shared" ca="1" si="27"/>
        <v>0.342976371609646</v>
      </c>
      <c r="P142" s="32">
        <f t="shared" si="26"/>
        <v>0.11107190646770951</v>
      </c>
      <c r="Q142" s="226">
        <f t="shared" si="15"/>
        <v>38452.778299999998</v>
      </c>
      <c r="R142" s="32">
        <f t="shared" si="22"/>
        <v>7.7431049862728443E-6</v>
      </c>
      <c r="S142" s="32">
        <v>1</v>
      </c>
      <c r="T142" s="32">
        <f t="shared" si="24"/>
        <v>7.7431049862728443E-6</v>
      </c>
    </row>
    <row r="143" spans="1:20" ht="12.95" customHeight="1" x14ac:dyDescent="0.2">
      <c r="A143" s="32" t="s">
        <v>941</v>
      </c>
      <c r="B143" s="194" t="s">
        <v>82</v>
      </c>
      <c r="C143" s="230">
        <v>53471.278700000003</v>
      </c>
      <c r="D143" s="230" t="s">
        <v>182</v>
      </c>
      <c r="E143" s="210">
        <f t="shared" si="13"/>
        <v>20456.776773197696</v>
      </c>
      <c r="F143" s="257">
        <f t="shared" si="28"/>
        <v>20456.5</v>
      </c>
      <c r="G143" s="192">
        <f t="shared" si="21"/>
        <v>0.11425454999698559</v>
      </c>
      <c r="K143" s="32">
        <f t="shared" si="29"/>
        <v>0.11425454999698559</v>
      </c>
      <c r="O143" s="32">
        <f t="shared" ca="1" si="27"/>
        <v>0.342976371609646</v>
      </c>
      <c r="P143" s="32">
        <f t="shared" si="26"/>
        <v>0.11107190646770951</v>
      </c>
      <c r="Q143" s="226">
        <f t="shared" si="15"/>
        <v>38452.778700000003</v>
      </c>
      <c r="R143" s="32">
        <f t="shared" si="22"/>
        <v>1.0129219834442903E-5</v>
      </c>
      <c r="S143" s="32">
        <v>1</v>
      </c>
      <c r="T143" s="32">
        <f t="shared" si="24"/>
        <v>1.0129219834442903E-5</v>
      </c>
    </row>
    <row r="144" spans="1:20" ht="12.95" customHeight="1" x14ac:dyDescent="0.2">
      <c r="A144" s="32" t="s">
        <v>941</v>
      </c>
      <c r="B144" s="194" t="s">
        <v>82</v>
      </c>
      <c r="C144" s="230">
        <v>53471.2788</v>
      </c>
      <c r="D144" s="230" t="s">
        <v>158</v>
      </c>
      <c r="E144" s="210">
        <f t="shared" si="13"/>
        <v>20456.777015440297</v>
      </c>
      <c r="F144" s="257">
        <f t="shared" si="28"/>
        <v>20456.5</v>
      </c>
      <c r="G144" s="192">
        <f t="shared" si="21"/>
        <v>0.11435454999445938</v>
      </c>
      <c r="K144" s="32">
        <f t="shared" si="29"/>
        <v>0.11435454999445938</v>
      </c>
      <c r="O144" s="32">
        <f t="shared" ca="1" si="27"/>
        <v>0.342976371609646</v>
      </c>
      <c r="P144" s="32">
        <f t="shared" si="26"/>
        <v>0.11107190646770951</v>
      </c>
      <c r="Q144" s="226">
        <f t="shared" si="15"/>
        <v>38452.7788</v>
      </c>
      <c r="R144" s="32">
        <f t="shared" si="22"/>
        <v>1.077574852371281E-5</v>
      </c>
      <c r="S144" s="32">
        <v>1</v>
      </c>
      <c r="T144" s="32">
        <f t="shared" si="24"/>
        <v>1.077574852371281E-5</v>
      </c>
    </row>
    <row r="145" spans="1:30" ht="12.95" customHeight="1" x14ac:dyDescent="0.2">
      <c r="A145" s="208" t="s">
        <v>104</v>
      </c>
      <c r="B145" s="145"/>
      <c r="C145" s="258">
        <v>53791.835599999999</v>
      </c>
      <c r="D145" s="139">
        <v>1E-4</v>
      </c>
      <c r="E145" s="32">
        <f t="shared" si="13"/>
        <v>21233.302156710124</v>
      </c>
      <c r="F145" s="234">
        <f t="shared" si="28"/>
        <v>21233</v>
      </c>
      <c r="G145" s="192">
        <f t="shared" si="21"/>
        <v>0.12473309999768389</v>
      </c>
      <c r="K145" s="32">
        <f t="shared" si="29"/>
        <v>0.12473309999768389</v>
      </c>
      <c r="O145" s="32">
        <f t="shared" ca="1" si="27"/>
        <v>0.33598677058655518</v>
      </c>
      <c r="P145" s="32">
        <f t="shared" si="26"/>
        <v>0.12082563752187184</v>
      </c>
      <c r="Q145" s="226">
        <f t="shared" si="15"/>
        <v>38773.335599999999</v>
      </c>
      <c r="R145" s="32">
        <f t="shared" si="22"/>
        <v>1.5268262999879291E-5</v>
      </c>
      <c r="S145" s="32">
        <v>1</v>
      </c>
      <c r="T145" s="32">
        <f t="shared" si="24"/>
        <v>1.5268262999879291E-5</v>
      </c>
    </row>
    <row r="146" spans="1:30" ht="12.95" customHeight="1" x14ac:dyDescent="0.2">
      <c r="A146" s="32" t="s">
        <v>277</v>
      </c>
      <c r="B146" s="194" t="s">
        <v>82</v>
      </c>
      <c r="C146" s="230">
        <v>53840.7546</v>
      </c>
      <c r="D146" s="230" t="s">
        <v>252</v>
      </c>
      <c r="E146" s="210">
        <f t="shared" si="13"/>
        <v>21351.804816412801</v>
      </c>
      <c r="F146" s="257">
        <f t="shared" si="28"/>
        <v>21351.5</v>
      </c>
      <c r="G146" s="192">
        <f t="shared" si="21"/>
        <v>0.12583104999794159</v>
      </c>
      <c r="K146" s="32">
        <f t="shared" si="29"/>
        <v>0.12583104999794159</v>
      </c>
      <c r="O146" s="32">
        <f t="shared" ca="1" si="27"/>
        <v>0.33492010256178217</v>
      </c>
      <c r="P146" s="32">
        <f t="shared" si="26"/>
        <v>0.12234810058783174</v>
      </c>
      <c r="Q146" s="226">
        <f t="shared" si="15"/>
        <v>38822.2546</v>
      </c>
      <c r="R146" s="32">
        <f t="shared" si="22"/>
        <v>1.2130936593384538E-5</v>
      </c>
      <c r="S146" s="32">
        <v>1</v>
      </c>
      <c r="T146" s="32">
        <f t="shared" si="24"/>
        <v>1.2130936593384538E-5</v>
      </c>
    </row>
    <row r="147" spans="1:30" ht="12.95" customHeight="1" x14ac:dyDescent="0.2">
      <c r="A147" s="32" t="s">
        <v>902</v>
      </c>
      <c r="B147" s="194" t="s">
        <v>86</v>
      </c>
      <c r="C147" s="230">
        <v>53899.58</v>
      </c>
      <c r="D147" s="230" t="s">
        <v>182</v>
      </c>
      <c r="E147" s="210">
        <f t="shared" si="13"/>
        <v>21494.304997489155</v>
      </c>
      <c r="F147" s="257">
        <f t="shared" si="28"/>
        <v>21494</v>
      </c>
      <c r="G147" s="192">
        <f t="shared" ref="G147:G178" si="30">+C147-(C$7+F147*C$8)</f>
        <v>0.12590579999960028</v>
      </c>
      <c r="I147" s="32">
        <f>G147</f>
        <v>0.12590579999960028</v>
      </c>
      <c r="O147" s="32">
        <f t="shared" ca="1" si="27"/>
        <v>0.33363740050667534</v>
      </c>
      <c r="P147" s="32">
        <f t="shared" si="26"/>
        <v>0.1241908222628671</v>
      </c>
      <c r="Q147" s="226">
        <f t="shared" si="15"/>
        <v>38881.08</v>
      </c>
      <c r="R147" s="32">
        <f t="shared" ref="R147:R178" si="31">+(P147-G147)^2</f>
        <v>2.9411486374904637E-6</v>
      </c>
      <c r="S147" s="32">
        <v>1</v>
      </c>
      <c r="T147" s="32">
        <f t="shared" si="24"/>
        <v>2.9411486374904637E-6</v>
      </c>
    </row>
    <row r="148" spans="1:30" ht="12.95" customHeight="1" x14ac:dyDescent="0.2">
      <c r="A148" s="32" t="s">
        <v>277</v>
      </c>
      <c r="B148" s="194" t="s">
        <v>86</v>
      </c>
      <c r="C148" s="230">
        <v>54177.824099999998</v>
      </c>
      <c r="D148" s="230" t="s">
        <v>252</v>
      </c>
      <c r="E148" s="210">
        <f t="shared" si="13"/>
        <v>22168.330752238373</v>
      </c>
      <c r="F148" s="257">
        <f t="shared" si="28"/>
        <v>22168</v>
      </c>
      <c r="G148" s="192">
        <f t="shared" si="30"/>
        <v>0.13653759999579052</v>
      </c>
      <c r="K148" s="32">
        <f>G148</f>
        <v>0.13653759999579052</v>
      </c>
      <c r="O148" s="32">
        <f t="shared" ca="1" si="27"/>
        <v>0.32757044482146835</v>
      </c>
      <c r="P148" s="32">
        <f t="shared" si="26"/>
        <v>0.1330828240599736</v>
      </c>
      <c r="Q148" s="226">
        <f t="shared" si="15"/>
        <v>39159.324099999998</v>
      </c>
      <c r="R148" s="32">
        <f t="shared" si="31"/>
        <v>1.1935476766699657E-5</v>
      </c>
      <c r="S148" s="32">
        <v>1</v>
      </c>
      <c r="T148" s="32">
        <f t="shared" si="24"/>
        <v>1.1935476766699657E-5</v>
      </c>
    </row>
    <row r="149" spans="1:30" ht="12.95" customHeight="1" x14ac:dyDescent="0.2">
      <c r="A149" s="32" t="s">
        <v>277</v>
      </c>
      <c r="B149" s="194" t="s">
        <v>82</v>
      </c>
      <c r="C149" s="230">
        <v>54190.828600000001</v>
      </c>
      <c r="D149" s="230" t="s">
        <v>252</v>
      </c>
      <c r="E149" s="210">
        <f t="shared" ref="E149:E212" si="32">+(C149-C$7)/C$8</f>
        <v>22199.833191742528</v>
      </c>
      <c r="F149" s="257">
        <f t="shared" si="28"/>
        <v>22199.5</v>
      </c>
      <c r="G149" s="192">
        <f t="shared" si="30"/>
        <v>0.13754464999510674</v>
      </c>
      <c r="K149" s="32">
        <f>G149</f>
        <v>0.13754464999510674</v>
      </c>
      <c r="O149" s="32">
        <f t="shared" ca="1" si="27"/>
        <v>0.32728690015665524</v>
      </c>
      <c r="P149" s="32">
        <f t="shared" si="26"/>
        <v>0.13350551726207358</v>
      </c>
      <c r="Q149" s="226">
        <f t="shared" ref="Q149:Q212" si="33">+C149-15018.5</f>
        <v>39172.328600000001</v>
      </c>
      <c r="R149" s="32">
        <f t="shared" si="31"/>
        <v>1.6314593235059946E-5</v>
      </c>
      <c r="S149" s="32">
        <v>1</v>
      </c>
      <c r="T149" s="32">
        <f t="shared" si="24"/>
        <v>1.6314593235059946E-5</v>
      </c>
    </row>
    <row r="150" spans="1:30" ht="12.95" customHeight="1" x14ac:dyDescent="0.2">
      <c r="A150" s="256" t="s">
        <v>107</v>
      </c>
      <c r="B150" s="255" t="s">
        <v>86</v>
      </c>
      <c r="C150" s="256">
        <v>54500.650900000001</v>
      </c>
      <c r="D150" s="256">
        <v>2.0000000000000001E-4</v>
      </c>
      <c r="E150" s="32">
        <f t="shared" si="32"/>
        <v>22950.354800630699</v>
      </c>
      <c r="F150" s="234">
        <f t="shared" si="28"/>
        <v>22950</v>
      </c>
      <c r="G150" s="192">
        <f t="shared" si="30"/>
        <v>0.14646499999798834</v>
      </c>
      <c r="K150" s="32">
        <f>G150</f>
        <v>0.14646499999798834</v>
      </c>
      <c r="O150" s="32">
        <f t="shared" ca="1" si="27"/>
        <v>0.3205313359997593</v>
      </c>
      <c r="P150" s="32">
        <f t="shared" si="26"/>
        <v>0.14376431438684478</v>
      </c>
      <c r="Q150" s="226">
        <f t="shared" si="33"/>
        <v>39482.150900000001</v>
      </c>
      <c r="R150" s="32">
        <f t="shared" si="31"/>
        <v>7.2937027702378678E-6</v>
      </c>
      <c r="S150" s="32">
        <v>1</v>
      </c>
      <c r="T150" s="32">
        <f t="shared" si="24"/>
        <v>7.2937027702378678E-6</v>
      </c>
    </row>
    <row r="151" spans="1:30" ht="12.95" customHeight="1" x14ac:dyDescent="0.2">
      <c r="A151" s="139" t="s">
        <v>105</v>
      </c>
      <c r="B151" s="145" t="s">
        <v>82</v>
      </c>
      <c r="C151" s="139">
        <v>54544.411800000002</v>
      </c>
      <c r="D151" s="139">
        <v>1.2999999999999999E-3</v>
      </c>
      <c r="E151" s="32">
        <f t="shared" si="32"/>
        <v>23056.362344549892</v>
      </c>
      <c r="F151" s="234">
        <f t="shared" si="28"/>
        <v>23056</v>
      </c>
      <c r="G151" s="192">
        <f t="shared" si="30"/>
        <v>0.14957919999869773</v>
      </c>
      <c r="J151" s="32">
        <f>G151</f>
        <v>0.14957919999869773</v>
      </c>
      <c r="O151" s="32">
        <f t="shared" ca="1" si="27"/>
        <v>0.31957718569911842</v>
      </c>
      <c r="P151" s="32">
        <f t="shared" si="26"/>
        <v>0.14524233545239934</v>
      </c>
      <c r="Q151" s="226">
        <f t="shared" si="33"/>
        <v>39525.911800000002</v>
      </c>
      <c r="R151" s="32">
        <f t="shared" si="31"/>
        <v>1.8808394092939949E-5</v>
      </c>
      <c r="S151" s="32">
        <v>1</v>
      </c>
      <c r="T151" s="32">
        <f t="shared" si="24"/>
        <v>1.8808394092939949E-5</v>
      </c>
    </row>
    <row r="152" spans="1:30" ht="12.95" customHeight="1" x14ac:dyDescent="0.2">
      <c r="A152" s="139" t="s">
        <v>231</v>
      </c>
      <c r="B152" s="145" t="s">
        <v>82</v>
      </c>
      <c r="C152" s="139">
        <v>54550.809200000003</v>
      </c>
      <c r="D152" s="139">
        <v>2.0000000000000001E-4</v>
      </c>
      <c r="E152" s="32">
        <f t="shared" si="32"/>
        <v>23071.859572931135</v>
      </c>
      <c r="F152" s="234">
        <f t="shared" si="28"/>
        <v>23071.5</v>
      </c>
      <c r="G152" s="192">
        <f t="shared" si="30"/>
        <v>0.14843505000317236</v>
      </c>
      <c r="K152" s="32">
        <f t="shared" ref="K152:K161" si="34">G152</f>
        <v>0.14843505000317236</v>
      </c>
      <c r="O152" s="32">
        <f t="shared" ca="1" si="27"/>
        <v>0.31943766372119453</v>
      </c>
      <c r="P152" s="32">
        <f t="shared" si="26"/>
        <v>0.14545906432358924</v>
      </c>
      <c r="Q152" s="226">
        <f t="shared" si="33"/>
        <v>39532.309200000003</v>
      </c>
      <c r="R152" s="32">
        <f t="shared" si="31"/>
        <v>8.8564907650838428E-6</v>
      </c>
      <c r="S152" s="32">
        <v>1</v>
      </c>
      <c r="T152" s="32">
        <f t="shared" ref="T152:T183" si="35">+S152*R152</f>
        <v>8.8564907650838428E-6</v>
      </c>
    </row>
    <row r="153" spans="1:30" ht="12.95" customHeight="1" x14ac:dyDescent="0.2">
      <c r="A153" s="128" t="s">
        <v>234</v>
      </c>
      <c r="B153" s="157" t="s">
        <v>86</v>
      </c>
      <c r="C153" s="156">
        <v>54555.763800000001</v>
      </c>
      <c r="D153" s="156">
        <v>4.0000000000000002E-4</v>
      </c>
      <c r="E153" s="32">
        <f t="shared" si="32"/>
        <v>23083.861725014427</v>
      </c>
      <c r="F153" s="234">
        <f t="shared" si="28"/>
        <v>23083.5</v>
      </c>
      <c r="G153" s="192">
        <f t="shared" si="30"/>
        <v>0.14932344999397174</v>
      </c>
      <c r="K153" s="32">
        <f t="shared" si="34"/>
        <v>0.14932344999397174</v>
      </c>
      <c r="O153" s="32">
        <f t="shared" ca="1" si="27"/>
        <v>0.31932964670602765</v>
      </c>
      <c r="P153" s="32">
        <f t="shared" si="26"/>
        <v>0.14562696010666479</v>
      </c>
      <c r="Q153" s="226">
        <f t="shared" si="33"/>
        <v>39537.263800000001</v>
      </c>
      <c r="R153" s="32">
        <f t="shared" si="31"/>
        <v>1.3664037486962529E-5</v>
      </c>
      <c r="S153" s="32">
        <v>1</v>
      </c>
      <c r="T153" s="32">
        <f t="shared" si="35"/>
        <v>1.3664037486962529E-5</v>
      </c>
    </row>
    <row r="154" spans="1:30" ht="12.95" customHeight="1" x14ac:dyDescent="0.2">
      <c r="A154" s="253" t="s">
        <v>107</v>
      </c>
      <c r="B154" s="252" t="s">
        <v>82</v>
      </c>
      <c r="C154" s="253">
        <v>54556.589399999997</v>
      </c>
      <c r="D154" s="253">
        <v>1E-4</v>
      </c>
      <c r="E154" s="32">
        <f t="shared" si="32"/>
        <v>23085.861679957296</v>
      </c>
      <c r="F154" s="234">
        <f t="shared" si="28"/>
        <v>23085.5</v>
      </c>
      <c r="G154" s="192">
        <f t="shared" si="30"/>
        <v>0.14930484999786131</v>
      </c>
      <c r="K154" s="32">
        <f t="shared" si="34"/>
        <v>0.14930484999786131</v>
      </c>
      <c r="O154" s="32">
        <f t="shared" ca="1" si="27"/>
        <v>0.31931164387016653</v>
      </c>
      <c r="P154" s="32">
        <f t="shared" si="26"/>
        <v>0.14565495170475021</v>
      </c>
      <c r="Q154" s="226">
        <f t="shared" si="33"/>
        <v>39538.089399999997</v>
      </c>
      <c r="R154" s="32">
        <f t="shared" si="31"/>
        <v>1.3321757550055346E-5</v>
      </c>
      <c r="S154" s="32">
        <v>1</v>
      </c>
      <c r="T154" s="32">
        <f t="shared" si="35"/>
        <v>1.3321757550055346E-5</v>
      </c>
    </row>
    <row r="155" spans="1:30" ht="12.95" customHeight="1" x14ac:dyDescent="0.2">
      <c r="A155" s="128" t="s">
        <v>234</v>
      </c>
      <c r="B155" s="157" t="s">
        <v>82</v>
      </c>
      <c r="C155" s="156">
        <v>54561.749100000001</v>
      </c>
      <c r="D155" s="156">
        <v>2.9999999999999997E-4</v>
      </c>
      <c r="E155" s="32">
        <f t="shared" si="32"/>
        <v>23098.36067162246</v>
      </c>
      <c r="F155" s="234">
        <f t="shared" si="28"/>
        <v>23098</v>
      </c>
      <c r="G155" s="192">
        <f t="shared" si="30"/>
        <v>0.14888860000064597</v>
      </c>
      <c r="K155" s="32">
        <f t="shared" si="34"/>
        <v>0.14888860000064597</v>
      </c>
      <c r="O155" s="32">
        <f t="shared" ca="1" si="27"/>
        <v>0.3191991261460343</v>
      </c>
      <c r="P155" s="32">
        <f t="shared" si="26"/>
        <v>0.14582995724180459</v>
      </c>
      <c r="Q155" s="226">
        <f t="shared" si="33"/>
        <v>39543.249100000001</v>
      </c>
      <c r="R155" s="32">
        <f t="shared" si="31"/>
        <v>9.355295526212801E-6</v>
      </c>
      <c r="S155" s="32">
        <v>1</v>
      </c>
      <c r="T155" s="32">
        <f t="shared" si="35"/>
        <v>9.355295526212801E-6</v>
      </c>
      <c r="AA155" s="32" t="s">
        <v>34</v>
      </c>
      <c r="AB155" s="32">
        <v>8</v>
      </c>
      <c r="AD155" s="32" t="s">
        <v>31</v>
      </c>
    </row>
    <row r="156" spans="1:30" ht="12.95" customHeight="1" x14ac:dyDescent="0.2">
      <c r="A156" s="128" t="s">
        <v>234</v>
      </c>
      <c r="B156" s="157" t="s">
        <v>82</v>
      </c>
      <c r="C156" s="156">
        <v>54566.7022</v>
      </c>
      <c r="D156" s="156">
        <v>4.0000000000000002E-4</v>
      </c>
      <c r="E156" s="32">
        <f t="shared" si="32"/>
        <v>23110.359190066691</v>
      </c>
      <c r="F156" s="234">
        <f t="shared" si="28"/>
        <v>23110</v>
      </c>
      <c r="G156" s="192">
        <f t="shared" si="30"/>
        <v>0.14827700000023469</v>
      </c>
      <c r="K156" s="32">
        <f t="shared" si="34"/>
        <v>0.14827700000023469</v>
      </c>
      <c r="O156" s="32">
        <f t="shared" ca="1" si="27"/>
        <v>0.31909110913086747</v>
      </c>
      <c r="P156" s="32">
        <f t="shared" si="26"/>
        <v>0.14599805671689142</v>
      </c>
      <c r="Q156" s="226">
        <f t="shared" si="33"/>
        <v>39548.2022</v>
      </c>
      <c r="R156" s="32">
        <f t="shared" si="31"/>
        <v>5.1935824886954087E-6</v>
      </c>
      <c r="S156" s="32">
        <v>1</v>
      </c>
      <c r="T156" s="32">
        <f t="shared" si="35"/>
        <v>5.1935824886954087E-6</v>
      </c>
      <c r="AA156" s="32" t="s">
        <v>34</v>
      </c>
    </row>
    <row r="157" spans="1:30" ht="12.95" customHeight="1" x14ac:dyDescent="0.2">
      <c r="A157" s="128" t="s">
        <v>234</v>
      </c>
      <c r="B157" s="157" t="s">
        <v>82</v>
      </c>
      <c r="C157" s="156">
        <v>54576.610500000003</v>
      </c>
      <c r="D157" s="156">
        <v>5.9999999999999995E-4</v>
      </c>
      <c r="E157" s="32">
        <f t="shared" si="32"/>
        <v>23134.361314049853</v>
      </c>
      <c r="F157" s="234">
        <f t="shared" si="28"/>
        <v>23134</v>
      </c>
      <c r="G157" s="192">
        <f t="shared" si="30"/>
        <v>0.14915380000456935</v>
      </c>
      <c r="K157" s="32">
        <f t="shared" si="34"/>
        <v>0.14915380000456935</v>
      </c>
      <c r="O157" s="32">
        <f t="shared" ca="1" si="27"/>
        <v>0.31887507510053364</v>
      </c>
      <c r="P157" s="32">
        <f t="shared" si="26"/>
        <v>0.14633453238074076</v>
      </c>
      <c r="Q157" s="226">
        <f t="shared" si="33"/>
        <v>39558.110500000003</v>
      </c>
      <c r="R157" s="32">
        <f t="shared" si="31"/>
        <v>7.9482699347680829E-6</v>
      </c>
      <c r="S157" s="32">
        <v>1</v>
      </c>
      <c r="T157" s="32">
        <f t="shared" si="35"/>
        <v>7.9482699347680829E-6</v>
      </c>
    </row>
    <row r="158" spans="1:30" ht="12.95" customHeight="1" x14ac:dyDescent="0.2">
      <c r="A158" s="128" t="s">
        <v>234</v>
      </c>
      <c r="B158" s="157" t="s">
        <v>86</v>
      </c>
      <c r="C158" s="156">
        <v>54610.6679</v>
      </c>
      <c r="D158" s="156">
        <v>4.0000000000000002E-4</v>
      </c>
      <c r="E158" s="32">
        <f t="shared" si="32"/>
        <v>23216.862846839929</v>
      </c>
      <c r="F158" s="234">
        <f t="shared" si="28"/>
        <v>23216.5</v>
      </c>
      <c r="G158" s="192">
        <f t="shared" si="30"/>
        <v>0.14978654999868013</v>
      </c>
      <c r="K158" s="32">
        <f t="shared" si="34"/>
        <v>0.14978654999868013</v>
      </c>
      <c r="O158" s="32">
        <f t="shared" ca="1" si="27"/>
        <v>0.31813245812126129</v>
      </c>
      <c r="P158" s="32">
        <f t="shared" ref="P158:P189" si="36">+D$11+D$12*F158+D$13*F158^2</f>
        <v>0.14749398145153408</v>
      </c>
      <c r="Q158" s="226">
        <f t="shared" si="33"/>
        <v>39592.1679</v>
      </c>
      <c r="R158" s="32">
        <f t="shared" si="31"/>
        <v>5.25587054336333E-6</v>
      </c>
      <c r="S158" s="32">
        <v>1</v>
      </c>
      <c r="T158" s="32">
        <f t="shared" si="35"/>
        <v>5.25587054336333E-6</v>
      </c>
    </row>
    <row r="159" spans="1:30" ht="12.95" customHeight="1" x14ac:dyDescent="0.2">
      <c r="A159" s="128" t="s">
        <v>235</v>
      </c>
      <c r="B159" s="157" t="s">
        <v>82</v>
      </c>
      <c r="C159" s="156">
        <v>54880.8609</v>
      </c>
      <c r="D159" s="156">
        <v>1E-4</v>
      </c>
      <c r="E159" s="32">
        <f t="shared" si="32"/>
        <v>23871.38540725705</v>
      </c>
      <c r="F159" s="234">
        <f t="shared" si="28"/>
        <v>23871</v>
      </c>
      <c r="G159" s="192">
        <f t="shared" si="30"/>
        <v>0.15909969999484019</v>
      </c>
      <c r="K159" s="32">
        <f t="shared" si="34"/>
        <v>0.15909969999484019</v>
      </c>
      <c r="O159" s="32">
        <f t="shared" ca="1" si="27"/>
        <v>0.31224103008570048</v>
      </c>
      <c r="P159" s="32">
        <f t="shared" si="36"/>
        <v>0.15684676515301951</v>
      </c>
      <c r="Q159" s="226">
        <f t="shared" si="33"/>
        <v>39862.3609</v>
      </c>
      <c r="R159" s="32">
        <f t="shared" si="31"/>
        <v>5.0757154014895755E-6</v>
      </c>
      <c r="S159" s="32">
        <v>1</v>
      </c>
      <c r="T159" s="32">
        <f t="shared" si="35"/>
        <v>5.0757154014895755E-6</v>
      </c>
    </row>
    <row r="160" spans="1:30" ht="12.95" customHeight="1" x14ac:dyDescent="0.2">
      <c r="A160" s="156" t="s">
        <v>106</v>
      </c>
      <c r="B160" s="157" t="s">
        <v>86</v>
      </c>
      <c r="C160" s="156">
        <v>54882.925300000003</v>
      </c>
      <c r="D160" s="156">
        <v>4.0000000000000002E-4</v>
      </c>
      <c r="E160" s="32">
        <f t="shared" si="32"/>
        <v>23876.386263584664</v>
      </c>
      <c r="F160" s="234">
        <f t="shared" si="28"/>
        <v>23876</v>
      </c>
      <c r="G160" s="192">
        <f t="shared" si="30"/>
        <v>0.15945320000173524</v>
      </c>
      <c r="K160" s="32">
        <f t="shared" si="34"/>
        <v>0.15945320000173524</v>
      </c>
      <c r="O160" s="32">
        <f t="shared" ref="O160:O191" ca="1" si="37">+C$11+C$12*F160</f>
        <v>0.31219602299604765</v>
      </c>
      <c r="P160" s="32">
        <f t="shared" si="36"/>
        <v>0.15691927108214637</v>
      </c>
      <c r="Q160" s="226">
        <f t="shared" si="33"/>
        <v>39864.425300000003</v>
      </c>
      <c r="R160" s="32">
        <f t="shared" si="31"/>
        <v>6.4207957695288084E-6</v>
      </c>
      <c r="S160" s="32">
        <v>1</v>
      </c>
      <c r="T160" s="32">
        <f t="shared" si="35"/>
        <v>6.4207957695288084E-6</v>
      </c>
      <c r="AA160" s="32" t="s">
        <v>34</v>
      </c>
    </row>
    <row r="161" spans="1:30" ht="12.95" customHeight="1" x14ac:dyDescent="0.2">
      <c r="A161" s="128" t="s">
        <v>236</v>
      </c>
      <c r="B161" s="157" t="s">
        <v>82</v>
      </c>
      <c r="C161" s="156">
        <v>54930.813099999999</v>
      </c>
      <c r="D161" s="156">
        <v>4.0000000000000002E-4</v>
      </c>
      <c r="E161" s="32">
        <f t="shared" si="32"/>
        <v>23992.390917549572</v>
      </c>
      <c r="F161" s="234">
        <f t="shared" si="28"/>
        <v>23992</v>
      </c>
      <c r="G161" s="192">
        <f t="shared" si="30"/>
        <v>0.16137439999874914</v>
      </c>
      <c r="K161" s="32">
        <f t="shared" si="34"/>
        <v>0.16137439999874914</v>
      </c>
      <c r="O161" s="32">
        <f t="shared" ca="1" si="37"/>
        <v>0.311151858516101</v>
      </c>
      <c r="P161" s="32">
        <f t="shared" si="36"/>
        <v>0.15860590395403668</v>
      </c>
      <c r="Q161" s="226">
        <f t="shared" si="33"/>
        <v>39912.313099999999</v>
      </c>
      <c r="R161" s="32">
        <f t="shared" si="31"/>
        <v>7.6645703495885636E-6</v>
      </c>
      <c r="S161" s="32">
        <v>1</v>
      </c>
      <c r="T161" s="32">
        <f t="shared" si="35"/>
        <v>7.6645703495885636E-6</v>
      </c>
      <c r="AA161" s="32" t="s">
        <v>34</v>
      </c>
      <c r="AB161" s="32">
        <v>8</v>
      </c>
      <c r="AD161" s="32" t="s">
        <v>31</v>
      </c>
    </row>
    <row r="162" spans="1:30" ht="12.95" customHeight="1" x14ac:dyDescent="0.2">
      <c r="A162" s="156" t="s">
        <v>232</v>
      </c>
      <c r="B162" s="157" t="s">
        <v>82</v>
      </c>
      <c r="C162" s="156">
        <v>54935.352899999998</v>
      </c>
      <c r="D162" s="156">
        <v>4.0000000000000002E-4</v>
      </c>
      <c r="E162" s="32">
        <f t="shared" si="32"/>
        <v>24003.38824730934</v>
      </c>
      <c r="F162" s="234">
        <f t="shared" si="28"/>
        <v>24003</v>
      </c>
      <c r="G162" s="192">
        <f t="shared" si="30"/>
        <v>0.16027209999447223</v>
      </c>
      <c r="J162" s="32">
        <f>G162</f>
        <v>0.16027209999447223</v>
      </c>
      <c r="O162" s="32">
        <f t="shared" ca="1" si="37"/>
        <v>0.3110528429188647</v>
      </c>
      <c r="P162" s="32">
        <f t="shared" si="36"/>
        <v>0.15876629069592504</v>
      </c>
      <c r="Q162" s="226">
        <f t="shared" si="33"/>
        <v>39916.852899999998</v>
      </c>
      <c r="R162" s="32">
        <f t="shared" si="31"/>
        <v>2.2674616435911619E-6</v>
      </c>
      <c r="S162" s="32">
        <v>1</v>
      </c>
      <c r="T162" s="32">
        <f t="shared" si="35"/>
        <v>2.2674616435911619E-6</v>
      </c>
      <c r="AA162" s="32" t="s">
        <v>40</v>
      </c>
    </row>
    <row r="163" spans="1:30" ht="12.95" customHeight="1" x14ac:dyDescent="0.2">
      <c r="A163" s="156" t="s">
        <v>106</v>
      </c>
      <c r="B163" s="157" t="s">
        <v>86</v>
      </c>
      <c r="C163" s="156">
        <v>54952.691099999996</v>
      </c>
      <c r="D163" s="156">
        <v>6.9999999999999999E-4</v>
      </c>
      <c r="E163" s="32">
        <f t="shared" si="32"/>
        <v>24045.388754565349</v>
      </c>
      <c r="F163" s="234">
        <f t="shared" si="28"/>
        <v>24045</v>
      </c>
      <c r="G163" s="192">
        <f t="shared" si="30"/>
        <v>0.16048149999551242</v>
      </c>
      <c r="K163" s="32">
        <f t="shared" ref="K163:K194" si="38">G163</f>
        <v>0.16048149999551242</v>
      </c>
      <c r="O163" s="32">
        <f t="shared" ca="1" si="37"/>
        <v>0.31067478336578058</v>
      </c>
      <c r="P163" s="32">
        <f t="shared" si="36"/>
        <v>0.1593793893597199</v>
      </c>
      <c r="Q163" s="226">
        <f t="shared" si="33"/>
        <v>39934.191099999996</v>
      </c>
      <c r="R163" s="32">
        <f t="shared" si="31"/>
        <v>1.2146478535269909E-6</v>
      </c>
      <c r="S163" s="32">
        <v>1</v>
      </c>
      <c r="T163" s="32">
        <f t="shared" si="35"/>
        <v>1.2146478535269909E-6</v>
      </c>
      <c r="AA163" s="32" t="s">
        <v>40</v>
      </c>
    </row>
    <row r="164" spans="1:30" ht="12.95" customHeight="1" x14ac:dyDescent="0.2">
      <c r="A164" s="128" t="s">
        <v>236</v>
      </c>
      <c r="B164" s="157" t="s">
        <v>82</v>
      </c>
      <c r="C164" s="156">
        <v>54959.710400000004</v>
      </c>
      <c r="D164" s="156">
        <v>2.9999999999999997E-4</v>
      </c>
      <c r="E164" s="32">
        <f t="shared" si="32"/>
        <v>24062.392489704085</v>
      </c>
      <c r="F164" s="234">
        <f t="shared" si="28"/>
        <v>24062</v>
      </c>
      <c r="G164" s="192">
        <f t="shared" si="30"/>
        <v>0.16202340000018012</v>
      </c>
      <c r="K164" s="32">
        <f t="shared" si="38"/>
        <v>0.16202340000018012</v>
      </c>
      <c r="O164" s="32">
        <f t="shared" ca="1" si="37"/>
        <v>0.31052175926096082</v>
      </c>
      <c r="P164" s="32">
        <f t="shared" si="36"/>
        <v>0.15962786957395383</v>
      </c>
      <c r="Q164" s="226">
        <f t="shared" si="33"/>
        <v>39941.210400000004</v>
      </c>
      <c r="R164" s="32">
        <f t="shared" si="31"/>
        <v>5.7385660229758787E-6</v>
      </c>
      <c r="S164" s="32">
        <v>1</v>
      </c>
      <c r="T164" s="32">
        <f t="shared" si="35"/>
        <v>5.7385660229758787E-6</v>
      </c>
    </row>
    <row r="165" spans="1:30" ht="12.95" customHeight="1" x14ac:dyDescent="0.2">
      <c r="A165" s="259" t="s">
        <v>230</v>
      </c>
      <c r="B165" s="252" t="s">
        <v>82</v>
      </c>
      <c r="C165" s="253">
        <v>55212.5645</v>
      </c>
      <c r="D165" s="253">
        <v>1E-4</v>
      </c>
      <c r="E165" s="32">
        <f t="shared" si="32"/>
        <v>24674.912847166957</v>
      </c>
      <c r="F165" s="234">
        <f t="shared" ref="F165:F196" si="39">ROUND(2*E165,0)/2-0.5</f>
        <v>24674.5</v>
      </c>
      <c r="G165" s="192">
        <f t="shared" si="30"/>
        <v>0.17042714999843156</v>
      </c>
      <c r="K165" s="32">
        <f t="shared" si="38"/>
        <v>0.17042714999843156</v>
      </c>
      <c r="O165" s="32">
        <f t="shared" ca="1" si="37"/>
        <v>0.30500839077848413</v>
      </c>
      <c r="P165" s="32">
        <f t="shared" si="36"/>
        <v>0.16870395180810682</v>
      </c>
      <c r="Q165" s="226">
        <f t="shared" si="33"/>
        <v>40194.0645</v>
      </c>
      <c r="R165" s="32">
        <f t="shared" si="31"/>
        <v>2.9694120031384496E-6</v>
      </c>
      <c r="S165" s="32">
        <v>1</v>
      </c>
      <c r="T165" s="32">
        <f t="shared" si="35"/>
        <v>2.9694120031384496E-6</v>
      </c>
    </row>
    <row r="166" spans="1:30" ht="12.95" customHeight="1" x14ac:dyDescent="0.2">
      <c r="A166" s="128" t="s">
        <v>237</v>
      </c>
      <c r="B166" s="157" t="s">
        <v>86</v>
      </c>
      <c r="C166" s="156">
        <v>55238.777800000003</v>
      </c>
      <c r="D166" s="156">
        <v>2.9999999999999997E-4</v>
      </c>
      <c r="E166" s="32">
        <f t="shared" si="32"/>
        <v>24738.412627816284</v>
      </c>
      <c r="F166" s="234">
        <f t="shared" si="39"/>
        <v>24738</v>
      </c>
      <c r="G166" s="192">
        <f t="shared" si="30"/>
        <v>0.17033660000015516</v>
      </c>
      <c r="K166" s="32">
        <f t="shared" si="38"/>
        <v>0.17033660000015516</v>
      </c>
      <c r="O166" s="32">
        <f t="shared" ca="1" si="37"/>
        <v>0.30443680073989265</v>
      </c>
      <c r="P166" s="32">
        <f t="shared" si="36"/>
        <v>0.16965864867144834</v>
      </c>
      <c r="Q166" s="226">
        <f t="shared" si="33"/>
        <v>40220.277800000003</v>
      </c>
      <c r="R166" s="32">
        <f t="shared" si="31"/>
        <v>4.5961800409534504E-7</v>
      </c>
      <c r="S166" s="32">
        <v>1</v>
      </c>
      <c r="T166" s="32">
        <f t="shared" si="35"/>
        <v>4.5961800409534504E-7</v>
      </c>
    </row>
    <row r="167" spans="1:30" ht="12.95" customHeight="1" x14ac:dyDescent="0.2">
      <c r="A167" s="128" t="s">
        <v>238</v>
      </c>
      <c r="B167" s="157" t="s">
        <v>86</v>
      </c>
      <c r="C167" s="156">
        <v>55263.7549</v>
      </c>
      <c r="D167" s="156">
        <v>2.0000000000000001E-4</v>
      </c>
      <c r="E167" s="32">
        <f t="shared" si="32"/>
        <v>24798.917805388584</v>
      </c>
      <c r="F167" s="234">
        <f t="shared" si="39"/>
        <v>24798.5</v>
      </c>
      <c r="G167" s="192">
        <f t="shared" si="30"/>
        <v>0.17247394999867538</v>
      </c>
      <c r="K167" s="32">
        <f t="shared" si="38"/>
        <v>0.17247394999867538</v>
      </c>
      <c r="O167" s="32">
        <f t="shared" ca="1" si="37"/>
        <v>0.30389221495509289</v>
      </c>
      <c r="P167" s="32">
        <f t="shared" si="36"/>
        <v>0.17057064441494613</v>
      </c>
      <c r="Q167" s="226">
        <f t="shared" si="33"/>
        <v>40245.2549</v>
      </c>
      <c r="R167" s="32">
        <f t="shared" si="31"/>
        <v>3.6225721450549541E-6</v>
      </c>
      <c r="S167" s="32">
        <v>1</v>
      </c>
      <c r="T167" s="32">
        <f t="shared" si="35"/>
        <v>3.6225721450549541E-6</v>
      </c>
    </row>
    <row r="168" spans="1:30" ht="12.95" customHeight="1" x14ac:dyDescent="0.2">
      <c r="A168" s="259" t="s">
        <v>230</v>
      </c>
      <c r="B168" s="252" t="s">
        <v>86</v>
      </c>
      <c r="C168" s="253">
        <v>55265.6129</v>
      </c>
      <c r="D168" s="253">
        <v>2.0000000000000001E-4</v>
      </c>
      <c r="E168" s="32">
        <f t="shared" si="32"/>
        <v>24803.418672980471</v>
      </c>
      <c r="F168" s="234">
        <f t="shared" si="39"/>
        <v>24803</v>
      </c>
      <c r="G168" s="192">
        <f t="shared" si="30"/>
        <v>0.17283209999732208</v>
      </c>
      <c r="K168" s="32">
        <f t="shared" si="38"/>
        <v>0.17283209999732208</v>
      </c>
      <c r="O168" s="32">
        <f t="shared" ca="1" si="37"/>
        <v>0.30385170857440535</v>
      </c>
      <c r="P168" s="32">
        <f t="shared" si="36"/>
        <v>0.17063857248819952</v>
      </c>
      <c r="Q168" s="226">
        <f t="shared" si="33"/>
        <v>40247.1129</v>
      </c>
      <c r="R168" s="32">
        <f t="shared" si="31"/>
        <v>4.8115629332773803E-6</v>
      </c>
      <c r="S168" s="32">
        <v>1</v>
      </c>
      <c r="T168" s="32">
        <f t="shared" si="35"/>
        <v>4.8115629332773803E-6</v>
      </c>
    </row>
    <row r="169" spans="1:30" ht="12.95" customHeight="1" x14ac:dyDescent="0.2">
      <c r="A169" s="32" t="s">
        <v>807</v>
      </c>
      <c r="B169" s="194" t="s">
        <v>86</v>
      </c>
      <c r="C169" s="230">
        <v>55584.720300000001</v>
      </c>
      <c r="D169" s="236" t="s">
        <v>252</v>
      </c>
      <c r="E169" s="210">
        <f t="shared" si="32"/>
        <v>25576.432749940464</v>
      </c>
      <c r="F169" s="257">
        <f t="shared" si="39"/>
        <v>25576</v>
      </c>
      <c r="G169" s="192">
        <f t="shared" si="30"/>
        <v>0.17864320000080625</v>
      </c>
      <c r="K169" s="32">
        <f t="shared" si="38"/>
        <v>0.17864320000080625</v>
      </c>
      <c r="O169" s="32">
        <f t="shared" ca="1" si="37"/>
        <v>0.29689361251407148</v>
      </c>
      <c r="P169" s="32">
        <f t="shared" si="36"/>
        <v>0.18249959090765877</v>
      </c>
      <c r="Q169" s="226">
        <f t="shared" si="33"/>
        <v>40566.220300000001</v>
      </c>
      <c r="R169" s="32">
        <f t="shared" si="31"/>
        <v>1.487175082645484E-5</v>
      </c>
      <c r="S169" s="32">
        <v>1</v>
      </c>
      <c r="T169" s="32">
        <f t="shared" si="35"/>
        <v>1.487175082645484E-5</v>
      </c>
    </row>
    <row r="170" spans="1:30" ht="12.95" customHeight="1" x14ac:dyDescent="0.2">
      <c r="A170" s="128" t="s">
        <v>1008</v>
      </c>
      <c r="B170" s="128"/>
      <c r="C170" s="156">
        <v>55584.720300000001</v>
      </c>
      <c r="D170" s="156">
        <v>1.8E-3</v>
      </c>
      <c r="E170" s="210">
        <f t="shared" si="32"/>
        <v>25576.432749940464</v>
      </c>
      <c r="F170" s="257">
        <f t="shared" si="39"/>
        <v>25576</v>
      </c>
      <c r="G170" s="192">
        <f t="shared" si="30"/>
        <v>0.17864320000080625</v>
      </c>
      <c r="K170" s="32">
        <f t="shared" si="38"/>
        <v>0.17864320000080625</v>
      </c>
      <c r="O170" s="32">
        <f t="shared" ca="1" si="37"/>
        <v>0.29689361251407148</v>
      </c>
      <c r="P170" s="32">
        <f t="shared" si="36"/>
        <v>0.18249959090765877</v>
      </c>
      <c r="Q170" s="226">
        <f t="shared" si="33"/>
        <v>40566.220300000001</v>
      </c>
      <c r="R170" s="32">
        <f t="shared" si="31"/>
        <v>1.487175082645484E-5</v>
      </c>
      <c r="S170" s="32">
        <v>1</v>
      </c>
      <c r="T170" s="32">
        <f t="shared" si="35"/>
        <v>1.487175082645484E-5</v>
      </c>
    </row>
    <row r="171" spans="1:30" ht="12.95" customHeight="1" x14ac:dyDescent="0.2">
      <c r="A171" s="156" t="s">
        <v>233</v>
      </c>
      <c r="B171" s="157" t="s">
        <v>82</v>
      </c>
      <c r="C171" s="156">
        <v>55616.924299999999</v>
      </c>
      <c r="D171" s="156">
        <v>4.0000000000000002E-4</v>
      </c>
      <c r="E171" s="32">
        <f t="shared" si="32"/>
        <v>25654.444558298459</v>
      </c>
      <c r="F171" s="234">
        <f t="shared" si="39"/>
        <v>25654</v>
      </c>
      <c r="G171" s="192">
        <f t="shared" si="30"/>
        <v>0.18351779999647988</v>
      </c>
      <c r="K171" s="32">
        <f t="shared" si="38"/>
        <v>0.18351779999647988</v>
      </c>
      <c r="O171" s="32">
        <f t="shared" ca="1" si="37"/>
        <v>0.29619150191548671</v>
      </c>
      <c r="P171" s="32">
        <f t="shared" si="36"/>
        <v>0.18371769255843248</v>
      </c>
      <c r="Q171" s="226">
        <f t="shared" si="33"/>
        <v>40598.424299999999</v>
      </c>
      <c r="R171" s="32">
        <f t="shared" si="31"/>
        <v>3.9957036323975084E-8</v>
      </c>
      <c r="S171" s="32">
        <v>1</v>
      </c>
      <c r="T171" s="32">
        <f t="shared" si="35"/>
        <v>3.9957036323975084E-8</v>
      </c>
    </row>
    <row r="172" spans="1:30" ht="12.95" customHeight="1" x14ac:dyDescent="0.2">
      <c r="A172" s="128" t="s">
        <v>242</v>
      </c>
      <c r="B172" s="252" t="s">
        <v>86</v>
      </c>
      <c r="C172" s="253">
        <v>55618.570599999999</v>
      </c>
      <c r="D172" s="253">
        <v>8.9999999999999998E-4</v>
      </c>
      <c r="E172" s="210">
        <f t="shared" si="32"/>
        <v>25658.432598296589</v>
      </c>
      <c r="F172" s="257">
        <f t="shared" si="39"/>
        <v>25658</v>
      </c>
      <c r="G172" s="192">
        <f t="shared" si="30"/>
        <v>0.17858059999707621</v>
      </c>
      <c r="K172" s="32">
        <f t="shared" si="38"/>
        <v>0.17858059999707621</v>
      </c>
      <c r="O172" s="32">
        <f t="shared" ca="1" si="37"/>
        <v>0.29615549624376442</v>
      </c>
      <c r="P172" s="32">
        <f t="shared" si="36"/>
        <v>0.18378026435846445</v>
      </c>
      <c r="Q172" s="226">
        <f t="shared" si="33"/>
        <v>40600.070599999999</v>
      </c>
      <c r="R172" s="32">
        <f t="shared" si="31"/>
        <v>2.703650947109103E-5</v>
      </c>
      <c r="S172" s="32">
        <v>1</v>
      </c>
      <c r="T172" s="32">
        <f t="shared" si="35"/>
        <v>2.703650947109103E-5</v>
      </c>
    </row>
    <row r="173" spans="1:30" ht="12.95" customHeight="1" x14ac:dyDescent="0.2">
      <c r="A173" s="156" t="s">
        <v>239</v>
      </c>
      <c r="B173" s="157" t="s">
        <v>82</v>
      </c>
      <c r="C173" s="156">
        <v>55622.705499999996</v>
      </c>
      <c r="D173" s="156">
        <v>2.9999999999999997E-4</v>
      </c>
      <c r="E173" s="32">
        <f t="shared" si="32"/>
        <v>25668.449087750672</v>
      </c>
      <c r="F173" s="234">
        <f t="shared" si="39"/>
        <v>25668</v>
      </c>
      <c r="G173" s="192">
        <f t="shared" si="30"/>
        <v>0.18538759999501053</v>
      </c>
      <c r="K173" s="32">
        <f t="shared" si="38"/>
        <v>0.18538759999501053</v>
      </c>
      <c r="O173" s="32">
        <f t="shared" ca="1" si="37"/>
        <v>0.29606548206445871</v>
      </c>
      <c r="P173" s="32">
        <f t="shared" si="36"/>
        <v>0.18393673869640839</v>
      </c>
      <c r="Q173" s="226">
        <f t="shared" si="33"/>
        <v>40604.205499999996</v>
      </c>
      <c r="R173" s="32">
        <f t="shared" si="31"/>
        <v>2.1049985077814903E-6</v>
      </c>
      <c r="S173" s="32">
        <v>1</v>
      </c>
      <c r="T173" s="32">
        <f t="shared" si="35"/>
        <v>2.1049985077814903E-6</v>
      </c>
    </row>
    <row r="174" spans="1:30" ht="12.95" customHeight="1" x14ac:dyDescent="0.2">
      <c r="A174" s="128" t="s">
        <v>242</v>
      </c>
      <c r="B174" s="252" t="s">
        <v>86</v>
      </c>
      <c r="C174" s="253">
        <v>55628.483699999997</v>
      </c>
      <c r="D174" s="253">
        <v>4.0000000000000002E-4</v>
      </c>
      <c r="E174" s="210">
        <f t="shared" si="32"/>
        <v>25682.446349924758</v>
      </c>
      <c r="F174" s="257">
        <f t="shared" si="39"/>
        <v>25682</v>
      </c>
      <c r="G174" s="192">
        <f t="shared" si="30"/>
        <v>0.18425739999656798</v>
      </c>
      <c r="K174" s="32">
        <f t="shared" si="38"/>
        <v>0.18425739999656798</v>
      </c>
      <c r="O174" s="32">
        <f t="shared" ca="1" si="37"/>
        <v>0.29593946221343059</v>
      </c>
      <c r="P174" s="32">
        <f t="shared" si="36"/>
        <v>0.1841559103804038</v>
      </c>
      <c r="Q174" s="226">
        <f t="shared" si="33"/>
        <v>40609.983699999997</v>
      </c>
      <c r="R174" s="32">
        <f t="shared" si="31"/>
        <v>1.030014218915368E-8</v>
      </c>
      <c r="S174" s="32">
        <v>1</v>
      </c>
      <c r="T174" s="32">
        <f t="shared" si="35"/>
        <v>1.030014218915368E-8</v>
      </c>
      <c r="AB174" s="32">
        <v>8</v>
      </c>
      <c r="AD174" s="32" t="s">
        <v>31</v>
      </c>
    </row>
    <row r="175" spans="1:30" ht="12.95" customHeight="1" x14ac:dyDescent="0.2">
      <c r="A175" s="156" t="s">
        <v>239</v>
      </c>
      <c r="B175" s="157" t="s">
        <v>82</v>
      </c>
      <c r="C175" s="156">
        <v>55640.662499999999</v>
      </c>
      <c r="D175" s="156">
        <v>2.9999999999999997E-4</v>
      </c>
      <c r="E175" s="32">
        <f t="shared" si="32"/>
        <v>25711.948592243432</v>
      </c>
      <c r="F175" s="234">
        <f t="shared" si="39"/>
        <v>25711.5</v>
      </c>
      <c r="G175" s="192">
        <f t="shared" si="30"/>
        <v>0.18518304999452084</v>
      </c>
      <c r="K175" s="32">
        <f t="shared" si="38"/>
        <v>0.18518304999452084</v>
      </c>
      <c r="O175" s="32">
        <f t="shared" ca="1" si="37"/>
        <v>0.29567392038447871</v>
      </c>
      <c r="P175" s="32">
        <f t="shared" si="36"/>
        <v>0.18461814741588792</v>
      </c>
      <c r="Q175" s="226">
        <f t="shared" si="33"/>
        <v>40622.162499999999</v>
      </c>
      <c r="R175" s="32">
        <f t="shared" si="31"/>
        <v>3.1911492334612844E-7</v>
      </c>
      <c r="S175" s="32">
        <v>1</v>
      </c>
      <c r="T175" s="32">
        <f t="shared" si="35"/>
        <v>3.1911492334612844E-7</v>
      </c>
      <c r="AA175" s="32" t="s">
        <v>34</v>
      </c>
      <c r="AB175" s="32">
        <v>8</v>
      </c>
      <c r="AD175" s="32" t="s">
        <v>31</v>
      </c>
    </row>
    <row r="176" spans="1:30" ht="12.95" customHeight="1" x14ac:dyDescent="0.2">
      <c r="A176" s="32" t="s">
        <v>837</v>
      </c>
      <c r="B176" s="194" t="s">
        <v>86</v>
      </c>
      <c r="C176" s="230">
        <v>55656.143799999998</v>
      </c>
      <c r="D176" s="230" t="s">
        <v>252</v>
      </c>
      <c r="E176" s="210">
        <f t="shared" si="32"/>
        <v>25749.450896576203</v>
      </c>
      <c r="F176" s="257">
        <f t="shared" si="39"/>
        <v>25749</v>
      </c>
      <c r="G176" s="192">
        <f t="shared" si="30"/>
        <v>0.18613429999822984</v>
      </c>
      <c r="K176" s="32">
        <f t="shared" si="38"/>
        <v>0.18613429999822984</v>
      </c>
      <c r="O176" s="32">
        <f t="shared" ca="1" si="37"/>
        <v>0.29533636721208212</v>
      </c>
      <c r="P176" s="32">
        <f t="shared" si="36"/>
        <v>0.1852065415473001</v>
      </c>
      <c r="Q176" s="226">
        <f t="shared" si="33"/>
        <v>40637.643799999998</v>
      </c>
      <c r="R176" s="32">
        <f t="shared" si="31"/>
        <v>8.6073574327154842E-7</v>
      </c>
      <c r="S176" s="32">
        <v>1</v>
      </c>
      <c r="T176" s="32">
        <f t="shared" si="35"/>
        <v>8.6073574327154842E-7</v>
      </c>
    </row>
    <row r="177" spans="1:30" ht="12.95" customHeight="1" x14ac:dyDescent="0.2">
      <c r="A177" s="156" t="s">
        <v>233</v>
      </c>
      <c r="B177" s="157" t="s">
        <v>86</v>
      </c>
      <c r="C177" s="156">
        <v>55660.685299999997</v>
      </c>
      <c r="D177" s="156">
        <v>5.9999999999999995E-4</v>
      </c>
      <c r="E177" s="32">
        <f t="shared" si="32"/>
        <v>25760.452344460249</v>
      </c>
      <c r="F177" s="234">
        <f t="shared" si="39"/>
        <v>25760</v>
      </c>
      <c r="G177" s="192">
        <f t="shared" si="30"/>
        <v>0.18673199999466306</v>
      </c>
      <c r="K177" s="32">
        <f t="shared" si="38"/>
        <v>0.18673199999466306</v>
      </c>
      <c r="O177" s="32">
        <f t="shared" ca="1" si="37"/>
        <v>0.29523735161484588</v>
      </c>
      <c r="P177" s="32">
        <f t="shared" si="36"/>
        <v>0.18537930802347033</v>
      </c>
      <c r="Q177" s="226">
        <f t="shared" si="33"/>
        <v>40642.185299999997</v>
      </c>
      <c r="R177" s="32">
        <f t="shared" si="31"/>
        <v>1.8297755689292641E-6</v>
      </c>
      <c r="S177" s="32">
        <v>1</v>
      </c>
      <c r="T177" s="32">
        <f t="shared" si="35"/>
        <v>1.8297755689292641E-6</v>
      </c>
      <c r="AA177" s="32" t="s">
        <v>42</v>
      </c>
    </row>
    <row r="178" spans="1:30" ht="12.95" customHeight="1" x14ac:dyDescent="0.2">
      <c r="A178" s="128" t="s">
        <v>847</v>
      </c>
      <c r="B178" s="157" t="s">
        <v>82</v>
      </c>
      <c r="C178" s="156">
        <v>55663.368300000002</v>
      </c>
      <c r="D178" s="156" t="s">
        <v>252</v>
      </c>
      <c r="E178" s="210">
        <f t="shared" si="32"/>
        <v>25766.951713539398</v>
      </c>
      <c r="F178" s="257">
        <f t="shared" si="39"/>
        <v>25766.5</v>
      </c>
      <c r="G178" s="192">
        <f t="shared" si="30"/>
        <v>0.18647154999780469</v>
      </c>
      <c r="K178" s="32">
        <f t="shared" si="38"/>
        <v>0.18647154999780469</v>
      </c>
      <c r="O178" s="32">
        <f t="shared" ca="1" si="37"/>
        <v>0.29517884239829711</v>
      </c>
      <c r="P178" s="32">
        <f t="shared" si="36"/>
        <v>0.18548143373560824</v>
      </c>
      <c r="Q178" s="226">
        <f t="shared" si="33"/>
        <v>40644.868300000002</v>
      </c>
      <c r="R178" s="32">
        <f t="shared" si="31"/>
        <v>9.8033021266585818E-7</v>
      </c>
      <c r="S178" s="32">
        <v>1</v>
      </c>
      <c r="T178" s="32">
        <f t="shared" si="35"/>
        <v>9.8033021266585818E-7</v>
      </c>
    </row>
    <row r="179" spans="1:30" ht="12.95" customHeight="1" x14ac:dyDescent="0.2">
      <c r="A179" s="128" t="s">
        <v>837</v>
      </c>
      <c r="B179" s="157" t="s">
        <v>82</v>
      </c>
      <c r="C179" s="156">
        <v>55716.616000000002</v>
      </c>
      <c r="D179" s="156" t="s">
        <v>252</v>
      </c>
      <c r="E179" s="210">
        <f t="shared" si="32"/>
        <v>25895.940328863715</v>
      </c>
      <c r="F179" s="257">
        <f t="shared" si="39"/>
        <v>25895.5</v>
      </c>
      <c r="G179" s="192">
        <f t="shared" ref="G179:G210" si="40">+C179-(C$7+F179*C$8)</f>
        <v>0.1817718500024057</v>
      </c>
      <c r="K179" s="32">
        <f t="shared" si="38"/>
        <v>0.1817718500024057</v>
      </c>
      <c r="O179" s="32">
        <f t="shared" ca="1" si="37"/>
        <v>0.29401765948525305</v>
      </c>
      <c r="P179" s="32">
        <f t="shared" si="36"/>
        <v>0.18751383449781509</v>
      </c>
      <c r="Q179" s="226">
        <f t="shared" si="33"/>
        <v>40698.116000000002</v>
      </c>
      <c r="R179" s="32">
        <f t="shared" ref="R179:R210" si="41">+(P179-G179)^2</f>
        <v>3.2970385945521775E-5</v>
      </c>
      <c r="S179" s="32">
        <v>1</v>
      </c>
      <c r="T179" s="32">
        <f t="shared" si="35"/>
        <v>3.2970385945521775E-5</v>
      </c>
    </row>
    <row r="180" spans="1:30" ht="12.95" customHeight="1" x14ac:dyDescent="0.2">
      <c r="A180" s="128" t="s">
        <v>243</v>
      </c>
      <c r="B180" s="157" t="s">
        <v>86</v>
      </c>
      <c r="C180" s="156">
        <v>55935.832199999997</v>
      </c>
      <c r="D180" s="156">
        <v>2.0000000000000001E-4</v>
      </c>
      <c r="E180" s="210">
        <f t="shared" si="32"/>
        <v>26426.975361262441</v>
      </c>
      <c r="F180" s="257">
        <f t="shared" si="39"/>
        <v>26426.5</v>
      </c>
      <c r="G180" s="192">
        <f t="shared" si="40"/>
        <v>0.19623354999203002</v>
      </c>
      <c r="K180" s="32">
        <f t="shared" si="38"/>
        <v>0.19623354999203002</v>
      </c>
      <c r="O180" s="32">
        <f t="shared" ca="1" si="37"/>
        <v>0.28923790656411819</v>
      </c>
      <c r="P180" s="32">
        <f t="shared" si="36"/>
        <v>0.19599200520136237</v>
      </c>
      <c r="Q180" s="226">
        <f t="shared" si="33"/>
        <v>40917.332199999997</v>
      </c>
      <c r="R180" s="32">
        <f t="shared" si="41"/>
        <v>5.8343885898680149E-8</v>
      </c>
      <c r="S180" s="32">
        <v>1</v>
      </c>
      <c r="T180" s="32">
        <f t="shared" si="35"/>
        <v>5.8343885898680149E-8</v>
      </c>
    </row>
    <row r="181" spans="1:30" ht="12.95" customHeight="1" x14ac:dyDescent="0.2">
      <c r="A181" s="156" t="s">
        <v>241</v>
      </c>
      <c r="B181" s="157" t="s">
        <v>82</v>
      </c>
      <c r="C181" s="156">
        <v>55987.849000000002</v>
      </c>
      <c r="D181" s="156">
        <v>5.0000000000000001E-4</v>
      </c>
      <c r="E181" s="210">
        <f t="shared" si="32"/>
        <v>26552.982212367791</v>
      </c>
      <c r="F181" s="257">
        <f t="shared" si="39"/>
        <v>26552.5</v>
      </c>
      <c r="G181" s="192">
        <f t="shared" si="40"/>
        <v>0.19906174999778159</v>
      </c>
      <c r="K181" s="32">
        <f t="shared" si="38"/>
        <v>0.19906174999778159</v>
      </c>
      <c r="O181" s="32">
        <f t="shared" ca="1" si="37"/>
        <v>0.28810372790486583</v>
      </c>
      <c r="P181" s="32">
        <f t="shared" si="36"/>
        <v>0.19803028714989881</v>
      </c>
      <c r="Q181" s="226">
        <f t="shared" si="33"/>
        <v>40969.349000000002</v>
      </c>
      <c r="R181" s="32">
        <f t="shared" si="41"/>
        <v>1.0639156065624442E-6</v>
      </c>
      <c r="S181" s="32">
        <v>1</v>
      </c>
      <c r="T181" s="32">
        <f t="shared" si="35"/>
        <v>1.0639156065624442E-6</v>
      </c>
    </row>
    <row r="182" spans="1:30" ht="12.95" customHeight="1" x14ac:dyDescent="0.2">
      <c r="A182" s="128" t="s">
        <v>865</v>
      </c>
      <c r="B182" s="157" t="s">
        <v>82</v>
      </c>
      <c r="C182" s="156">
        <v>56005.595999999998</v>
      </c>
      <c r="D182" s="156" t="s">
        <v>252</v>
      </c>
      <c r="E182" s="210">
        <f t="shared" si="32"/>
        <v>26595.973007391054</v>
      </c>
      <c r="F182" s="257">
        <f t="shared" si="39"/>
        <v>26595.5</v>
      </c>
      <c r="G182" s="192">
        <f t="shared" si="40"/>
        <v>0.19526184999267571</v>
      </c>
      <c r="K182" s="32">
        <f t="shared" si="38"/>
        <v>0.19526184999267571</v>
      </c>
      <c r="O182" s="32">
        <f t="shared" ca="1" si="37"/>
        <v>0.28771666693385112</v>
      </c>
      <c r="P182" s="32">
        <f t="shared" si="36"/>
        <v>0.19872821871235699</v>
      </c>
      <c r="Q182" s="226">
        <f t="shared" si="33"/>
        <v>40987.095999999998</v>
      </c>
      <c r="R182" s="32">
        <f t="shared" si="41"/>
        <v>1.2015712100784866E-5</v>
      </c>
      <c r="S182" s="32">
        <v>1</v>
      </c>
      <c r="T182" s="32">
        <f t="shared" si="35"/>
        <v>1.2015712100784866E-5</v>
      </c>
    </row>
    <row r="183" spans="1:30" ht="12.95" customHeight="1" x14ac:dyDescent="0.2">
      <c r="A183" s="156" t="s">
        <v>241</v>
      </c>
      <c r="B183" s="157" t="s">
        <v>82</v>
      </c>
      <c r="C183" s="156">
        <v>56047.707999999999</v>
      </c>
      <c r="D183" s="156">
        <v>1E-4</v>
      </c>
      <c r="E183" s="210">
        <f t="shared" si="32"/>
        <v>26697.986213004398</v>
      </c>
      <c r="F183" s="257">
        <f t="shared" si="39"/>
        <v>26697.5</v>
      </c>
      <c r="G183" s="192">
        <f t="shared" si="40"/>
        <v>0.20071325000026263</v>
      </c>
      <c r="K183" s="32">
        <f t="shared" si="38"/>
        <v>0.20071325000026263</v>
      </c>
      <c r="O183" s="32">
        <f t="shared" ca="1" si="37"/>
        <v>0.28679852230493252</v>
      </c>
      <c r="P183" s="32">
        <f t="shared" si="36"/>
        <v>0.20038851410244732</v>
      </c>
      <c r="Q183" s="226">
        <f t="shared" si="33"/>
        <v>41029.207999999999</v>
      </c>
      <c r="R183" s="32">
        <f t="shared" si="41"/>
        <v>1.0545340332991854E-7</v>
      </c>
      <c r="S183" s="32">
        <v>1</v>
      </c>
      <c r="T183" s="32">
        <f t="shared" si="35"/>
        <v>1.0545340332991854E-7</v>
      </c>
    </row>
    <row r="184" spans="1:30" ht="12.95" customHeight="1" x14ac:dyDescent="0.2">
      <c r="A184" s="128" t="s">
        <v>244</v>
      </c>
      <c r="B184" s="157" t="s">
        <v>82</v>
      </c>
      <c r="C184" s="156">
        <v>56336.8914</v>
      </c>
      <c r="D184" s="156">
        <v>2.0000000000000001E-4</v>
      </c>
      <c r="E184" s="210">
        <f t="shared" si="32"/>
        <v>27398.511612989336</v>
      </c>
      <c r="F184" s="257">
        <f t="shared" si="39"/>
        <v>27398</v>
      </c>
      <c r="G184" s="192">
        <f t="shared" si="40"/>
        <v>0.21119860000180779</v>
      </c>
      <c r="K184" s="32">
        <f t="shared" si="38"/>
        <v>0.21119860000180779</v>
      </c>
      <c r="O184" s="32">
        <f t="shared" ca="1" si="37"/>
        <v>0.2804930290445653</v>
      </c>
      <c r="P184" s="32">
        <f t="shared" si="36"/>
        <v>0.2119708772932582</v>
      </c>
      <c r="Q184" s="226">
        <f t="shared" si="33"/>
        <v>41318.3914</v>
      </c>
      <c r="R184" s="32">
        <f t="shared" si="41"/>
        <v>5.9641221488997727E-7</v>
      </c>
      <c r="S184" s="32">
        <v>1</v>
      </c>
      <c r="T184" s="32">
        <f t="shared" ref="T184:T215" si="42">+S184*R184</f>
        <v>5.9641221488997727E-7</v>
      </c>
    </row>
    <row r="185" spans="1:30" ht="12.95" customHeight="1" x14ac:dyDescent="0.2">
      <c r="A185" s="128" t="s">
        <v>244</v>
      </c>
      <c r="B185" s="157" t="s">
        <v>86</v>
      </c>
      <c r="C185" s="156">
        <v>56376.728999999999</v>
      </c>
      <c r="D185" s="156">
        <v>2.9999999999999997E-4</v>
      </c>
      <c r="E185" s="210">
        <f t="shared" si="32"/>
        <v>27495.015252805584</v>
      </c>
      <c r="F185" s="257">
        <f t="shared" si="39"/>
        <v>27494.5</v>
      </c>
      <c r="G185" s="192">
        <f t="shared" si="40"/>
        <v>0.21270114999788348</v>
      </c>
      <c r="K185" s="32">
        <f t="shared" si="38"/>
        <v>0.21270114999788348</v>
      </c>
      <c r="O185" s="32">
        <f t="shared" ca="1" si="37"/>
        <v>0.27962439221426494</v>
      </c>
      <c r="P185" s="32">
        <f t="shared" si="36"/>
        <v>0.21359108125718898</v>
      </c>
      <c r="Q185" s="226">
        <f t="shared" si="33"/>
        <v>41358.228999999999</v>
      </c>
      <c r="R185" s="32">
        <f t="shared" si="41"/>
        <v>7.919776462890806E-7</v>
      </c>
      <c r="S185" s="32">
        <v>1</v>
      </c>
      <c r="T185" s="32">
        <f t="shared" si="42"/>
        <v>7.919776462890806E-7</v>
      </c>
    </row>
    <row r="186" spans="1:30" ht="12.95" customHeight="1" x14ac:dyDescent="0.2">
      <c r="A186" s="128" t="s">
        <v>244</v>
      </c>
      <c r="B186" s="157" t="s">
        <v>86</v>
      </c>
      <c r="C186" s="156">
        <v>56414.708599999998</v>
      </c>
      <c r="D186" s="156">
        <v>1E-4</v>
      </c>
      <c r="E186" s="210">
        <f t="shared" si="32"/>
        <v>27587.018025029949</v>
      </c>
      <c r="F186" s="257">
        <f t="shared" si="39"/>
        <v>27586.5</v>
      </c>
      <c r="G186" s="192">
        <f t="shared" si="40"/>
        <v>0.21384554999531247</v>
      </c>
      <c r="K186" s="32">
        <f t="shared" si="38"/>
        <v>0.21384554999531247</v>
      </c>
      <c r="O186" s="32">
        <f t="shared" ca="1" si="37"/>
        <v>0.27879626176465211</v>
      </c>
      <c r="P186" s="32">
        <f t="shared" si="36"/>
        <v>0.2151412857986795</v>
      </c>
      <c r="Q186" s="226">
        <f t="shared" si="33"/>
        <v>41396.208599999998</v>
      </c>
      <c r="R186" s="32">
        <f t="shared" si="41"/>
        <v>1.6789312721272075E-6</v>
      </c>
      <c r="S186" s="32">
        <v>1</v>
      </c>
      <c r="T186" s="32">
        <f t="shared" si="42"/>
        <v>1.6789312721272075E-6</v>
      </c>
    </row>
    <row r="187" spans="1:30" ht="12.95" customHeight="1" x14ac:dyDescent="0.2">
      <c r="A187" s="260" t="s">
        <v>1009</v>
      </c>
      <c r="B187" s="261" t="s">
        <v>86</v>
      </c>
      <c r="C187" s="260">
        <v>56424.409800000001</v>
      </c>
      <c r="D187" s="260">
        <v>1E-3</v>
      </c>
      <c r="E187" s="210">
        <f t="shared" si="32"/>
        <v>27610.518464579163</v>
      </c>
      <c r="F187" s="257">
        <f t="shared" si="39"/>
        <v>27610</v>
      </c>
      <c r="G187" s="192">
        <f t="shared" si="40"/>
        <v>0.2140270000018063</v>
      </c>
      <c r="K187" s="32">
        <f t="shared" si="38"/>
        <v>0.2140270000018063</v>
      </c>
      <c r="O187" s="32">
        <f t="shared" ca="1" si="37"/>
        <v>0.27858472844328364</v>
      </c>
      <c r="P187" s="32">
        <f t="shared" si="36"/>
        <v>0.21553813125282464</v>
      </c>
      <c r="Q187" s="226">
        <f t="shared" si="33"/>
        <v>41405.909800000001</v>
      </c>
      <c r="R187" s="32">
        <f t="shared" si="41"/>
        <v>2.2835176578042652E-6</v>
      </c>
      <c r="S187" s="32">
        <v>1</v>
      </c>
      <c r="T187" s="32">
        <f t="shared" si="42"/>
        <v>2.2835176578042652E-6</v>
      </c>
    </row>
    <row r="188" spans="1:30" ht="12.95" customHeight="1" x14ac:dyDescent="0.2">
      <c r="A188" s="262" t="s">
        <v>244</v>
      </c>
      <c r="B188" s="261" t="s">
        <v>82</v>
      </c>
      <c r="C188" s="260">
        <v>56451.656000000003</v>
      </c>
      <c r="D188" s="260">
        <v>2.0000000000000001E-4</v>
      </c>
      <c r="E188" s="210">
        <f t="shared" si="32"/>
        <v>27676.520369090522</v>
      </c>
      <c r="F188" s="257">
        <f t="shared" si="39"/>
        <v>27676</v>
      </c>
      <c r="G188" s="192">
        <f t="shared" si="40"/>
        <v>0.21481320000020787</v>
      </c>
      <c r="K188" s="32">
        <f t="shared" si="38"/>
        <v>0.21481320000020787</v>
      </c>
      <c r="O188" s="32">
        <f t="shared" ca="1" si="37"/>
        <v>0.27799063485986569</v>
      </c>
      <c r="P188" s="32">
        <f t="shared" si="36"/>
        <v>0.21665456777014663</v>
      </c>
      <c r="Q188" s="226">
        <f t="shared" si="33"/>
        <v>41433.156000000003</v>
      </c>
      <c r="R188" s="32">
        <f t="shared" si="41"/>
        <v>3.3906352641692497E-6</v>
      </c>
      <c r="S188" s="32">
        <v>1</v>
      </c>
      <c r="T188" s="32">
        <f t="shared" si="42"/>
        <v>3.3906352641692497E-6</v>
      </c>
    </row>
    <row r="189" spans="1:30" ht="12.95" customHeight="1" x14ac:dyDescent="0.2">
      <c r="A189" s="262" t="s">
        <v>890</v>
      </c>
      <c r="B189" s="261" t="s">
        <v>86</v>
      </c>
      <c r="C189" s="260">
        <v>56458.67</v>
      </c>
      <c r="D189" s="260" t="s">
        <v>252</v>
      </c>
      <c r="E189" s="210">
        <f t="shared" si="32"/>
        <v>27693.511265371191</v>
      </c>
      <c r="F189" s="257">
        <f t="shared" si="39"/>
        <v>27693</v>
      </c>
      <c r="G189" s="192">
        <f t="shared" si="40"/>
        <v>0.21105509999324568</v>
      </c>
      <c r="K189" s="32">
        <f t="shared" si="38"/>
        <v>0.21105509999324568</v>
      </c>
      <c r="O189" s="32">
        <f t="shared" ca="1" si="37"/>
        <v>0.27783761075504593</v>
      </c>
      <c r="P189" s="32">
        <f t="shared" si="36"/>
        <v>0.21694258665349725</v>
      </c>
      <c r="Q189" s="226">
        <f t="shared" si="33"/>
        <v>41440.17</v>
      </c>
      <c r="R189" s="32">
        <f t="shared" si="41"/>
        <v>3.4662499174640223E-5</v>
      </c>
      <c r="S189" s="32">
        <v>1</v>
      </c>
      <c r="T189" s="32">
        <f t="shared" si="42"/>
        <v>3.4662499174640223E-5</v>
      </c>
      <c r="AB189" s="32">
        <v>12</v>
      </c>
      <c r="AD189" s="32" t="s">
        <v>31</v>
      </c>
    </row>
    <row r="190" spans="1:30" ht="12.95" customHeight="1" x14ac:dyDescent="0.2">
      <c r="A190" s="183" t="s">
        <v>1011</v>
      </c>
      <c r="B190" s="184" t="s">
        <v>82</v>
      </c>
      <c r="C190" s="183">
        <v>56766.640599999999</v>
      </c>
      <c r="D190" s="183">
        <v>2.0000000000000001E-4</v>
      </c>
      <c r="E190" s="210">
        <f t="shared" si="32"/>
        <v>28439.547267951562</v>
      </c>
      <c r="F190" s="257">
        <f t="shared" si="39"/>
        <v>28439</v>
      </c>
      <c r="G190" s="192">
        <f t="shared" si="40"/>
        <v>0.22591729999840027</v>
      </c>
      <c r="K190" s="32">
        <f t="shared" si="38"/>
        <v>0.22591729999840027</v>
      </c>
      <c r="O190" s="32">
        <f t="shared" ca="1" si="37"/>
        <v>0.27112255297883758</v>
      </c>
      <c r="P190" s="32">
        <f t="shared" ref="P190:P221" si="43">+D$11+D$12*F190+D$13*F190^2</f>
        <v>0.22976383025054145</v>
      </c>
      <c r="Q190" s="226">
        <f t="shared" si="33"/>
        <v>41748.140599999999</v>
      </c>
      <c r="R190" s="32">
        <f t="shared" si="41"/>
        <v>1.4795794980637318E-5</v>
      </c>
      <c r="S190" s="32">
        <v>1</v>
      </c>
      <c r="T190" s="32">
        <f t="shared" si="42"/>
        <v>1.4795794980637318E-5</v>
      </c>
    </row>
    <row r="191" spans="1:30" ht="12.95" customHeight="1" x14ac:dyDescent="0.2">
      <c r="A191" s="183" t="s">
        <v>1012</v>
      </c>
      <c r="B191" s="184" t="s">
        <v>82</v>
      </c>
      <c r="C191" s="183">
        <v>56766.640599999999</v>
      </c>
      <c r="D191" s="183">
        <v>2.0000000000000001E-4</v>
      </c>
      <c r="E191" s="210">
        <f t="shared" si="32"/>
        <v>28439.547267951562</v>
      </c>
      <c r="F191" s="257">
        <f t="shared" si="39"/>
        <v>28439</v>
      </c>
      <c r="G191" s="192">
        <f t="shared" si="40"/>
        <v>0.22591729999840027</v>
      </c>
      <c r="K191" s="32">
        <f t="shared" si="38"/>
        <v>0.22591729999840027</v>
      </c>
      <c r="O191" s="32">
        <f t="shared" ca="1" si="37"/>
        <v>0.27112255297883758</v>
      </c>
      <c r="P191" s="32">
        <f t="shared" si="43"/>
        <v>0.22976383025054145</v>
      </c>
      <c r="Q191" s="226">
        <f t="shared" si="33"/>
        <v>41748.140599999999</v>
      </c>
      <c r="R191" s="32">
        <f t="shared" si="41"/>
        <v>1.4795794980637318E-5</v>
      </c>
      <c r="S191" s="32">
        <v>1</v>
      </c>
      <c r="T191" s="32">
        <f t="shared" si="42"/>
        <v>1.4795794980637318E-5</v>
      </c>
    </row>
    <row r="192" spans="1:30" ht="12.95" customHeight="1" x14ac:dyDescent="0.2">
      <c r="A192" s="183" t="s">
        <v>1011</v>
      </c>
      <c r="B192" s="184" t="s">
        <v>82</v>
      </c>
      <c r="C192" s="183">
        <v>57084.930500000002</v>
      </c>
      <c r="D192" s="183">
        <v>2.9999999999999997E-4</v>
      </c>
      <c r="E192" s="210">
        <f t="shared" si="32"/>
        <v>29210.581011619652</v>
      </c>
      <c r="F192" s="257">
        <f t="shared" si="39"/>
        <v>29210</v>
      </c>
      <c r="G192" s="192">
        <f t="shared" si="40"/>
        <v>0.23984699999709846</v>
      </c>
      <c r="K192" s="32">
        <f t="shared" si="38"/>
        <v>0.23984699999709846</v>
      </c>
      <c r="O192" s="32">
        <f t="shared" ref="O192:O223" ca="1" si="44">+C$11+C$12*F192</f>
        <v>0.26418245975436488</v>
      </c>
      <c r="P192" s="32">
        <f t="shared" si="43"/>
        <v>0.24338933075748967</v>
      </c>
      <c r="Q192" s="226">
        <f t="shared" si="33"/>
        <v>42066.430500000002</v>
      </c>
      <c r="R192" s="32">
        <f t="shared" si="41"/>
        <v>1.2548107216013731E-5</v>
      </c>
      <c r="S192" s="32">
        <v>1</v>
      </c>
      <c r="T192" s="32">
        <f t="shared" si="42"/>
        <v>1.2548107216013731E-5</v>
      </c>
    </row>
    <row r="193" spans="1:20" ht="12.95" customHeight="1" x14ac:dyDescent="0.2">
      <c r="A193" s="183" t="s">
        <v>1012</v>
      </c>
      <c r="B193" s="184" t="s">
        <v>82</v>
      </c>
      <c r="C193" s="183">
        <v>57084.930500000002</v>
      </c>
      <c r="D193" s="183">
        <v>2.9999999999999997E-4</v>
      </c>
      <c r="E193" s="210">
        <f t="shared" si="32"/>
        <v>29210.581011619652</v>
      </c>
      <c r="F193" s="257">
        <f t="shared" si="39"/>
        <v>29210</v>
      </c>
      <c r="G193" s="192">
        <f t="shared" si="40"/>
        <v>0.23984699999709846</v>
      </c>
      <c r="K193" s="32">
        <f t="shared" si="38"/>
        <v>0.23984699999709846</v>
      </c>
      <c r="O193" s="32">
        <f t="shared" ca="1" si="44"/>
        <v>0.26418245975436488</v>
      </c>
      <c r="P193" s="32">
        <f t="shared" si="43"/>
        <v>0.24338933075748967</v>
      </c>
      <c r="Q193" s="226">
        <f t="shared" si="33"/>
        <v>42066.430500000002</v>
      </c>
      <c r="R193" s="32">
        <f t="shared" si="41"/>
        <v>1.2548107216013731E-5</v>
      </c>
      <c r="S193" s="32">
        <v>1</v>
      </c>
      <c r="T193" s="32">
        <f t="shared" si="42"/>
        <v>1.2548107216013731E-5</v>
      </c>
    </row>
    <row r="194" spans="1:20" ht="12.95" customHeight="1" x14ac:dyDescent="0.2">
      <c r="A194" s="263" t="s">
        <v>4</v>
      </c>
      <c r="B194" s="264" t="s">
        <v>82</v>
      </c>
      <c r="C194" s="265">
        <v>57102.480049999998</v>
      </c>
      <c r="D194" s="265">
        <v>1E-4</v>
      </c>
      <c r="E194" s="210">
        <f t="shared" si="32"/>
        <v>29253.093498620296</v>
      </c>
      <c r="F194" s="257">
        <f t="shared" si="39"/>
        <v>29252.5</v>
      </c>
      <c r="G194" s="192">
        <f t="shared" si="40"/>
        <v>0.24500174999411684</v>
      </c>
      <c r="K194" s="32">
        <f t="shared" si="38"/>
        <v>0.24500174999411684</v>
      </c>
      <c r="O194" s="32">
        <f t="shared" ca="1" si="44"/>
        <v>0.26379989949231547</v>
      </c>
      <c r="P194" s="32">
        <f t="shared" si="43"/>
        <v>0.24415148512398815</v>
      </c>
      <c r="Q194" s="226">
        <f t="shared" si="33"/>
        <v>42083.980049999998</v>
      </c>
      <c r="R194" s="32">
        <f t="shared" si="41"/>
        <v>7.2295034937494241E-7</v>
      </c>
      <c r="S194" s="32">
        <v>1</v>
      </c>
      <c r="T194" s="32">
        <f t="shared" si="42"/>
        <v>7.2295034937494241E-7</v>
      </c>
    </row>
    <row r="195" spans="1:20" ht="12.95" customHeight="1" x14ac:dyDescent="0.2">
      <c r="A195" s="183" t="s">
        <v>1013</v>
      </c>
      <c r="B195" s="184" t="s">
        <v>86</v>
      </c>
      <c r="C195" s="183">
        <v>57139.629200000003</v>
      </c>
      <c r="D195" s="183">
        <v>1E-4</v>
      </c>
      <c r="E195" s="210">
        <f t="shared" si="32"/>
        <v>29343.08456713548</v>
      </c>
      <c r="F195" s="257">
        <f t="shared" si="39"/>
        <v>29342.5</v>
      </c>
      <c r="G195" s="192">
        <f t="shared" si="40"/>
        <v>0.24131474999740021</v>
      </c>
      <c r="K195" s="32">
        <f t="shared" ref="K195:K226" si="45">G195</f>
        <v>0.24131474999740021</v>
      </c>
      <c r="O195" s="32">
        <f t="shared" ca="1" si="44"/>
        <v>0.26298977187856382</v>
      </c>
      <c r="P195" s="32">
        <f t="shared" si="43"/>
        <v>0.24576927830178424</v>
      </c>
      <c r="Q195" s="226">
        <f t="shared" si="33"/>
        <v>42121.129200000003</v>
      </c>
      <c r="R195" s="32">
        <f t="shared" si="41"/>
        <v>1.9842822414558473E-5</v>
      </c>
      <c r="S195" s="32">
        <v>1</v>
      </c>
      <c r="T195" s="32">
        <f t="shared" si="42"/>
        <v>1.9842822414558473E-5</v>
      </c>
    </row>
    <row r="196" spans="1:20" ht="12.95" customHeight="1" x14ac:dyDescent="0.2">
      <c r="A196" s="183" t="s">
        <v>1013</v>
      </c>
      <c r="B196" s="184" t="s">
        <v>82</v>
      </c>
      <c r="C196" s="183">
        <v>57140.661899999999</v>
      </c>
      <c r="D196" s="183">
        <v>1E-4</v>
      </c>
      <c r="E196" s="210">
        <f t="shared" si="32"/>
        <v>29345.586206512296</v>
      </c>
      <c r="F196" s="257">
        <f t="shared" si="39"/>
        <v>29345</v>
      </c>
      <c r="G196" s="192">
        <f t="shared" si="40"/>
        <v>0.24199149999913061</v>
      </c>
      <c r="K196" s="32">
        <f t="shared" si="45"/>
        <v>0.24199149999913061</v>
      </c>
      <c r="O196" s="32">
        <f t="shared" ca="1" si="44"/>
        <v>0.2629672683337374</v>
      </c>
      <c r="P196" s="32">
        <f t="shared" si="43"/>
        <v>0.24581429106371092</v>
      </c>
      <c r="Q196" s="226">
        <f t="shared" si="33"/>
        <v>42122.161899999999</v>
      </c>
      <c r="R196" s="32">
        <f t="shared" si="41"/>
        <v>1.4613731523435025E-5</v>
      </c>
      <c r="S196" s="32">
        <v>1</v>
      </c>
      <c r="T196" s="32">
        <f t="shared" si="42"/>
        <v>1.4613731523435025E-5</v>
      </c>
    </row>
    <row r="197" spans="1:20" ht="12.95" customHeight="1" x14ac:dyDescent="0.2">
      <c r="A197" s="266" t="s">
        <v>1</v>
      </c>
      <c r="B197" s="267" t="s">
        <v>82</v>
      </c>
      <c r="C197" s="266">
        <v>57414.155599999998</v>
      </c>
      <c r="D197" s="266" t="s">
        <v>182</v>
      </c>
      <c r="E197" s="210">
        <f t="shared" si="32"/>
        <v>30008.104468576643</v>
      </c>
      <c r="F197" s="257">
        <f t="shared" ref="F197:F240" si="46">ROUND(2*E197,0)/2-0.5</f>
        <v>30007.5</v>
      </c>
      <c r="G197" s="192">
        <f t="shared" si="40"/>
        <v>0.24953024999558693</v>
      </c>
      <c r="K197" s="32">
        <f t="shared" si="45"/>
        <v>0.24953024999558693</v>
      </c>
      <c r="O197" s="32">
        <f t="shared" ca="1" si="44"/>
        <v>0.25700382895473201</v>
      </c>
      <c r="P197" s="32">
        <f t="shared" si="43"/>
        <v>0.25788377212790148</v>
      </c>
      <c r="Q197" s="226">
        <f t="shared" si="33"/>
        <v>42395.655599999998</v>
      </c>
      <c r="R197" s="32">
        <f t="shared" si="41"/>
        <v>6.9781332015069031E-5</v>
      </c>
      <c r="S197" s="32">
        <v>1</v>
      </c>
      <c r="T197" s="32">
        <f t="shared" si="42"/>
        <v>6.9781332015069031E-5</v>
      </c>
    </row>
    <row r="198" spans="1:20" ht="12.95" customHeight="1" x14ac:dyDescent="0.2">
      <c r="A198" s="183" t="s">
        <v>1014</v>
      </c>
      <c r="B198" s="184" t="s">
        <v>82</v>
      </c>
      <c r="C198" s="183">
        <v>57473.81</v>
      </c>
      <c r="D198" s="183">
        <v>2.0000000000000001E-4</v>
      </c>
      <c r="E198" s="210">
        <f t="shared" si="32"/>
        <v>30152.612840844416</v>
      </c>
      <c r="F198" s="257">
        <f t="shared" si="46"/>
        <v>30152</v>
      </c>
      <c r="G198" s="192">
        <f t="shared" si="40"/>
        <v>0.2529863999952795</v>
      </c>
      <c r="K198" s="32">
        <f t="shared" si="45"/>
        <v>0.2529863999952795</v>
      </c>
      <c r="O198" s="32">
        <f t="shared" ca="1" si="44"/>
        <v>0.255703124063764</v>
      </c>
      <c r="P198" s="32">
        <f t="shared" si="43"/>
        <v>0.26055363257475006</v>
      </c>
      <c r="Q198" s="226">
        <f t="shared" si="33"/>
        <v>42455.31</v>
      </c>
      <c r="R198" s="32">
        <f t="shared" si="41"/>
        <v>5.7263008911800697E-5</v>
      </c>
      <c r="S198" s="32">
        <v>1</v>
      </c>
      <c r="T198" s="32">
        <f t="shared" si="42"/>
        <v>5.7263008911800697E-5</v>
      </c>
    </row>
    <row r="199" spans="1:20" ht="12.95" customHeight="1" x14ac:dyDescent="0.2">
      <c r="A199" s="268" t="s">
        <v>3</v>
      </c>
      <c r="B199" s="269" t="s">
        <v>86</v>
      </c>
      <c r="C199" s="270">
        <v>57475.4611</v>
      </c>
      <c r="D199" s="270">
        <v>1E-4</v>
      </c>
      <c r="E199" s="210">
        <f t="shared" si="32"/>
        <v>30156.612508487571</v>
      </c>
      <c r="F199" s="257">
        <f t="shared" si="46"/>
        <v>30156</v>
      </c>
      <c r="G199" s="192">
        <f t="shared" si="40"/>
        <v>0.2528491999983089</v>
      </c>
      <c r="K199" s="32">
        <f t="shared" si="45"/>
        <v>0.2528491999983089</v>
      </c>
      <c r="O199" s="32">
        <f t="shared" ca="1" si="44"/>
        <v>0.2556671183920417</v>
      </c>
      <c r="P199" s="32">
        <f t="shared" si="43"/>
        <v>0.26062772898694114</v>
      </c>
      <c r="Q199" s="226">
        <f t="shared" si="33"/>
        <v>42456.9611</v>
      </c>
      <c r="R199" s="32">
        <f t="shared" si="41"/>
        <v>6.0505513226992071E-5</v>
      </c>
      <c r="S199" s="32">
        <v>1</v>
      </c>
      <c r="T199" s="32">
        <f t="shared" si="42"/>
        <v>6.0505513226992071E-5</v>
      </c>
    </row>
    <row r="200" spans="1:20" ht="12.95" customHeight="1" x14ac:dyDescent="0.2">
      <c r="A200" s="271" t="s">
        <v>1010</v>
      </c>
      <c r="B200" s="261"/>
      <c r="C200" s="260">
        <v>57479.795797725594</v>
      </c>
      <c r="D200" s="260">
        <v>2.9999999999999997E-4</v>
      </c>
      <c r="E200" s="210">
        <f t="shared" si="32"/>
        <v>30167.112993155897</v>
      </c>
      <c r="F200" s="257">
        <f t="shared" si="46"/>
        <v>30166.5</v>
      </c>
      <c r="G200" s="192">
        <f t="shared" si="40"/>
        <v>0.25304927559045609</v>
      </c>
      <c r="K200" s="32">
        <f t="shared" si="45"/>
        <v>0.25304927559045609</v>
      </c>
      <c r="O200" s="32">
        <f t="shared" ca="1" si="44"/>
        <v>0.2555726035037707</v>
      </c>
      <c r="P200" s="32">
        <f t="shared" si="43"/>
        <v>0.26082228083011993</v>
      </c>
      <c r="Q200" s="226">
        <f t="shared" si="33"/>
        <v>42461.295797725594</v>
      </c>
      <c r="R200" s="32">
        <f t="shared" si="41"/>
        <v>6.0419610455841569E-5</v>
      </c>
      <c r="S200" s="32">
        <v>1</v>
      </c>
      <c r="T200" s="32">
        <f t="shared" si="42"/>
        <v>6.0419610455841569E-5</v>
      </c>
    </row>
    <row r="201" spans="1:20" ht="12.95" customHeight="1" x14ac:dyDescent="0.2">
      <c r="A201" s="183" t="s">
        <v>1014</v>
      </c>
      <c r="B201" s="184" t="s">
        <v>82</v>
      </c>
      <c r="C201" s="183">
        <v>57538.623299999999</v>
      </c>
      <c r="D201" s="183">
        <v>1E-4</v>
      </c>
      <c r="E201" s="210">
        <f t="shared" si="32"/>
        <v>30309.618266836518</v>
      </c>
      <c r="F201" s="257">
        <f t="shared" si="46"/>
        <v>30309</v>
      </c>
      <c r="G201" s="192">
        <f t="shared" si="40"/>
        <v>0.25522629999613855</v>
      </c>
      <c r="K201" s="32">
        <f t="shared" si="45"/>
        <v>0.25522629999613855</v>
      </c>
      <c r="O201" s="32">
        <f t="shared" ca="1" si="44"/>
        <v>0.25428990144866387</v>
      </c>
      <c r="P201" s="32">
        <f t="shared" si="43"/>
        <v>0.26346960996992086</v>
      </c>
      <c r="Q201" s="226">
        <f t="shared" si="33"/>
        <v>42520.123299999999</v>
      </c>
      <c r="R201" s="32">
        <f t="shared" si="41"/>
        <v>6.7952159323858891E-5</v>
      </c>
      <c r="S201" s="32">
        <v>1</v>
      </c>
      <c r="T201" s="32">
        <f t="shared" si="42"/>
        <v>6.7952159323858891E-5</v>
      </c>
    </row>
    <row r="202" spans="1:20" ht="12.95" customHeight="1" x14ac:dyDescent="0.2">
      <c r="A202" s="183" t="s">
        <v>1015</v>
      </c>
      <c r="B202" s="184" t="s">
        <v>86</v>
      </c>
      <c r="C202" s="183">
        <v>57748.957699999999</v>
      </c>
      <c r="D202" s="183">
        <v>2.9999999999999997E-4</v>
      </c>
      <c r="E202" s="210">
        <f t="shared" si="32"/>
        <v>30819.137795587445</v>
      </c>
      <c r="F202" s="257">
        <f t="shared" si="46"/>
        <v>30818.5</v>
      </c>
      <c r="G202" s="192">
        <f t="shared" si="40"/>
        <v>0.26328794999426464</v>
      </c>
      <c r="K202" s="32">
        <f t="shared" si="45"/>
        <v>0.26328794999426464</v>
      </c>
      <c r="O202" s="32">
        <f t="shared" ca="1" si="44"/>
        <v>0.24970367901303631</v>
      </c>
      <c r="P202" s="32">
        <f t="shared" si="43"/>
        <v>0.27304136467849155</v>
      </c>
      <c r="Q202" s="226">
        <f t="shared" si="33"/>
        <v>42730.457699999999</v>
      </c>
      <c r="R202" s="32">
        <f t="shared" si="41"/>
        <v>9.5129098002493182E-5</v>
      </c>
      <c r="S202" s="32">
        <v>1</v>
      </c>
      <c r="T202" s="32">
        <f t="shared" si="42"/>
        <v>9.5129098002493182E-5</v>
      </c>
    </row>
    <row r="203" spans="1:20" ht="12.95" customHeight="1" x14ac:dyDescent="0.2">
      <c r="A203" s="183" t="s">
        <v>1015</v>
      </c>
      <c r="B203" s="184" t="s">
        <v>86</v>
      </c>
      <c r="C203" s="183">
        <v>57767.947099999998</v>
      </c>
      <c r="D203" s="183">
        <v>1E-4</v>
      </c>
      <c r="E203" s="210">
        <f t="shared" si="32"/>
        <v>30865.138212729209</v>
      </c>
      <c r="F203" s="257">
        <f t="shared" si="46"/>
        <v>30864.5</v>
      </c>
      <c r="G203" s="192">
        <f t="shared" si="40"/>
        <v>0.26346014999580802</v>
      </c>
      <c r="K203" s="32">
        <f t="shared" si="45"/>
        <v>0.26346014999580802</v>
      </c>
      <c r="O203" s="32">
        <f t="shared" ca="1" si="44"/>
        <v>0.24928961378822989</v>
      </c>
      <c r="P203" s="32">
        <f t="shared" si="43"/>
        <v>0.27391373052515489</v>
      </c>
      <c r="Q203" s="226">
        <f t="shared" si="33"/>
        <v>42749.447099999998</v>
      </c>
      <c r="R203" s="32">
        <f t="shared" si="41"/>
        <v>1.0927734588353982E-4</v>
      </c>
      <c r="S203" s="32">
        <v>1</v>
      </c>
      <c r="T203" s="32">
        <f t="shared" si="42"/>
        <v>1.0927734588353982E-4</v>
      </c>
    </row>
    <row r="204" spans="1:20" ht="12.95" customHeight="1" x14ac:dyDescent="0.2">
      <c r="A204" s="266" t="s">
        <v>2</v>
      </c>
      <c r="B204" s="272" t="s">
        <v>86</v>
      </c>
      <c r="C204" s="272">
        <v>57775.584499999997</v>
      </c>
      <c r="D204" s="272">
        <v>2.0000000000000001E-4</v>
      </c>
      <c r="E204" s="210">
        <f t="shared" si="32"/>
        <v>30883.639249406431</v>
      </c>
      <c r="F204" s="257">
        <f t="shared" si="46"/>
        <v>30883</v>
      </c>
      <c r="G204" s="192">
        <f t="shared" si="40"/>
        <v>0.26388809999480145</v>
      </c>
      <c r="K204" s="32">
        <f t="shared" si="45"/>
        <v>0.26388809999480145</v>
      </c>
      <c r="O204" s="32">
        <f t="shared" ca="1" si="44"/>
        <v>0.2491230875565143</v>
      </c>
      <c r="P204" s="32">
        <f t="shared" si="43"/>
        <v>0.2742649554740369</v>
      </c>
      <c r="Q204" s="226">
        <f t="shared" si="33"/>
        <v>42757.084499999997</v>
      </c>
      <c r="R204" s="32">
        <f t="shared" si="41"/>
        <v>1.0767912963693873E-4</v>
      </c>
      <c r="S204" s="32">
        <v>1</v>
      </c>
      <c r="T204" s="32">
        <f t="shared" si="42"/>
        <v>1.0767912963693873E-4</v>
      </c>
    </row>
    <row r="205" spans="1:20" ht="12.95" customHeight="1" x14ac:dyDescent="0.2">
      <c r="A205" s="185" t="s">
        <v>1016</v>
      </c>
      <c r="B205" s="186" t="s">
        <v>86</v>
      </c>
      <c r="C205" s="185">
        <v>57803.863100000002</v>
      </c>
      <c r="D205" s="185">
        <v>2.9999999999999997E-4</v>
      </c>
      <c r="E205" s="210">
        <f t="shared" si="32"/>
        <v>30952.142066566816</v>
      </c>
      <c r="F205" s="257">
        <f t="shared" si="46"/>
        <v>30951.5</v>
      </c>
      <c r="G205" s="192">
        <f t="shared" si="40"/>
        <v>0.26505105000251206</v>
      </c>
      <c r="K205" s="32">
        <f t="shared" si="45"/>
        <v>0.26505105000251206</v>
      </c>
      <c r="O205" s="32">
        <f t="shared" ca="1" si="44"/>
        <v>0.24850649042826994</v>
      </c>
      <c r="P205" s="32">
        <f t="shared" si="43"/>
        <v>0.27556734569331326</v>
      </c>
      <c r="Q205" s="226">
        <f t="shared" si="33"/>
        <v>42785.363100000002</v>
      </c>
      <c r="R205" s="32">
        <f t="shared" si="41"/>
        <v>1.1059247505636394E-4</v>
      </c>
      <c r="S205" s="32">
        <v>1</v>
      </c>
      <c r="T205" s="32">
        <f t="shared" si="42"/>
        <v>1.1059247505636394E-4</v>
      </c>
    </row>
    <row r="206" spans="1:20" ht="12.95" customHeight="1" x14ac:dyDescent="0.2">
      <c r="A206" s="185" t="s">
        <v>1016</v>
      </c>
      <c r="B206" s="186" t="s">
        <v>86</v>
      </c>
      <c r="C206" s="185">
        <v>57880.649299999997</v>
      </c>
      <c r="D206" s="185">
        <v>4.0000000000000002E-4</v>
      </c>
      <c r="E206" s="210">
        <f t="shared" si="32"/>
        <v>31138.150957354872</v>
      </c>
      <c r="F206" s="257">
        <f t="shared" si="46"/>
        <v>31137.5</v>
      </c>
      <c r="G206" s="192">
        <f t="shared" si="40"/>
        <v>0.26872124999499647</v>
      </c>
      <c r="K206" s="32">
        <f t="shared" si="45"/>
        <v>0.26872124999499647</v>
      </c>
      <c r="O206" s="32">
        <f t="shared" ca="1" si="44"/>
        <v>0.24683222669318317</v>
      </c>
      <c r="P206" s="32">
        <f t="shared" si="43"/>
        <v>0.27911892357372459</v>
      </c>
      <c r="Q206" s="226">
        <f t="shared" si="33"/>
        <v>42862.149299999997</v>
      </c>
      <c r="R206" s="32">
        <f t="shared" si="41"/>
        <v>1.0811161584978077E-4</v>
      </c>
      <c r="S206" s="32">
        <v>1</v>
      </c>
      <c r="T206" s="32">
        <f t="shared" si="42"/>
        <v>1.0811161584978077E-4</v>
      </c>
    </row>
    <row r="207" spans="1:20" ht="12.95" customHeight="1" x14ac:dyDescent="0.2">
      <c r="A207" s="185" t="s">
        <v>1016</v>
      </c>
      <c r="B207" s="186" t="s">
        <v>86</v>
      </c>
      <c r="C207" s="185">
        <v>57888.488599999997</v>
      </c>
      <c r="D207" s="185">
        <v>1E-4</v>
      </c>
      <c r="E207" s="210">
        <f t="shared" si="32"/>
        <v>31157.141081850616</v>
      </c>
      <c r="F207" s="257">
        <f t="shared" si="46"/>
        <v>31156.5</v>
      </c>
      <c r="G207" s="192">
        <f t="shared" si="40"/>
        <v>0.26464454999222653</v>
      </c>
      <c r="K207" s="32">
        <f t="shared" si="45"/>
        <v>0.26464454999222653</v>
      </c>
      <c r="O207" s="32">
        <f t="shared" ca="1" si="44"/>
        <v>0.24666119975250222</v>
      </c>
      <c r="P207" s="32">
        <f t="shared" si="43"/>
        <v>0.27948296661709282</v>
      </c>
      <c r="Q207" s="226">
        <f t="shared" si="33"/>
        <v>42869.988599999997</v>
      </c>
      <c r="R207" s="32">
        <f t="shared" si="41"/>
        <v>2.2017860793310833E-4</v>
      </c>
      <c r="S207" s="32">
        <v>1</v>
      </c>
      <c r="T207" s="32">
        <f t="shared" si="42"/>
        <v>2.2017860793310833E-4</v>
      </c>
    </row>
    <row r="208" spans="1:20" ht="12.95" customHeight="1" x14ac:dyDescent="0.2">
      <c r="A208" s="185" t="s">
        <v>1017</v>
      </c>
      <c r="B208" s="186" t="s">
        <v>82</v>
      </c>
      <c r="C208" s="185">
        <v>58114.923999999999</v>
      </c>
      <c r="D208" s="185">
        <v>2.9999999999999997E-4</v>
      </c>
      <c r="E208" s="210">
        <f t="shared" si="32"/>
        <v>31705.664092354502</v>
      </c>
      <c r="F208" s="257">
        <f t="shared" si="46"/>
        <v>31705</v>
      </c>
      <c r="G208" s="192">
        <f t="shared" si="40"/>
        <v>0.27414349999889964</v>
      </c>
      <c r="K208" s="32">
        <f t="shared" si="45"/>
        <v>0.27414349999889964</v>
      </c>
      <c r="O208" s="32">
        <f t="shared" ca="1" si="44"/>
        <v>0.2417239220175823</v>
      </c>
      <c r="P208" s="32">
        <f t="shared" si="43"/>
        <v>0.29009200626079129</v>
      </c>
      <c r="Q208" s="226">
        <f t="shared" si="33"/>
        <v>43096.423999999999</v>
      </c>
      <c r="R208" s="32">
        <f t="shared" si="41"/>
        <v>2.5435485198559713E-4</v>
      </c>
      <c r="S208" s="32">
        <v>1</v>
      </c>
      <c r="T208" s="32">
        <f t="shared" si="42"/>
        <v>2.5435485198559713E-4</v>
      </c>
    </row>
    <row r="209" spans="1:20" ht="12.95" customHeight="1" x14ac:dyDescent="0.2">
      <c r="A209" s="185" t="s">
        <v>1017</v>
      </c>
      <c r="B209" s="186" t="s">
        <v>82</v>
      </c>
      <c r="C209" s="185">
        <v>58128.960500000001</v>
      </c>
      <c r="D209" s="185">
        <v>2.0000000000000001E-4</v>
      </c>
      <c r="E209" s="210">
        <f t="shared" si="32"/>
        <v>31739.666475537248</v>
      </c>
      <c r="F209" s="257">
        <f t="shared" si="46"/>
        <v>31739</v>
      </c>
      <c r="G209" s="192">
        <f t="shared" si="40"/>
        <v>0.27512730000307783</v>
      </c>
      <c r="K209" s="32">
        <f t="shared" si="45"/>
        <v>0.27512730000307783</v>
      </c>
      <c r="O209" s="32">
        <f t="shared" ca="1" si="44"/>
        <v>0.24141787380794277</v>
      </c>
      <c r="P209" s="32">
        <f t="shared" si="43"/>
        <v>0.29075597428172478</v>
      </c>
      <c r="Q209" s="226">
        <f t="shared" si="33"/>
        <v>43110.460500000001</v>
      </c>
      <c r="R209" s="32">
        <f t="shared" si="41"/>
        <v>2.442554597080407E-4</v>
      </c>
      <c r="S209" s="32">
        <v>1</v>
      </c>
      <c r="T209" s="32">
        <f t="shared" si="42"/>
        <v>2.442554597080407E-4</v>
      </c>
    </row>
    <row r="210" spans="1:20" ht="12.95" customHeight="1" x14ac:dyDescent="0.2">
      <c r="A210" s="273" t="s">
        <v>1020</v>
      </c>
      <c r="B210" s="274" t="s">
        <v>82</v>
      </c>
      <c r="C210" s="275">
        <v>58246.613899999997</v>
      </c>
      <c r="D210" s="275">
        <v>2.0000000000000001E-4</v>
      </c>
      <c r="E210" s="210">
        <f t="shared" si="32"/>
        <v>32024.673135997647</v>
      </c>
      <c r="F210" s="257">
        <f t="shared" si="46"/>
        <v>32024</v>
      </c>
      <c r="G210" s="192">
        <f t="shared" si="40"/>
        <v>0.27787679999164538</v>
      </c>
      <c r="K210" s="32">
        <f t="shared" si="45"/>
        <v>0.27787679999164538</v>
      </c>
      <c r="O210" s="32">
        <f t="shared" ca="1" si="44"/>
        <v>0.23885246969772911</v>
      </c>
      <c r="P210" s="32">
        <f t="shared" si="43"/>
        <v>0.29635070596352919</v>
      </c>
      <c r="Q210" s="226">
        <f t="shared" si="33"/>
        <v>43228.113899999997</v>
      </c>
      <c r="R210" s="32">
        <f t="shared" si="41"/>
        <v>3.4128520185800425E-4</v>
      </c>
      <c r="S210" s="32">
        <v>1</v>
      </c>
      <c r="T210" s="32">
        <f t="shared" si="42"/>
        <v>3.4128520185800425E-4</v>
      </c>
    </row>
    <row r="211" spans="1:20" ht="12.95" customHeight="1" x14ac:dyDescent="0.2">
      <c r="A211" s="266" t="s">
        <v>0</v>
      </c>
      <c r="B211" s="267" t="s">
        <v>82</v>
      </c>
      <c r="C211" s="266">
        <v>58507.9306</v>
      </c>
      <c r="D211" s="266">
        <v>2.0000000000000001E-4</v>
      </c>
      <c r="E211" s="210">
        <f t="shared" si="32"/>
        <v>32657.693516110216</v>
      </c>
      <c r="F211" s="257">
        <f t="shared" si="46"/>
        <v>32657</v>
      </c>
      <c r="G211" s="192">
        <f t="shared" ref="G211:G235" si="47">+C211-(C$7+F211*C$8)</f>
        <v>0.28628989999560872</v>
      </c>
      <c r="K211" s="32">
        <f t="shared" si="45"/>
        <v>0.28628989999560872</v>
      </c>
      <c r="O211" s="32">
        <f t="shared" ca="1" si="44"/>
        <v>0.23315457214767565</v>
      </c>
      <c r="P211" s="32">
        <f t="shared" si="43"/>
        <v>0.30896300672987548</v>
      </c>
      <c r="Q211" s="226">
        <f t="shared" si="33"/>
        <v>43489.4306</v>
      </c>
      <c r="R211" s="32">
        <f t="shared" ref="R211:R235" si="48">+(P211-G211)^2</f>
        <v>5.1406976898345257E-4</v>
      </c>
      <c r="S211" s="32">
        <v>1</v>
      </c>
      <c r="T211" s="32">
        <f t="shared" si="42"/>
        <v>5.1406976898345257E-4</v>
      </c>
    </row>
    <row r="212" spans="1:20" ht="12.95" customHeight="1" x14ac:dyDescent="0.2">
      <c r="A212" s="273" t="s">
        <v>1021</v>
      </c>
      <c r="B212" s="274" t="s">
        <v>86</v>
      </c>
      <c r="C212" s="275">
        <v>58546.9424</v>
      </c>
      <c r="D212" s="275">
        <v>2.0000000000000001E-4</v>
      </c>
      <c r="E212" s="210">
        <f t="shared" si="32"/>
        <v>32752.196716498387</v>
      </c>
      <c r="F212" s="257">
        <f t="shared" si="46"/>
        <v>32751.5</v>
      </c>
      <c r="G212" s="192">
        <f t="shared" si="47"/>
        <v>0.28761105000012321</v>
      </c>
      <c r="K212" s="32">
        <f t="shared" si="45"/>
        <v>0.28761105000012321</v>
      </c>
      <c r="O212" s="32">
        <f t="shared" ca="1" si="44"/>
        <v>0.23230393815323641</v>
      </c>
      <c r="P212" s="32">
        <f t="shared" si="43"/>
        <v>0.31086790394788177</v>
      </c>
      <c r="Q212" s="226">
        <f t="shared" si="33"/>
        <v>43528.4424</v>
      </c>
      <c r="R212" s="32">
        <f t="shared" si="48"/>
        <v>5.4088125554737287E-4</v>
      </c>
      <c r="S212" s="32">
        <v>1</v>
      </c>
      <c r="T212" s="32">
        <f t="shared" si="42"/>
        <v>5.4088125554737287E-4</v>
      </c>
    </row>
    <row r="213" spans="1:20" ht="12.95" customHeight="1" x14ac:dyDescent="0.2">
      <c r="A213" s="208" t="s">
        <v>1019</v>
      </c>
      <c r="C213" s="230">
        <v>58561.799800000001</v>
      </c>
      <c r="D213" s="230">
        <v>2.0000000000000001E-4</v>
      </c>
      <c r="E213" s="210">
        <f t="shared" ref="E213:E235" si="49">+(C213-C$7)/C$8</f>
        <v>32788.187669221596</v>
      </c>
      <c r="F213" s="257">
        <f t="shared" si="46"/>
        <v>32787.5</v>
      </c>
      <c r="G213" s="192">
        <f t="shared" si="47"/>
        <v>0.28387624999595573</v>
      </c>
      <c r="K213" s="32">
        <f t="shared" si="45"/>
        <v>0.28387624999595573</v>
      </c>
      <c r="O213" s="32">
        <f t="shared" ca="1" si="44"/>
        <v>0.23197988710773576</v>
      </c>
      <c r="P213" s="32">
        <f t="shared" si="43"/>
        <v>0.31159508370916228</v>
      </c>
      <c r="Q213" s="226">
        <f t="shared" ref="Q213:Q235" si="50">+C213-15018.5</f>
        <v>43543.299800000001</v>
      </c>
      <c r="R213" s="32">
        <f t="shared" si="48"/>
        <v>7.6833374242039584E-4</v>
      </c>
      <c r="S213" s="32">
        <v>1</v>
      </c>
      <c r="T213" s="32">
        <f t="shared" si="42"/>
        <v>7.6833374242039584E-4</v>
      </c>
    </row>
    <row r="214" spans="1:20" ht="12.95" customHeight="1" x14ac:dyDescent="0.2">
      <c r="A214" s="208" t="s">
        <v>1019</v>
      </c>
      <c r="C214" s="230">
        <v>58562.830999999998</v>
      </c>
      <c r="D214" s="230">
        <v>5.0000000000000001E-4</v>
      </c>
      <c r="E214" s="210">
        <f t="shared" si="49"/>
        <v>32790.68567495935</v>
      </c>
      <c r="F214" s="257">
        <f t="shared" si="46"/>
        <v>32790</v>
      </c>
      <c r="G214" s="192">
        <f t="shared" si="47"/>
        <v>0.28305299999919953</v>
      </c>
      <c r="K214" s="32">
        <f t="shared" si="45"/>
        <v>0.28305299999919953</v>
      </c>
      <c r="O214" s="32">
        <f t="shared" ca="1" si="44"/>
        <v>0.23195738356290929</v>
      </c>
      <c r="P214" s="32">
        <f t="shared" si="43"/>
        <v>0.31164561312972722</v>
      </c>
      <c r="Q214" s="226">
        <f t="shared" si="50"/>
        <v>43544.330999999998</v>
      </c>
      <c r="R214" s="32">
        <f t="shared" si="48"/>
        <v>8.1753752563202436E-4</v>
      </c>
      <c r="S214" s="32">
        <v>1</v>
      </c>
      <c r="T214" s="32">
        <f t="shared" si="42"/>
        <v>8.1753752563202436E-4</v>
      </c>
    </row>
    <row r="215" spans="1:20" ht="12.95" customHeight="1" x14ac:dyDescent="0.2">
      <c r="A215" s="208" t="s">
        <v>1019</v>
      </c>
      <c r="C215" s="230">
        <v>58571.706599999998</v>
      </c>
      <c r="D215" s="230">
        <v>5.0000000000000001E-4</v>
      </c>
      <c r="E215" s="210">
        <f t="shared" si="49"/>
        <v>32812.186159565674</v>
      </c>
      <c r="F215" s="257">
        <f t="shared" si="46"/>
        <v>32811.5</v>
      </c>
      <c r="G215" s="192">
        <f t="shared" si="47"/>
        <v>0.28325304999452783</v>
      </c>
      <c r="K215" s="32">
        <f t="shared" si="45"/>
        <v>0.28325304999452783</v>
      </c>
      <c r="O215" s="32">
        <f t="shared" ca="1" si="44"/>
        <v>0.23176385307740194</v>
      </c>
      <c r="P215" s="32">
        <f t="shared" si="43"/>
        <v>0.31208033140614205</v>
      </c>
      <c r="Q215" s="226">
        <f t="shared" si="50"/>
        <v>43553.206599999998</v>
      </c>
      <c r="R215" s="32">
        <f t="shared" si="48"/>
        <v>8.31012153584399E-4</v>
      </c>
      <c r="S215" s="32">
        <v>1</v>
      </c>
      <c r="T215" s="32">
        <f t="shared" si="42"/>
        <v>8.31012153584399E-4</v>
      </c>
    </row>
    <row r="216" spans="1:20" ht="12.95" customHeight="1" x14ac:dyDescent="0.2">
      <c r="A216" s="208" t="s">
        <v>1019</v>
      </c>
      <c r="C216" s="230">
        <v>58572.738799999999</v>
      </c>
      <c r="D216" s="230">
        <v>4.0000000000000002E-4</v>
      </c>
      <c r="E216" s="210">
        <f t="shared" si="49"/>
        <v>32814.686587729484</v>
      </c>
      <c r="F216" s="257">
        <f t="shared" si="46"/>
        <v>32814</v>
      </c>
      <c r="G216" s="192">
        <f t="shared" si="47"/>
        <v>0.28342979999433737</v>
      </c>
      <c r="K216" s="32">
        <f t="shared" si="45"/>
        <v>0.28342979999433737</v>
      </c>
      <c r="O216" s="32">
        <f t="shared" ca="1" si="44"/>
        <v>0.23174134953257552</v>
      </c>
      <c r="P216" s="32">
        <f t="shared" si="43"/>
        <v>0.31213089925916204</v>
      </c>
      <c r="Q216" s="226">
        <f t="shared" si="50"/>
        <v>43554.238799999999</v>
      </c>
      <c r="R216" s="32">
        <f t="shared" si="48"/>
        <v>8.2375309900931917E-4</v>
      </c>
      <c r="S216" s="32">
        <v>1</v>
      </c>
      <c r="T216" s="32">
        <f t="shared" ref="T216:T235" si="51">+S216*R216</f>
        <v>8.2375309900931917E-4</v>
      </c>
    </row>
    <row r="217" spans="1:20" ht="12.95" customHeight="1" x14ac:dyDescent="0.2">
      <c r="A217" s="273" t="s">
        <v>1021</v>
      </c>
      <c r="B217" s="274" t="s">
        <v>86</v>
      </c>
      <c r="C217" s="275">
        <v>58606.388700000003</v>
      </c>
      <c r="D217" s="275">
        <v>1E-4</v>
      </c>
      <c r="E217" s="210">
        <f t="shared" si="49"/>
        <v>32896.200981906179</v>
      </c>
      <c r="F217" s="257">
        <f t="shared" si="46"/>
        <v>32895.5</v>
      </c>
      <c r="G217" s="192">
        <f t="shared" si="47"/>
        <v>0.28937184999813326</v>
      </c>
      <c r="K217" s="32">
        <f t="shared" si="45"/>
        <v>0.28937184999813326</v>
      </c>
      <c r="O217" s="32">
        <f t="shared" ca="1" si="44"/>
        <v>0.23100773397123375</v>
      </c>
      <c r="P217" s="32">
        <f t="shared" si="43"/>
        <v>0.31378160383916603</v>
      </c>
      <c r="Q217" s="226">
        <f t="shared" si="50"/>
        <v>43587.888700000003</v>
      </c>
      <c r="R217" s="32">
        <f t="shared" si="48"/>
        <v>5.9583608257981438E-4</v>
      </c>
      <c r="S217" s="32">
        <v>1</v>
      </c>
      <c r="T217" s="32">
        <f t="shared" si="51"/>
        <v>5.9583608257981438E-4</v>
      </c>
    </row>
    <row r="218" spans="1:20" ht="12.95" customHeight="1" x14ac:dyDescent="0.2">
      <c r="A218" s="273" t="s">
        <v>1021</v>
      </c>
      <c r="B218" s="274" t="s">
        <v>82</v>
      </c>
      <c r="C218" s="275">
        <v>58607.420299999998</v>
      </c>
      <c r="D218" s="275">
        <v>1E-4</v>
      </c>
      <c r="E218" s="210">
        <f t="shared" si="49"/>
        <v>32898.699956614342</v>
      </c>
      <c r="F218" s="257">
        <f t="shared" si="46"/>
        <v>32898</v>
      </c>
      <c r="G218" s="192">
        <f t="shared" si="47"/>
        <v>0.2889485999912722</v>
      </c>
      <c r="K218" s="32">
        <f t="shared" si="45"/>
        <v>0.2889485999912722</v>
      </c>
      <c r="O218" s="32">
        <f t="shared" ca="1" si="44"/>
        <v>0.23098523042640728</v>
      </c>
      <c r="P218" s="32">
        <f t="shared" si="43"/>
        <v>0.31383230620577829</v>
      </c>
      <c r="Q218" s="226">
        <f t="shared" si="50"/>
        <v>43588.920299999998</v>
      </c>
      <c r="R218" s="32">
        <f t="shared" si="48"/>
        <v>6.1919883496984874E-4</v>
      </c>
      <c r="S218" s="32">
        <v>1</v>
      </c>
      <c r="T218" s="32">
        <f t="shared" si="51"/>
        <v>6.1919883496984874E-4</v>
      </c>
    </row>
    <row r="219" spans="1:20" ht="12.95" customHeight="1" x14ac:dyDescent="0.2">
      <c r="A219" s="273" t="s">
        <v>1021</v>
      </c>
      <c r="B219" s="274" t="s">
        <v>82</v>
      </c>
      <c r="C219" s="275">
        <v>58636.732799999998</v>
      </c>
      <c r="D219" s="275">
        <v>5.9999999999999995E-4</v>
      </c>
      <c r="E219" s="210">
        <f t="shared" si="49"/>
        <v>32969.707320062786</v>
      </c>
      <c r="F219" s="257">
        <f t="shared" si="46"/>
        <v>32969</v>
      </c>
      <c r="G219" s="192">
        <f t="shared" si="47"/>
        <v>0.29198829999950249</v>
      </c>
      <c r="K219" s="32">
        <f t="shared" si="45"/>
        <v>0.29198829999950249</v>
      </c>
      <c r="O219" s="32">
        <f t="shared" ca="1" si="44"/>
        <v>0.23034612975333651</v>
      </c>
      <c r="P219" s="32">
        <f t="shared" si="43"/>
        <v>0.31527392474895094</v>
      </c>
      <c r="Q219" s="226">
        <f t="shared" si="50"/>
        <v>43618.232799999998</v>
      </c>
      <c r="R219" s="32">
        <f t="shared" si="48"/>
        <v>5.4222031997212632E-4</v>
      </c>
      <c r="S219" s="32">
        <v>1</v>
      </c>
      <c r="T219" s="32">
        <f t="shared" si="51"/>
        <v>5.4222031997212632E-4</v>
      </c>
    </row>
    <row r="220" spans="1:20" ht="12.95" customHeight="1" x14ac:dyDescent="0.2">
      <c r="A220" s="276" t="s">
        <v>1022</v>
      </c>
      <c r="B220" s="267" t="s">
        <v>82</v>
      </c>
      <c r="C220" s="266">
        <v>58893.916799999999</v>
      </c>
      <c r="D220" s="266">
        <v>2.0000000000000001E-4</v>
      </c>
      <c r="E220" s="210">
        <f t="shared" si="49"/>
        <v>33592.716540058558</v>
      </c>
      <c r="F220" s="257">
        <f t="shared" si="46"/>
        <v>33592</v>
      </c>
      <c r="G220" s="192">
        <f t="shared" si="47"/>
        <v>0.29579440000088653</v>
      </c>
      <c r="K220" s="32">
        <f t="shared" si="45"/>
        <v>0.29579440000088653</v>
      </c>
      <c r="O220" s="32">
        <f t="shared" ca="1" si="44"/>
        <v>0.22473824638258882</v>
      </c>
      <c r="P220" s="32">
        <f t="shared" si="43"/>
        <v>0.32806209262887132</v>
      </c>
      <c r="Q220" s="226">
        <f t="shared" si="50"/>
        <v>43875.416799999999</v>
      </c>
      <c r="R220" s="32">
        <f t="shared" si="48"/>
        <v>1.0412039875341038E-3</v>
      </c>
      <c r="S220" s="32">
        <v>1</v>
      </c>
      <c r="T220" s="32">
        <f t="shared" si="51"/>
        <v>1.0412039875341038E-3</v>
      </c>
    </row>
    <row r="221" spans="1:20" ht="12.95" customHeight="1" x14ac:dyDescent="0.2">
      <c r="A221" s="276" t="s">
        <v>1022</v>
      </c>
      <c r="B221" s="267" t="s">
        <v>82</v>
      </c>
      <c r="C221" s="266">
        <v>58900.935700000002</v>
      </c>
      <c r="D221" s="266">
        <v>5.0000000000000001E-4</v>
      </c>
      <c r="E221" s="210">
        <f t="shared" si="49"/>
        <v>33609.719306226871</v>
      </c>
      <c r="F221" s="257">
        <f t="shared" si="46"/>
        <v>33609</v>
      </c>
      <c r="G221" s="192">
        <f t="shared" si="47"/>
        <v>0.29693630000110716</v>
      </c>
      <c r="K221" s="32">
        <f t="shared" si="45"/>
        <v>0.29693630000110716</v>
      </c>
      <c r="O221" s="32">
        <f t="shared" ca="1" si="44"/>
        <v>0.22458522227776906</v>
      </c>
      <c r="P221" s="32">
        <f t="shared" si="43"/>
        <v>0.32841453199321735</v>
      </c>
      <c r="Q221" s="226">
        <f t="shared" si="50"/>
        <v>43882.435700000002</v>
      </c>
      <c r="R221" s="32">
        <f t="shared" si="48"/>
        <v>9.9087908934910977E-4</v>
      </c>
      <c r="S221" s="32">
        <v>1</v>
      </c>
      <c r="T221" s="32">
        <f t="shared" si="51"/>
        <v>9.9087908934910977E-4</v>
      </c>
    </row>
    <row r="222" spans="1:20" ht="12.95" customHeight="1" x14ac:dyDescent="0.2">
      <c r="A222" s="276" t="s">
        <v>1022</v>
      </c>
      <c r="B222" s="267" t="s">
        <v>82</v>
      </c>
      <c r="C222" s="266">
        <v>58972.766100000001</v>
      </c>
      <c r="D222" s="266">
        <v>2.9999999999999997E-4</v>
      </c>
      <c r="E222" s="210">
        <f t="shared" si="49"/>
        <v>33783.723138020381</v>
      </c>
      <c r="F222" s="257">
        <f t="shared" si="46"/>
        <v>33783</v>
      </c>
      <c r="G222" s="192">
        <f t="shared" si="47"/>
        <v>0.29851809999672696</v>
      </c>
      <c r="K222" s="32">
        <f t="shared" si="45"/>
        <v>0.29851809999672696</v>
      </c>
      <c r="O222" s="32">
        <f t="shared" ca="1" si="44"/>
        <v>0.22301897555784916</v>
      </c>
      <c r="P222" s="32">
        <f t="shared" ref="P222:P235" si="52">+D$11+D$12*F222+D$13*F222^2</f>
        <v>0.33203249641433552</v>
      </c>
      <c r="Q222" s="226">
        <f t="shared" si="50"/>
        <v>43954.266100000001</v>
      </c>
      <c r="R222" s="32">
        <f t="shared" si="48"/>
        <v>1.1232147672366136E-3</v>
      </c>
      <c r="S222" s="32">
        <v>1</v>
      </c>
      <c r="T222" s="32">
        <f t="shared" si="51"/>
        <v>1.1232147672366136E-3</v>
      </c>
    </row>
    <row r="223" spans="1:20" ht="12.95" customHeight="1" x14ac:dyDescent="0.2">
      <c r="A223" s="187" t="s">
        <v>1018</v>
      </c>
      <c r="C223" s="230">
        <v>58985.769200000002</v>
      </c>
      <c r="D223" s="230">
        <v>2.9999999999999997E-4</v>
      </c>
      <c r="E223" s="210">
        <f t="shared" si="49"/>
        <v>33815.222186128078</v>
      </c>
      <c r="F223" s="257">
        <f t="shared" si="46"/>
        <v>33814.5</v>
      </c>
      <c r="G223" s="192">
        <f t="shared" si="47"/>
        <v>0.29812515000230633</v>
      </c>
      <c r="K223" s="32">
        <f t="shared" si="45"/>
        <v>0.29812515000230633</v>
      </c>
      <c r="O223" s="32">
        <f t="shared" ca="1" si="44"/>
        <v>0.22273543089303605</v>
      </c>
      <c r="P223" s="32">
        <f t="shared" si="52"/>
        <v>0.33268954592269373</v>
      </c>
      <c r="Q223" s="226">
        <f t="shared" si="50"/>
        <v>43967.269200000002</v>
      </c>
      <c r="R223" s="32">
        <f t="shared" si="48"/>
        <v>1.1946974653412933E-3</v>
      </c>
      <c r="S223" s="32">
        <v>1</v>
      </c>
      <c r="T223" s="32">
        <f t="shared" si="51"/>
        <v>1.1946974653412933E-3</v>
      </c>
    </row>
    <row r="224" spans="1:20" ht="12.95" customHeight="1" x14ac:dyDescent="0.2">
      <c r="A224" s="187" t="s">
        <v>1018</v>
      </c>
      <c r="C224" s="230">
        <v>58989.690999999999</v>
      </c>
      <c r="D224" s="230">
        <v>5.9999999999999995E-4</v>
      </c>
      <c r="E224" s="210">
        <f t="shared" si="49"/>
        <v>33824.722456591931</v>
      </c>
      <c r="F224" s="257">
        <f t="shared" si="46"/>
        <v>33824</v>
      </c>
      <c r="G224" s="192">
        <f t="shared" si="47"/>
        <v>0.29823679999390151</v>
      </c>
      <c r="K224" s="32">
        <f t="shared" si="45"/>
        <v>0.29823679999390151</v>
      </c>
      <c r="O224" s="32">
        <f t="shared" ref="O224:O235" ca="1" si="53">+C$11+C$12*F224</f>
        <v>0.22264991742269558</v>
      </c>
      <c r="P224" s="32">
        <f t="shared" si="52"/>
        <v>0.33288782845627218</v>
      </c>
      <c r="Q224" s="226">
        <f t="shared" si="50"/>
        <v>43971.190999999999</v>
      </c>
      <c r="R224" s="32">
        <f t="shared" si="48"/>
        <v>1.2006937735000224E-3</v>
      </c>
      <c r="S224" s="32">
        <v>1</v>
      </c>
      <c r="T224" s="32">
        <f t="shared" si="51"/>
        <v>1.2006937735000224E-3</v>
      </c>
    </row>
    <row r="225" spans="1:21" ht="12.95" customHeight="1" x14ac:dyDescent="0.2">
      <c r="A225" s="273" t="s">
        <v>1023</v>
      </c>
      <c r="B225" s="274" t="s">
        <v>82</v>
      </c>
      <c r="C225" s="275">
        <v>59215.915300000001</v>
      </c>
      <c r="D225" s="275">
        <v>2.0000000000000001E-4</v>
      </c>
      <c r="E225" s="210">
        <f t="shared" si="49"/>
        <v>34372.734092957689</v>
      </c>
      <c r="F225" s="257">
        <f t="shared" si="46"/>
        <v>34372</v>
      </c>
      <c r="G225" s="192">
        <f t="shared" si="47"/>
        <v>0.30304039999464294</v>
      </c>
      <c r="K225" s="32">
        <f t="shared" si="45"/>
        <v>0.30304039999464294</v>
      </c>
      <c r="O225" s="32">
        <f t="shared" ca="1" si="53"/>
        <v>0.21771714039674095</v>
      </c>
      <c r="P225" s="32">
        <f t="shared" si="52"/>
        <v>0.34442344569450983</v>
      </c>
      <c r="Q225" s="226">
        <f t="shared" si="50"/>
        <v>44197.415300000001</v>
      </c>
      <c r="R225" s="32">
        <f t="shared" si="48"/>
        <v>1.7125564713972718E-3</v>
      </c>
      <c r="S225" s="32">
        <v>1</v>
      </c>
      <c r="T225" s="32">
        <f t="shared" si="51"/>
        <v>1.7125564713972718E-3</v>
      </c>
    </row>
    <row r="226" spans="1:21" ht="12.95" customHeight="1" x14ac:dyDescent="0.2">
      <c r="A226" s="188" t="s">
        <v>1030</v>
      </c>
      <c r="B226" s="189" t="s">
        <v>86</v>
      </c>
      <c r="C226" s="281">
        <v>59245.225550000003</v>
      </c>
      <c r="D226" s="281">
        <v>1.1E-4</v>
      </c>
      <c r="E226" s="210">
        <f t="shared" si="49"/>
        <v>34443.73600594754</v>
      </c>
      <c r="F226" s="257">
        <f t="shared" si="46"/>
        <v>34443</v>
      </c>
      <c r="G226" s="192">
        <f t="shared" si="47"/>
        <v>0.30383009999786736</v>
      </c>
      <c r="K226" s="32">
        <f t="shared" si="45"/>
        <v>0.30383009999786736</v>
      </c>
      <c r="O226" s="32">
        <f t="shared" ca="1" si="53"/>
        <v>0.21707803972367018</v>
      </c>
      <c r="P226" s="32">
        <f t="shared" si="52"/>
        <v>0.34593209940669667</v>
      </c>
      <c r="Q226" s="226">
        <f t="shared" si="50"/>
        <v>44226.725550000003</v>
      </c>
      <c r="R226" s="32">
        <f t="shared" si="48"/>
        <v>1.7725783542210632E-3</v>
      </c>
      <c r="S226" s="32">
        <v>1</v>
      </c>
      <c r="T226" s="32">
        <f t="shared" si="51"/>
        <v>1.7725783542210632E-3</v>
      </c>
    </row>
    <row r="227" spans="1:21" ht="12.95" customHeight="1" x14ac:dyDescent="0.2">
      <c r="A227" s="188" t="s">
        <v>1025</v>
      </c>
      <c r="B227" s="189" t="s">
        <v>1026</v>
      </c>
      <c r="C227" s="282">
        <v>59294.763700000003</v>
      </c>
      <c r="D227" s="281">
        <v>2.9999999999999997E-4</v>
      </c>
      <c r="E227" s="210">
        <f t="shared" si="49"/>
        <v>34563.738510736075</v>
      </c>
      <c r="F227" s="257">
        <f t="shared" si="46"/>
        <v>34563</v>
      </c>
      <c r="G227" s="192">
        <f t="shared" si="47"/>
        <v>0.30486409999866737</v>
      </c>
      <c r="K227" s="32">
        <f t="shared" ref="K227:K235" si="54">G227</f>
        <v>0.30486409999866737</v>
      </c>
      <c r="O227" s="32">
        <f t="shared" ca="1" si="53"/>
        <v>0.21599786957200129</v>
      </c>
      <c r="P227" s="32">
        <f t="shared" si="52"/>
        <v>0.34848927726562712</v>
      </c>
      <c r="Q227" s="226">
        <f t="shared" si="50"/>
        <v>44276.263700000003</v>
      </c>
      <c r="R227" s="32">
        <f t="shared" si="48"/>
        <v>1.9031560915736614E-3</v>
      </c>
      <c r="S227" s="32">
        <v>1</v>
      </c>
      <c r="T227" s="32">
        <f t="shared" si="51"/>
        <v>1.9031560915736614E-3</v>
      </c>
    </row>
    <row r="228" spans="1:21" ht="12.95" customHeight="1" x14ac:dyDescent="0.2">
      <c r="A228" s="273" t="s">
        <v>1024</v>
      </c>
      <c r="B228" s="274" t="s">
        <v>82</v>
      </c>
      <c r="C228" s="275">
        <v>59322.422200000001</v>
      </c>
      <c r="D228" s="275">
        <v>1E-4</v>
      </c>
      <c r="E228" s="210">
        <f t="shared" si="49"/>
        <v>34630.739181505836</v>
      </c>
      <c r="F228" s="257">
        <f t="shared" si="46"/>
        <v>34630</v>
      </c>
      <c r="G228" s="192">
        <f t="shared" si="47"/>
        <v>0.30514099999709288</v>
      </c>
      <c r="K228" s="32">
        <f t="shared" si="54"/>
        <v>0.30514099999709288</v>
      </c>
      <c r="O228" s="32">
        <f t="shared" ca="1" si="53"/>
        <v>0.21539477457065281</v>
      </c>
      <c r="P228" s="32">
        <f t="shared" si="52"/>
        <v>0.34992104757209774</v>
      </c>
      <c r="Q228" s="226">
        <f t="shared" si="50"/>
        <v>44303.922200000001</v>
      </c>
      <c r="R228" s="32">
        <f t="shared" si="48"/>
        <v>2.0052526608196992E-3</v>
      </c>
      <c r="S228" s="32">
        <v>1</v>
      </c>
      <c r="T228" s="32">
        <f t="shared" si="51"/>
        <v>2.0052526608196992E-3</v>
      </c>
    </row>
    <row r="229" spans="1:21" ht="12.95" customHeight="1" x14ac:dyDescent="0.2">
      <c r="A229" s="273" t="s">
        <v>1024</v>
      </c>
      <c r="B229" s="274" t="s">
        <v>82</v>
      </c>
      <c r="C229" s="275">
        <v>59380.630100000002</v>
      </c>
      <c r="D229" s="275">
        <v>1E-4</v>
      </c>
      <c r="E229" s="210">
        <f t="shared" si="49"/>
        <v>34771.743514499307</v>
      </c>
      <c r="F229" s="257">
        <f t="shared" si="46"/>
        <v>34771</v>
      </c>
      <c r="G229" s="192">
        <f t="shared" si="47"/>
        <v>0.30692969999654451</v>
      </c>
      <c r="K229" s="32">
        <f t="shared" si="54"/>
        <v>0.30692969999654451</v>
      </c>
      <c r="O229" s="32">
        <f t="shared" ca="1" si="53"/>
        <v>0.21412557464244186</v>
      </c>
      <c r="P229" s="32">
        <f t="shared" si="52"/>
        <v>0.35294356901949703</v>
      </c>
      <c r="Q229" s="226">
        <f t="shared" si="50"/>
        <v>44362.130100000002</v>
      </c>
      <c r="R229" s="32">
        <f t="shared" si="48"/>
        <v>2.1172761424614289E-3</v>
      </c>
      <c r="S229" s="32">
        <v>1</v>
      </c>
      <c r="T229" s="32">
        <f t="shared" si="51"/>
        <v>2.1172761424614289E-3</v>
      </c>
    </row>
    <row r="230" spans="1:21" ht="12.95" customHeight="1" x14ac:dyDescent="0.2">
      <c r="A230" s="190" t="s">
        <v>1028</v>
      </c>
      <c r="B230" s="277" t="s">
        <v>82</v>
      </c>
      <c r="C230" s="278">
        <v>59636.782599999999</v>
      </c>
      <c r="D230" s="278">
        <v>2.9999999999999997E-4</v>
      </c>
      <c r="E230" s="210">
        <f t="shared" si="49"/>
        <v>35392.254002029498</v>
      </c>
      <c r="F230" s="257">
        <f t="shared" si="46"/>
        <v>35392</v>
      </c>
      <c r="G230" s="192">
        <f t="shared" si="47"/>
        <v>0.10485440000047674</v>
      </c>
      <c r="K230" s="32">
        <f t="shared" si="54"/>
        <v>0.10485440000047674</v>
      </c>
      <c r="O230" s="32">
        <f t="shared" ca="1" si="53"/>
        <v>0.20853569410755529</v>
      </c>
      <c r="P230" s="32">
        <f t="shared" si="52"/>
        <v>0.36640707780269344</v>
      </c>
      <c r="Q230" s="226">
        <f t="shared" si="50"/>
        <v>44618.282599999999</v>
      </c>
      <c r="R230" s="32">
        <f t="shared" si="48"/>
        <v>6.8409803265510175E-2</v>
      </c>
      <c r="S230" s="32">
        <v>1</v>
      </c>
      <c r="T230" s="32">
        <f t="shared" si="51"/>
        <v>6.8409803265510175E-2</v>
      </c>
      <c r="U230" s="145" t="s">
        <v>282</v>
      </c>
    </row>
    <row r="231" spans="1:21" ht="12.95" customHeight="1" x14ac:dyDescent="0.2">
      <c r="A231" s="188" t="s">
        <v>1027</v>
      </c>
      <c r="B231" s="189" t="s">
        <v>86</v>
      </c>
      <c r="C231" s="282">
        <v>59686.733699999997</v>
      </c>
      <c r="D231" s="281">
        <v>2.9999999999999997E-4</v>
      </c>
      <c r="E231" s="210">
        <f t="shared" si="49"/>
        <v>35513.256847653371</v>
      </c>
      <c r="F231" s="257">
        <f t="shared" si="46"/>
        <v>35513</v>
      </c>
      <c r="G231" s="192">
        <f t="shared" si="47"/>
        <v>0.10602909999579424</v>
      </c>
      <c r="K231" s="32">
        <f t="shared" si="54"/>
        <v>0.10602909999579424</v>
      </c>
      <c r="O231" s="32">
        <f t="shared" ca="1" si="53"/>
        <v>0.20744652253795581</v>
      </c>
      <c r="P231" s="32">
        <f t="shared" si="52"/>
        <v>0.3690591569026741</v>
      </c>
      <c r="Q231" s="226">
        <f t="shared" si="50"/>
        <v>44668.233699999997</v>
      </c>
      <c r="R231" s="32">
        <f t="shared" si="48"/>
        <v>6.9184810836436461E-2</v>
      </c>
      <c r="S231" s="32">
        <v>1</v>
      </c>
      <c r="T231" s="32">
        <f t="shared" si="51"/>
        <v>6.9184810836436461E-2</v>
      </c>
      <c r="U231" s="145" t="s">
        <v>282</v>
      </c>
    </row>
    <row r="232" spans="1:21" ht="12.95" customHeight="1" x14ac:dyDescent="0.2">
      <c r="A232" s="188" t="s">
        <v>1030</v>
      </c>
      <c r="B232" s="189" t="s">
        <v>82</v>
      </c>
      <c r="C232" s="281">
        <v>59690.036809999998</v>
      </c>
      <c r="D232" s="281">
        <v>4.0000000000000003E-5</v>
      </c>
      <c r="E232" s="210">
        <f t="shared" si="49"/>
        <v>35521.25838734737</v>
      </c>
      <c r="F232" s="257">
        <f t="shared" si="46"/>
        <v>35521</v>
      </c>
      <c r="G232" s="192">
        <f t="shared" si="47"/>
        <v>0.10666469999705441</v>
      </c>
      <c r="K232" s="32">
        <f t="shared" si="54"/>
        <v>0.10666469999705441</v>
      </c>
      <c r="O232" s="32">
        <f t="shared" ca="1" si="53"/>
        <v>0.20737451119451122</v>
      </c>
      <c r="P232" s="32">
        <f t="shared" si="52"/>
        <v>0.36923483149451269</v>
      </c>
      <c r="Q232" s="226">
        <f t="shared" si="50"/>
        <v>44671.536809999998</v>
      </c>
      <c r="R232" s="32">
        <f t="shared" si="48"/>
        <v>6.8943073954592538E-2</v>
      </c>
      <c r="S232" s="32">
        <v>1</v>
      </c>
      <c r="T232" s="32">
        <f t="shared" si="51"/>
        <v>6.8943073954592538E-2</v>
      </c>
      <c r="U232" s="145" t="s">
        <v>282</v>
      </c>
    </row>
    <row r="233" spans="1:21" ht="12.95" customHeight="1" x14ac:dyDescent="0.2">
      <c r="A233" s="188" t="s">
        <v>1027</v>
      </c>
      <c r="B233" s="189" t="s">
        <v>86</v>
      </c>
      <c r="C233" s="282">
        <v>59727.3966</v>
      </c>
      <c r="D233" s="281">
        <v>1E-4</v>
      </c>
      <c r="E233" s="210">
        <f t="shared" si="49"/>
        <v>35611.759715684697</v>
      </c>
      <c r="F233" s="257">
        <f t="shared" si="46"/>
        <v>35611.5</v>
      </c>
      <c r="G233" s="192">
        <f t="shared" si="47"/>
        <v>0.10721304999606218</v>
      </c>
      <c r="K233" s="32">
        <f t="shared" si="54"/>
        <v>0.10721304999606218</v>
      </c>
      <c r="O233" s="32">
        <f t="shared" ca="1" si="53"/>
        <v>0.20655988287179422</v>
      </c>
      <c r="P233" s="32">
        <f t="shared" si="52"/>
        <v>0.3712250052856168</v>
      </c>
      <c r="Q233" s="226">
        <f t="shared" si="50"/>
        <v>44708.8966</v>
      </c>
      <c r="R233" s="32">
        <f t="shared" si="48"/>
        <v>6.9702312535813785E-2</v>
      </c>
      <c r="S233" s="32">
        <v>1</v>
      </c>
      <c r="T233" s="32">
        <f t="shared" si="51"/>
        <v>6.9702312535813785E-2</v>
      </c>
      <c r="U233" s="145" t="s">
        <v>282</v>
      </c>
    </row>
    <row r="234" spans="1:21" ht="12.95" customHeight="1" x14ac:dyDescent="0.2">
      <c r="A234" s="279" t="s">
        <v>1029</v>
      </c>
      <c r="B234" s="280" t="s">
        <v>82</v>
      </c>
      <c r="C234" s="281">
        <v>60047.7405</v>
      </c>
      <c r="D234" s="281">
        <v>2.0000000000000001E-4</v>
      </c>
      <c r="E234" s="210">
        <f t="shared" si="49"/>
        <v>36387.769122449514</v>
      </c>
      <c r="F234" s="257">
        <f t="shared" si="46"/>
        <v>36387.5</v>
      </c>
      <c r="G234" s="192">
        <f t="shared" si="47"/>
        <v>0.11109624999517109</v>
      </c>
      <c r="K234" s="32">
        <f t="shared" si="54"/>
        <v>0.11109624999517109</v>
      </c>
      <c r="O234" s="32">
        <f t="shared" ca="1" si="53"/>
        <v>0.1995747825576687</v>
      </c>
      <c r="P234" s="32">
        <f t="shared" si="52"/>
        <v>0.38850527202369833</v>
      </c>
      <c r="Q234" s="226">
        <f t="shared" si="50"/>
        <v>45029.2405</v>
      </c>
      <c r="R234" s="32">
        <f t="shared" si="48"/>
        <v>7.6955765502823917E-2</v>
      </c>
      <c r="S234" s="32">
        <v>1</v>
      </c>
      <c r="T234" s="32">
        <f t="shared" si="51"/>
        <v>7.6955765502823917E-2</v>
      </c>
      <c r="U234" s="145" t="s">
        <v>282</v>
      </c>
    </row>
    <row r="235" spans="1:21" ht="12.95" customHeight="1" x14ac:dyDescent="0.2">
      <c r="A235" s="279" t="s">
        <v>1029</v>
      </c>
      <c r="B235" s="280" t="s">
        <v>86</v>
      </c>
      <c r="C235" s="281">
        <v>60089.641900000002</v>
      </c>
      <c r="D235" s="281">
        <v>5.9999999999999995E-4</v>
      </c>
      <c r="E235" s="210">
        <f t="shared" si="49"/>
        <v>36489.272165137751</v>
      </c>
      <c r="F235" s="257">
        <f t="shared" si="46"/>
        <v>36489</v>
      </c>
      <c r="G235" s="192">
        <f t="shared" si="47"/>
        <v>0.11235229999874718</v>
      </c>
      <c r="K235" s="32">
        <f t="shared" si="54"/>
        <v>0.11235229999874718</v>
      </c>
      <c r="O235" s="32">
        <f t="shared" ca="1" si="53"/>
        <v>0.1986611386377154</v>
      </c>
      <c r="P235" s="32">
        <f t="shared" si="52"/>
        <v>0.39079403838700749</v>
      </c>
      <c r="Q235" s="226">
        <f t="shared" si="50"/>
        <v>45071.141900000002</v>
      </c>
      <c r="R235" s="32">
        <f t="shared" si="48"/>
        <v>7.7529801676676391E-2</v>
      </c>
      <c r="S235" s="32">
        <v>1</v>
      </c>
      <c r="T235" s="32">
        <f t="shared" si="51"/>
        <v>7.7529801676676391E-2</v>
      </c>
      <c r="U235" s="145" t="s">
        <v>282</v>
      </c>
    </row>
    <row r="236" spans="1:21" ht="12.95" customHeight="1" x14ac:dyDescent="0.2">
      <c r="A236" s="294" t="s">
        <v>1036</v>
      </c>
      <c r="B236" s="295" t="s">
        <v>86</v>
      </c>
      <c r="C236" s="296">
        <v>60006.455999999773</v>
      </c>
      <c r="D236" s="294">
        <v>2.0000000000000001E-4</v>
      </c>
      <c r="E236" s="210">
        <f t="shared" ref="E236:E240" si="55">+(C236-C$7)/C$8</f>
        <v>36287.760474387978</v>
      </c>
      <c r="F236" s="257">
        <f t="shared" si="46"/>
        <v>36287.5</v>
      </c>
      <c r="G236" s="192">
        <f t="shared" ref="G236:G240" si="56">+C236-(C$7+F236*C$8)</f>
        <v>0.10752624976885272</v>
      </c>
      <c r="K236" s="32">
        <f t="shared" ref="K236:K240" si="57">G236</f>
        <v>0.10752624976885272</v>
      </c>
      <c r="O236" s="32">
        <f t="shared" ref="O236:O240" ca="1" si="58">+C$11+C$12*F236</f>
        <v>0.20047492435072611</v>
      </c>
      <c r="P236" s="32">
        <f t="shared" ref="P236:P240" si="59">+D$11+D$12*F236+D$13*F236^2</f>
        <v>0.38625678324356494</v>
      </c>
      <c r="Q236" s="226">
        <f t="shared" ref="Q236:Q240" si="60">+C236-15018.5</f>
        <v>44987.955999999773</v>
      </c>
      <c r="R236" s="32">
        <f t="shared" ref="R236:R240" si="61">+(P236-G236)^2</f>
        <v>7.769071029109767E-2</v>
      </c>
      <c r="S236" s="32">
        <v>1</v>
      </c>
      <c r="T236" s="32">
        <f t="shared" ref="T236:T240" si="62">+S236*R236</f>
        <v>7.769071029109767E-2</v>
      </c>
    </row>
    <row r="237" spans="1:21" ht="12.95" customHeight="1" x14ac:dyDescent="0.2">
      <c r="A237" s="188" t="s">
        <v>1037</v>
      </c>
      <c r="B237" s="280" t="s">
        <v>86</v>
      </c>
      <c r="C237" s="297">
        <v>60341.873699999996</v>
      </c>
      <c r="D237" s="298">
        <v>2.0000000000000001E-4</v>
      </c>
      <c r="E237" s="210">
        <f t="shared" si="55"/>
        <v>37100.285046872719</v>
      </c>
      <c r="F237" s="257">
        <f t="shared" si="46"/>
        <v>37100</v>
      </c>
      <c r="G237" s="192">
        <f t="shared" si="56"/>
        <v>0.1176699999923585</v>
      </c>
      <c r="K237" s="32">
        <f t="shared" si="57"/>
        <v>0.1176699999923585</v>
      </c>
      <c r="O237" s="32">
        <f t="shared" ca="1" si="58"/>
        <v>0.19316127228213459</v>
      </c>
      <c r="P237" s="32">
        <f t="shared" si="59"/>
        <v>0.40471116115195083</v>
      </c>
      <c r="Q237" s="226">
        <f t="shared" si="60"/>
        <v>45323.373699999996</v>
      </c>
      <c r="R237" s="32">
        <f t="shared" si="61"/>
        <v>8.2392628199847051E-2</v>
      </c>
      <c r="S237" s="32">
        <v>1</v>
      </c>
      <c r="T237" s="32">
        <f t="shared" si="62"/>
        <v>8.2392628199847051E-2</v>
      </c>
    </row>
    <row r="238" spans="1:21" ht="12.95" customHeight="1" x14ac:dyDescent="0.2">
      <c r="A238" s="188" t="s">
        <v>1037</v>
      </c>
      <c r="B238" s="280" t="s">
        <v>82</v>
      </c>
      <c r="C238" s="297">
        <v>60345.796499999997</v>
      </c>
      <c r="D238" s="298">
        <v>2.9999999999999997E-4</v>
      </c>
      <c r="E238" s="210">
        <f t="shared" si="55"/>
        <v>37109.787739762629</v>
      </c>
      <c r="F238" s="257">
        <f t="shared" si="46"/>
        <v>37109.5</v>
      </c>
      <c r="G238" s="192">
        <f t="shared" si="56"/>
        <v>0.11878164999507135</v>
      </c>
      <c r="K238" s="32">
        <f t="shared" si="57"/>
        <v>0.11878164999507135</v>
      </c>
      <c r="O238" s="32">
        <f t="shared" ca="1" si="58"/>
        <v>0.19307575881179412</v>
      </c>
      <c r="P238" s="32">
        <f t="shared" si="59"/>
        <v>0.40492943640873197</v>
      </c>
      <c r="Q238" s="226">
        <f t="shared" si="60"/>
        <v>45327.296499999997</v>
      </c>
      <c r="R238" s="32">
        <f t="shared" si="61"/>
        <v>8.1880555669437943E-2</v>
      </c>
      <c r="S238" s="32">
        <v>1</v>
      </c>
      <c r="T238" s="32">
        <f t="shared" si="62"/>
        <v>8.1880555669437943E-2</v>
      </c>
    </row>
    <row r="239" spans="1:21" ht="12.95" customHeight="1" x14ac:dyDescent="0.2">
      <c r="A239" s="188" t="s">
        <v>1037</v>
      </c>
      <c r="B239" s="280" t="s">
        <v>82</v>
      </c>
      <c r="C239" s="297">
        <v>60442.392500000002</v>
      </c>
      <c r="D239" s="298">
        <v>2.0000000000000001E-4</v>
      </c>
      <c r="E239" s="210">
        <f t="shared" si="55"/>
        <v>37343.78440601992</v>
      </c>
      <c r="F239" s="257">
        <f t="shared" si="46"/>
        <v>37343.5</v>
      </c>
      <c r="G239" s="192">
        <f t="shared" si="56"/>
        <v>0.11740545000066049</v>
      </c>
      <c r="K239" s="32">
        <f t="shared" si="57"/>
        <v>0.11740545000066049</v>
      </c>
      <c r="O239" s="32">
        <f t="shared" ca="1" si="58"/>
        <v>0.19096942701603975</v>
      </c>
      <c r="P239" s="32">
        <f t="shared" si="59"/>
        <v>0.41032414931881833</v>
      </c>
      <c r="Q239" s="226">
        <f t="shared" si="60"/>
        <v>45423.892500000002</v>
      </c>
      <c r="R239" s="32">
        <f t="shared" si="61"/>
        <v>8.580136441024136E-2</v>
      </c>
      <c r="S239" s="32">
        <v>1</v>
      </c>
      <c r="T239" s="32">
        <f t="shared" si="62"/>
        <v>8.580136441024136E-2</v>
      </c>
    </row>
    <row r="240" spans="1:21" ht="12.95" customHeight="1" x14ac:dyDescent="0.2">
      <c r="A240" s="188" t="s">
        <v>1037</v>
      </c>
      <c r="B240" s="280" t="s">
        <v>82</v>
      </c>
      <c r="C240" s="297">
        <v>60476.656199999998</v>
      </c>
      <c r="D240" s="298">
        <v>1E-4</v>
      </c>
      <c r="E240" s="210">
        <f t="shared" si="55"/>
        <v>37426.785685303104</v>
      </c>
      <c r="F240" s="257">
        <f t="shared" si="46"/>
        <v>37426.5</v>
      </c>
      <c r="G240" s="192">
        <f t="shared" si="56"/>
        <v>0.11793354999099392</v>
      </c>
      <c r="K240" s="32">
        <f t="shared" si="57"/>
        <v>0.11793354999099392</v>
      </c>
      <c r="O240" s="32">
        <f t="shared" ca="1" si="58"/>
        <v>0.1902223093278021</v>
      </c>
      <c r="P240" s="32">
        <f t="shared" si="59"/>
        <v>0.41224608523491102</v>
      </c>
      <c r="Q240" s="226">
        <f t="shared" si="60"/>
        <v>45458.156199999998</v>
      </c>
      <c r="R240" s="32">
        <f t="shared" si="61"/>
        <v>8.6619868401701938E-2</v>
      </c>
      <c r="S240" s="32">
        <v>1</v>
      </c>
      <c r="T240" s="32">
        <f t="shared" si="62"/>
        <v>8.6619868401701938E-2</v>
      </c>
    </row>
    <row r="241" spans="3:4" ht="12.95" customHeight="1" x14ac:dyDescent="0.2">
      <c r="C241" s="230"/>
      <c r="D241" s="230"/>
    </row>
    <row r="242" spans="3:4" ht="12.95" customHeight="1" x14ac:dyDescent="0.2">
      <c r="C242" s="230"/>
      <c r="D242" s="230"/>
    </row>
    <row r="243" spans="3:4" ht="12.95" customHeight="1" x14ac:dyDescent="0.2">
      <c r="C243" s="230"/>
      <c r="D243" s="230"/>
    </row>
    <row r="244" spans="3:4" ht="12.95" customHeight="1" x14ac:dyDescent="0.2">
      <c r="C244" s="230"/>
      <c r="D244" s="230"/>
    </row>
    <row r="245" spans="3:4" ht="12.95" customHeight="1" x14ac:dyDescent="0.2">
      <c r="C245" s="230"/>
      <c r="D245" s="230"/>
    </row>
    <row r="246" spans="3:4" ht="12.95" customHeight="1" x14ac:dyDescent="0.2">
      <c r="C246" s="230"/>
      <c r="D246" s="230"/>
    </row>
    <row r="247" spans="3:4" ht="12.95" customHeight="1" x14ac:dyDescent="0.2">
      <c r="C247" s="230"/>
      <c r="D247" s="230"/>
    </row>
    <row r="248" spans="3:4" ht="12.95" customHeight="1" x14ac:dyDescent="0.2">
      <c r="C248" s="230"/>
      <c r="D248" s="230"/>
    </row>
    <row r="249" spans="3:4" ht="12.95" customHeight="1" x14ac:dyDescent="0.2">
      <c r="C249" s="230"/>
      <c r="D249" s="230"/>
    </row>
    <row r="250" spans="3:4" ht="12.95" customHeight="1" x14ac:dyDescent="0.2">
      <c r="C250" s="230"/>
      <c r="D250" s="230"/>
    </row>
    <row r="251" spans="3:4" ht="12.95" customHeight="1" x14ac:dyDescent="0.2">
      <c r="C251" s="230"/>
      <c r="D251" s="230"/>
    </row>
    <row r="252" spans="3:4" ht="12.95" customHeight="1" x14ac:dyDescent="0.2">
      <c r="C252" s="230"/>
      <c r="D252" s="230"/>
    </row>
    <row r="253" spans="3:4" ht="12.95" customHeight="1" x14ac:dyDescent="0.2">
      <c r="C253" s="230"/>
      <c r="D253" s="230"/>
    </row>
    <row r="254" spans="3:4" ht="12.95" customHeight="1" x14ac:dyDescent="0.2">
      <c r="C254" s="230"/>
      <c r="D254" s="230"/>
    </row>
    <row r="255" spans="3:4" ht="12.95" customHeight="1" x14ac:dyDescent="0.2">
      <c r="C255" s="230"/>
      <c r="D255" s="230"/>
    </row>
    <row r="256" spans="3:4" ht="12.95" customHeight="1" x14ac:dyDescent="0.2">
      <c r="C256" s="230"/>
      <c r="D256" s="230"/>
    </row>
    <row r="257" spans="3:4" ht="12.95" customHeight="1" x14ac:dyDescent="0.2">
      <c r="C257" s="230"/>
      <c r="D257" s="230"/>
    </row>
    <row r="258" spans="3:4" ht="12.95" customHeight="1" x14ac:dyDescent="0.2">
      <c r="C258" s="230"/>
      <c r="D258" s="230"/>
    </row>
    <row r="259" spans="3:4" ht="12.95" customHeight="1" x14ac:dyDescent="0.2">
      <c r="C259" s="230"/>
      <c r="D259" s="230"/>
    </row>
    <row r="260" spans="3:4" ht="12.95" customHeight="1" x14ac:dyDescent="0.2">
      <c r="C260" s="230"/>
      <c r="D260" s="230"/>
    </row>
    <row r="261" spans="3:4" ht="12.95" customHeight="1" x14ac:dyDescent="0.2">
      <c r="C261" s="230"/>
      <c r="D261" s="230"/>
    </row>
    <row r="262" spans="3:4" ht="12.95" customHeight="1" x14ac:dyDescent="0.2">
      <c r="C262" s="230"/>
      <c r="D262" s="230"/>
    </row>
    <row r="263" spans="3:4" ht="12.95" customHeight="1" x14ac:dyDescent="0.2">
      <c r="C263" s="230"/>
      <c r="D263" s="230"/>
    </row>
    <row r="264" spans="3:4" ht="12.95" customHeight="1" x14ac:dyDescent="0.2">
      <c r="C264" s="230"/>
      <c r="D264" s="230"/>
    </row>
    <row r="265" spans="3:4" ht="12.95" customHeight="1" x14ac:dyDescent="0.2">
      <c r="C265" s="230"/>
      <c r="D265" s="230"/>
    </row>
    <row r="266" spans="3:4" ht="12.95" customHeight="1" x14ac:dyDescent="0.2">
      <c r="C266" s="230"/>
      <c r="D266" s="230"/>
    </row>
    <row r="267" spans="3:4" ht="12.95" customHeight="1" x14ac:dyDescent="0.2">
      <c r="C267" s="230"/>
      <c r="D267" s="230"/>
    </row>
    <row r="268" spans="3:4" ht="12.95" customHeight="1" x14ac:dyDescent="0.2">
      <c r="C268" s="230"/>
      <c r="D268" s="230"/>
    </row>
    <row r="269" spans="3:4" ht="12.95" customHeight="1" x14ac:dyDescent="0.2">
      <c r="C269" s="230"/>
      <c r="D269" s="230"/>
    </row>
    <row r="270" spans="3:4" ht="12.95" customHeight="1" x14ac:dyDescent="0.2">
      <c r="C270" s="230"/>
      <c r="D270" s="230"/>
    </row>
    <row r="271" spans="3:4" ht="12.95" customHeight="1" x14ac:dyDescent="0.2">
      <c r="C271" s="230"/>
      <c r="D271" s="230"/>
    </row>
    <row r="272" spans="3:4" ht="12.95" customHeight="1" x14ac:dyDescent="0.2">
      <c r="C272" s="230"/>
      <c r="D272" s="230"/>
    </row>
    <row r="273" spans="3:4" ht="12.95" customHeight="1" x14ac:dyDescent="0.2">
      <c r="C273" s="230"/>
      <c r="D273" s="230"/>
    </row>
    <row r="274" spans="3:4" ht="12.95" customHeight="1" x14ac:dyDescent="0.2">
      <c r="C274" s="230"/>
      <c r="D274" s="230"/>
    </row>
    <row r="275" spans="3:4" ht="12.95" customHeight="1" x14ac:dyDescent="0.2">
      <c r="C275" s="230"/>
      <c r="D275" s="230"/>
    </row>
    <row r="276" spans="3:4" ht="12.95" customHeight="1" x14ac:dyDescent="0.2">
      <c r="C276" s="230"/>
      <c r="D276" s="230"/>
    </row>
    <row r="277" spans="3:4" ht="12.95" customHeight="1" x14ac:dyDescent="0.2">
      <c r="C277" s="230"/>
      <c r="D277" s="230"/>
    </row>
    <row r="278" spans="3:4" ht="12.95" customHeight="1" x14ac:dyDescent="0.2">
      <c r="C278" s="230"/>
      <c r="D278" s="230"/>
    </row>
    <row r="279" spans="3:4" ht="12.95" customHeight="1" x14ac:dyDescent="0.2">
      <c r="C279" s="230"/>
      <c r="D279" s="230"/>
    </row>
    <row r="280" spans="3:4" ht="12.95" customHeight="1" x14ac:dyDescent="0.2">
      <c r="C280" s="230"/>
      <c r="D280" s="230"/>
    </row>
    <row r="281" spans="3:4" ht="12.95" customHeight="1" x14ac:dyDescent="0.2">
      <c r="C281" s="230"/>
      <c r="D281" s="230"/>
    </row>
    <row r="282" spans="3:4" ht="12.95" customHeight="1" x14ac:dyDescent="0.2">
      <c r="C282" s="230"/>
      <c r="D282" s="230"/>
    </row>
    <row r="283" spans="3:4" ht="12.95" customHeight="1" x14ac:dyDescent="0.2">
      <c r="C283" s="230"/>
      <c r="D283" s="230"/>
    </row>
    <row r="284" spans="3:4" ht="12.95" customHeight="1" x14ac:dyDescent="0.2">
      <c r="C284" s="230"/>
      <c r="D284" s="230"/>
    </row>
    <row r="285" spans="3:4" ht="12.95" customHeight="1" x14ac:dyDescent="0.2">
      <c r="C285" s="230"/>
      <c r="D285" s="230"/>
    </row>
    <row r="286" spans="3:4" ht="12.95" customHeight="1" x14ac:dyDescent="0.2">
      <c r="C286" s="230"/>
      <c r="D286" s="230"/>
    </row>
    <row r="287" spans="3:4" ht="12.95" customHeight="1" x14ac:dyDescent="0.2">
      <c r="C287" s="230"/>
      <c r="D287" s="230"/>
    </row>
    <row r="288" spans="3:4" ht="12.95" customHeight="1" x14ac:dyDescent="0.2">
      <c r="C288" s="230"/>
      <c r="D288" s="230"/>
    </row>
    <row r="289" spans="3:4" ht="12.95" customHeight="1" x14ac:dyDescent="0.2">
      <c r="C289" s="230"/>
      <c r="D289" s="230"/>
    </row>
    <row r="290" spans="3:4" ht="12.95" customHeight="1" x14ac:dyDescent="0.2">
      <c r="C290" s="230"/>
      <c r="D290" s="230"/>
    </row>
    <row r="291" spans="3:4" ht="12.95" customHeight="1" x14ac:dyDescent="0.2">
      <c r="C291" s="230"/>
      <c r="D291" s="230"/>
    </row>
    <row r="292" spans="3:4" ht="12.95" customHeight="1" x14ac:dyDescent="0.2">
      <c r="C292" s="230"/>
      <c r="D292" s="230"/>
    </row>
    <row r="293" spans="3:4" ht="12.95" customHeight="1" x14ac:dyDescent="0.2">
      <c r="C293" s="230"/>
      <c r="D293" s="230"/>
    </row>
    <row r="294" spans="3:4" ht="12.95" customHeight="1" x14ac:dyDescent="0.2">
      <c r="C294" s="230"/>
      <c r="D294" s="230"/>
    </row>
    <row r="295" spans="3:4" ht="12.95" customHeight="1" x14ac:dyDescent="0.2">
      <c r="C295" s="230"/>
      <c r="D295" s="230"/>
    </row>
    <row r="296" spans="3:4" ht="12.95" customHeight="1" x14ac:dyDescent="0.2">
      <c r="C296" s="230"/>
      <c r="D296" s="230"/>
    </row>
    <row r="297" spans="3:4" ht="12.95" customHeight="1" x14ac:dyDescent="0.2">
      <c r="C297" s="230"/>
      <c r="D297" s="230"/>
    </row>
    <row r="298" spans="3:4" ht="12.95" customHeight="1" x14ac:dyDescent="0.2">
      <c r="C298" s="230"/>
      <c r="D298" s="230"/>
    </row>
    <row r="299" spans="3:4" ht="12.95" customHeight="1" x14ac:dyDescent="0.2">
      <c r="C299" s="230"/>
      <c r="D299" s="230"/>
    </row>
    <row r="300" spans="3:4" ht="12.95" customHeight="1" x14ac:dyDescent="0.2">
      <c r="C300" s="230"/>
      <c r="D300" s="230"/>
    </row>
    <row r="301" spans="3:4" ht="12.95" customHeight="1" x14ac:dyDescent="0.2">
      <c r="C301" s="230"/>
      <c r="D301" s="230"/>
    </row>
    <row r="302" spans="3:4" ht="12.95" customHeight="1" x14ac:dyDescent="0.2">
      <c r="C302" s="230"/>
      <c r="D302" s="230"/>
    </row>
    <row r="303" spans="3:4" ht="12.95" customHeight="1" x14ac:dyDescent="0.2">
      <c r="C303" s="230"/>
      <c r="D303" s="230"/>
    </row>
    <row r="304" spans="3:4" ht="12.95" customHeight="1" x14ac:dyDescent="0.2">
      <c r="C304" s="230"/>
      <c r="D304" s="230"/>
    </row>
    <row r="305" spans="3:4" ht="12.95" customHeight="1" x14ac:dyDescent="0.2">
      <c r="C305" s="230"/>
      <c r="D305" s="230"/>
    </row>
    <row r="306" spans="3:4" ht="12.95" customHeight="1" x14ac:dyDescent="0.2">
      <c r="C306" s="230"/>
      <c r="D306" s="230"/>
    </row>
    <row r="307" spans="3:4" ht="12.95" customHeight="1" x14ac:dyDescent="0.2">
      <c r="C307" s="230"/>
      <c r="D307" s="230"/>
    </row>
    <row r="308" spans="3:4" ht="12.95" customHeight="1" x14ac:dyDescent="0.2">
      <c r="C308" s="230"/>
      <c r="D308" s="230"/>
    </row>
    <row r="309" spans="3:4" ht="12.95" customHeight="1" x14ac:dyDescent="0.2">
      <c r="C309" s="230"/>
      <c r="D309" s="230"/>
    </row>
    <row r="310" spans="3:4" ht="12.95" customHeight="1" x14ac:dyDescent="0.2">
      <c r="C310" s="230"/>
      <c r="D310" s="230"/>
    </row>
    <row r="311" spans="3:4" ht="12.95" customHeight="1" x14ac:dyDescent="0.2">
      <c r="C311" s="230"/>
      <c r="D311" s="230"/>
    </row>
    <row r="312" spans="3:4" ht="12.95" customHeight="1" x14ac:dyDescent="0.2">
      <c r="C312" s="230"/>
      <c r="D312" s="230"/>
    </row>
    <row r="313" spans="3:4" ht="12.95" customHeight="1" x14ac:dyDescent="0.2">
      <c r="C313" s="230"/>
      <c r="D313" s="230"/>
    </row>
    <row r="314" spans="3:4" ht="12.95" customHeight="1" x14ac:dyDescent="0.2">
      <c r="C314" s="230"/>
      <c r="D314" s="230"/>
    </row>
    <row r="315" spans="3:4" ht="12.95" customHeight="1" x14ac:dyDescent="0.2">
      <c r="C315" s="230"/>
      <c r="D315" s="230"/>
    </row>
    <row r="316" spans="3:4" ht="12.95" customHeight="1" x14ac:dyDescent="0.2">
      <c r="C316" s="230"/>
      <c r="D316" s="230"/>
    </row>
    <row r="317" spans="3:4" ht="12.95" customHeight="1" x14ac:dyDescent="0.2">
      <c r="C317" s="230"/>
      <c r="D317" s="230"/>
    </row>
    <row r="318" spans="3:4" ht="12.95" customHeight="1" x14ac:dyDescent="0.2">
      <c r="C318" s="230"/>
      <c r="D318" s="230"/>
    </row>
    <row r="319" spans="3:4" ht="12.95" customHeight="1" x14ac:dyDescent="0.2">
      <c r="C319" s="230"/>
      <c r="D319" s="230"/>
    </row>
    <row r="320" spans="3:4" ht="12.95" customHeight="1" x14ac:dyDescent="0.2">
      <c r="C320" s="230"/>
      <c r="D320" s="230"/>
    </row>
    <row r="321" spans="3:4" ht="12.95" customHeight="1" x14ac:dyDescent="0.2">
      <c r="C321" s="230"/>
      <c r="D321" s="230"/>
    </row>
    <row r="322" spans="3:4" ht="12.95" customHeight="1" x14ac:dyDescent="0.2">
      <c r="C322" s="230"/>
      <c r="D322" s="230"/>
    </row>
    <row r="323" spans="3:4" ht="12.95" customHeight="1" x14ac:dyDescent="0.2">
      <c r="C323" s="230"/>
      <c r="D323" s="230"/>
    </row>
    <row r="324" spans="3:4" ht="12.95" customHeight="1" x14ac:dyDescent="0.2">
      <c r="C324" s="230"/>
      <c r="D324" s="230"/>
    </row>
    <row r="325" spans="3:4" ht="12.95" customHeight="1" x14ac:dyDescent="0.2">
      <c r="C325" s="230"/>
      <c r="D325" s="230"/>
    </row>
    <row r="326" spans="3:4" ht="12.95" customHeight="1" x14ac:dyDescent="0.2">
      <c r="C326" s="230"/>
      <c r="D326" s="230"/>
    </row>
    <row r="327" spans="3:4" ht="12.95" customHeight="1" x14ac:dyDescent="0.2">
      <c r="C327" s="230"/>
      <c r="D327" s="230"/>
    </row>
    <row r="328" spans="3:4" ht="12.95" customHeight="1" x14ac:dyDescent="0.2">
      <c r="C328" s="230"/>
      <c r="D328" s="230"/>
    </row>
    <row r="329" spans="3:4" ht="12.95" customHeight="1" x14ac:dyDescent="0.2">
      <c r="C329" s="230"/>
      <c r="D329" s="230"/>
    </row>
    <row r="330" spans="3:4" ht="12.95" customHeight="1" x14ac:dyDescent="0.2">
      <c r="C330" s="230"/>
      <c r="D330" s="230"/>
    </row>
    <row r="331" spans="3:4" ht="12.95" customHeight="1" x14ac:dyDescent="0.2">
      <c r="C331" s="230"/>
      <c r="D331" s="230"/>
    </row>
    <row r="332" spans="3:4" ht="12.95" customHeight="1" x14ac:dyDescent="0.2">
      <c r="C332" s="230"/>
      <c r="D332" s="230"/>
    </row>
    <row r="333" spans="3:4" ht="12.95" customHeight="1" x14ac:dyDescent="0.2">
      <c r="C333" s="230"/>
      <c r="D333" s="230"/>
    </row>
    <row r="334" spans="3:4" ht="12.95" customHeight="1" x14ac:dyDescent="0.2">
      <c r="C334" s="230"/>
      <c r="D334" s="230"/>
    </row>
    <row r="335" spans="3:4" ht="12.95" customHeight="1" x14ac:dyDescent="0.2">
      <c r="C335" s="230"/>
      <c r="D335" s="230"/>
    </row>
    <row r="336" spans="3:4" ht="12.95" customHeight="1" x14ac:dyDescent="0.2">
      <c r="C336" s="230"/>
      <c r="D336" s="230"/>
    </row>
    <row r="337" spans="3:4" ht="12.95" customHeight="1" x14ac:dyDescent="0.2">
      <c r="C337" s="230"/>
      <c r="D337" s="230"/>
    </row>
    <row r="338" spans="3:4" ht="12.95" customHeight="1" x14ac:dyDescent="0.2">
      <c r="C338" s="230"/>
      <c r="D338" s="230"/>
    </row>
    <row r="339" spans="3:4" ht="12.95" customHeight="1" x14ac:dyDescent="0.2">
      <c r="C339" s="230"/>
      <c r="D339" s="230"/>
    </row>
    <row r="340" spans="3:4" ht="12.95" customHeight="1" x14ac:dyDescent="0.2">
      <c r="C340" s="230"/>
      <c r="D340" s="230"/>
    </row>
    <row r="341" spans="3:4" ht="12.95" customHeight="1" x14ac:dyDescent="0.2">
      <c r="C341" s="230"/>
      <c r="D341" s="230"/>
    </row>
    <row r="342" spans="3:4" ht="12.95" customHeight="1" x14ac:dyDescent="0.2">
      <c r="C342" s="230"/>
      <c r="D342" s="230"/>
    </row>
    <row r="343" spans="3:4" ht="12.95" customHeight="1" x14ac:dyDescent="0.2">
      <c r="C343" s="230"/>
      <c r="D343" s="230"/>
    </row>
    <row r="344" spans="3:4" ht="12.95" customHeight="1" x14ac:dyDescent="0.2">
      <c r="C344" s="230"/>
      <c r="D344" s="230"/>
    </row>
    <row r="345" spans="3:4" ht="12.95" customHeight="1" x14ac:dyDescent="0.2">
      <c r="C345" s="230"/>
      <c r="D345" s="230"/>
    </row>
    <row r="346" spans="3:4" ht="12.95" customHeight="1" x14ac:dyDescent="0.2">
      <c r="C346" s="230"/>
      <c r="D346" s="230"/>
    </row>
    <row r="347" spans="3:4" ht="12.95" customHeight="1" x14ac:dyDescent="0.2">
      <c r="C347" s="230"/>
      <c r="D347" s="230"/>
    </row>
    <row r="348" spans="3:4" ht="12.95" customHeight="1" x14ac:dyDescent="0.2">
      <c r="C348" s="230"/>
      <c r="D348" s="230"/>
    </row>
    <row r="349" spans="3:4" ht="12.95" customHeight="1" x14ac:dyDescent="0.2">
      <c r="C349" s="230"/>
      <c r="D349" s="230"/>
    </row>
    <row r="350" spans="3:4" ht="12.95" customHeight="1" x14ac:dyDescent="0.2">
      <c r="C350" s="230"/>
      <c r="D350" s="230"/>
    </row>
    <row r="351" spans="3:4" ht="12.95" customHeight="1" x14ac:dyDescent="0.2">
      <c r="C351" s="230"/>
      <c r="D351" s="230"/>
    </row>
    <row r="352" spans="3:4" ht="12.95" customHeight="1" x14ac:dyDescent="0.2">
      <c r="C352" s="230"/>
      <c r="D352" s="230"/>
    </row>
    <row r="353" spans="3:4" ht="12.95" customHeight="1" x14ac:dyDescent="0.2">
      <c r="C353" s="230"/>
      <c r="D353" s="230"/>
    </row>
    <row r="354" spans="3:4" ht="12.95" customHeight="1" x14ac:dyDescent="0.2">
      <c r="C354" s="230"/>
      <c r="D354" s="230"/>
    </row>
    <row r="355" spans="3:4" ht="12.95" customHeight="1" x14ac:dyDescent="0.2">
      <c r="C355" s="230"/>
      <c r="D355" s="230"/>
    </row>
    <row r="356" spans="3:4" ht="12.95" customHeight="1" x14ac:dyDescent="0.2">
      <c r="C356" s="230"/>
      <c r="D356" s="230"/>
    </row>
    <row r="357" spans="3:4" ht="12.95" customHeight="1" x14ac:dyDescent="0.2">
      <c r="C357" s="230"/>
      <c r="D357" s="230"/>
    </row>
    <row r="358" spans="3:4" ht="12.95" customHeight="1" x14ac:dyDescent="0.2">
      <c r="C358" s="230"/>
      <c r="D358" s="230"/>
    </row>
    <row r="359" spans="3:4" ht="12.95" customHeight="1" x14ac:dyDescent="0.2">
      <c r="C359" s="230"/>
      <c r="D359" s="230"/>
    </row>
    <row r="360" spans="3:4" ht="12.95" customHeight="1" x14ac:dyDescent="0.2">
      <c r="C360" s="230"/>
      <c r="D360" s="230"/>
    </row>
    <row r="361" spans="3:4" ht="12.95" customHeight="1" x14ac:dyDescent="0.2">
      <c r="C361" s="230"/>
      <c r="D361" s="230"/>
    </row>
    <row r="362" spans="3:4" ht="12.95" customHeight="1" x14ac:dyDescent="0.2">
      <c r="C362" s="230"/>
      <c r="D362" s="230"/>
    </row>
    <row r="363" spans="3:4" ht="12.95" customHeight="1" x14ac:dyDescent="0.2">
      <c r="C363" s="230"/>
      <c r="D363" s="230"/>
    </row>
    <row r="364" spans="3:4" ht="12.95" customHeight="1" x14ac:dyDescent="0.2">
      <c r="C364" s="230"/>
      <c r="D364" s="230"/>
    </row>
    <row r="365" spans="3:4" ht="12.95" customHeight="1" x14ac:dyDescent="0.2">
      <c r="C365" s="230"/>
      <c r="D365" s="230"/>
    </row>
    <row r="366" spans="3:4" ht="12.95" customHeight="1" x14ac:dyDescent="0.2">
      <c r="C366" s="230"/>
      <c r="D366" s="230"/>
    </row>
    <row r="367" spans="3:4" ht="12.95" customHeight="1" x14ac:dyDescent="0.2">
      <c r="C367" s="230"/>
      <c r="D367" s="230"/>
    </row>
    <row r="368" spans="3:4" ht="12.95" customHeight="1" x14ac:dyDescent="0.2">
      <c r="C368" s="230"/>
      <c r="D368" s="230"/>
    </row>
    <row r="369" spans="3:4" ht="12.95" customHeight="1" x14ac:dyDescent="0.2">
      <c r="C369" s="230"/>
      <c r="D369" s="230"/>
    </row>
    <row r="370" spans="3:4" ht="12.95" customHeight="1" x14ac:dyDescent="0.2">
      <c r="C370" s="230"/>
      <c r="D370" s="230"/>
    </row>
    <row r="371" spans="3:4" ht="12.95" customHeight="1" x14ac:dyDescent="0.2">
      <c r="C371" s="230"/>
      <c r="D371" s="230"/>
    </row>
    <row r="372" spans="3:4" ht="12.95" customHeight="1" x14ac:dyDescent="0.2">
      <c r="C372" s="230"/>
      <c r="D372" s="230"/>
    </row>
    <row r="373" spans="3:4" ht="12.95" customHeight="1" x14ac:dyDescent="0.2">
      <c r="C373" s="230"/>
      <c r="D373" s="230"/>
    </row>
    <row r="374" spans="3:4" ht="12.95" customHeight="1" x14ac:dyDescent="0.2">
      <c r="C374" s="230"/>
      <c r="D374" s="230"/>
    </row>
    <row r="375" spans="3:4" ht="12.95" customHeight="1" x14ac:dyDescent="0.2">
      <c r="C375" s="230"/>
      <c r="D375" s="230"/>
    </row>
    <row r="376" spans="3:4" ht="12.95" customHeight="1" x14ac:dyDescent="0.2">
      <c r="C376" s="230"/>
      <c r="D376" s="230"/>
    </row>
    <row r="377" spans="3:4" ht="12.95" customHeight="1" x14ac:dyDescent="0.2">
      <c r="C377" s="230"/>
      <c r="D377" s="230"/>
    </row>
    <row r="378" spans="3:4" ht="12.95" customHeight="1" x14ac:dyDescent="0.2">
      <c r="C378" s="230"/>
      <c r="D378" s="230"/>
    </row>
    <row r="379" spans="3:4" ht="12.95" customHeight="1" x14ac:dyDescent="0.2">
      <c r="C379" s="230"/>
      <c r="D379" s="230"/>
    </row>
    <row r="380" spans="3:4" ht="12.95" customHeight="1" x14ac:dyDescent="0.2">
      <c r="C380" s="230"/>
      <c r="D380" s="230"/>
    </row>
    <row r="381" spans="3:4" ht="12.95" customHeight="1" x14ac:dyDescent="0.2">
      <c r="C381" s="230"/>
      <c r="D381" s="230"/>
    </row>
    <row r="382" spans="3:4" ht="12.95" customHeight="1" x14ac:dyDescent="0.2">
      <c r="C382" s="230"/>
      <c r="D382" s="230"/>
    </row>
    <row r="383" spans="3:4" ht="12.95" customHeight="1" x14ac:dyDescent="0.2">
      <c r="C383" s="230"/>
      <c r="D383" s="230"/>
    </row>
    <row r="384" spans="3:4" ht="12.95" customHeight="1" x14ac:dyDescent="0.2">
      <c r="C384" s="230"/>
      <c r="D384" s="230"/>
    </row>
    <row r="385" spans="3:4" ht="12.95" customHeight="1" x14ac:dyDescent="0.2">
      <c r="C385" s="230"/>
      <c r="D385" s="230"/>
    </row>
    <row r="386" spans="3:4" ht="12.95" customHeight="1" x14ac:dyDescent="0.2">
      <c r="C386" s="230"/>
      <c r="D386" s="230"/>
    </row>
    <row r="387" spans="3:4" ht="12.95" customHeight="1" x14ac:dyDescent="0.2">
      <c r="C387" s="230"/>
      <c r="D387" s="230"/>
    </row>
    <row r="388" spans="3:4" ht="12.95" customHeight="1" x14ac:dyDescent="0.2">
      <c r="C388" s="230"/>
      <c r="D388" s="230"/>
    </row>
    <row r="389" spans="3:4" ht="12.95" customHeight="1" x14ac:dyDescent="0.2">
      <c r="C389" s="230"/>
      <c r="D389" s="230"/>
    </row>
    <row r="390" spans="3:4" ht="12.95" customHeight="1" x14ac:dyDescent="0.2">
      <c r="C390" s="230"/>
      <c r="D390" s="230"/>
    </row>
    <row r="391" spans="3:4" ht="12.95" customHeight="1" x14ac:dyDescent="0.2">
      <c r="C391" s="230"/>
      <c r="D391" s="230"/>
    </row>
    <row r="392" spans="3:4" ht="12.95" customHeight="1" x14ac:dyDescent="0.2">
      <c r="C392" s="230"/>
      <c r="D392" s="230"/>
    </row>
    <row r="393" spans="3:4" ht="12.95" customHeight="1" x14ac:dyDescent="0.2">
      <c r="C393" s="230"/>
      <c r="D393" s="230"/>
    </row>
    <row r="394" spans="3:4" ht="12.95" customHeight="1" x14ac:dyDescent="0.2">
      <c r="C394" s="230"/>
      <c r="D394" s="230"/>
    </row>
    <row r="395" spans="3:4" ht="12.95" customHeight="1" x14ac:dyDescent="0.2">
      <c r="C395" s="230"/>
      <c r="D395" s="230"/>
    </row>
    <row r="396" spans="3:4" ht="12.95" customHeight="1" x14ac:dyDescent="0.2">
      <c r="C396" s="230"/>
      <c r="D396" s="230"/>
    </row>
    <row r="397" spans="3:4" ht="12.95" customHeight="1" x14ac:dyDescent="0.2">
      <c r="C397" s="230"/>
      <c r="D397" s="230"/>
    </row>
    <row r="398" spans="3:4" ht="12.95" customHeight="1" x14ac:dyDescent="0.2">
      <c r="C398" s="230"/>
      <c r="D398" s="230"/>
    </row>
    <row r="399" spans="3:4" ht="12.95" customHeight="1" x14ac:dyDescent="0.2">
      <c r="C399" s="230"/>
      <c r="D399" s="230"/>
    </row>
    <row r="400" spans="3:4" ht="12.95" customHeight="1" x14ac:dyDescent="0.2">
      <c r="C400" s="230"/>
      <c r="D400" s="230"/>
    </row>
    <row r="401" spans="3:4" ht="12.95" customHeight="1" x14ac:dyDescent="0.2">
      <c r="C401" s="230"/>
      <c r="D401" s="230"/>
    </row>
    <row r="402" spans="3:4" ht="12.95" customHeight="1" x14ac:dyDescent="0.2">
      <c r="C402" s="230"/>
      <c r="D402" s="230"/>
    </row>
    <row r="403" spans="3:4" ht="12.95" customHeight="1" x14ac:dyDescent="0.2">
      <c r="C403" s="230"/>
      <c r="D403" s="230"/>
    </row>
    <row r="404" spans="3:4" ht="12.95" customHeight="1" x14ac:dyDescent="0.2">
      <c r="C404" s="230"/>
      <c r="D404" s="230"/>
    </row>
    <row r="405" spans="3:4" ht="12.95" customHeight="1" x14ac:dyDescent="0.2">
      <c r="C405" s="230"/>
      <c r="D405" s="230"/>
    </row>
    <row r="406" spans="3:4" ht="12.95" customHeight="1" x14ac:dyDescent="0.2">
      <c r="C406" s="230"/>
      <c r="D406" s="230"/>
    </row>
    <row r="407" spans="3:4" ht="12.95" customHeight="1" x14ac:dyDescent="0.2">
      <c r="C407" s="230"/>
      <c r="D407" s="230"/>
    </row>
    <row r="408" spans="3:4" ht="12.95" customHeight="1" x14ac:dyDescent="0.2">
      <c r="C408" s="230"/>
      <c r="D408" s="230"/>
    </row>
    <row r="409" spans="3:4" ht="12.95" customHeight="1" x14ac:dyDescent="0.2">
      <c r="C409" s="230"/>
      <c r="D409" s="230"/>
    </row>
    <row r="410" spans="3:4" ht="12.95" customHeight="1" x14ac:dyDescent="0.2">
      <c r="C410" s="230"/>
      <c r="D410" s="230"/>
    </row>
    <row r="411" spans="3:4" ht="12.95" customHeight="1" x14ac:dyDescent="0.2">
      <c r="C411" s="230"/>
      <c r="D411" s="230"/>
    </row>
    <row r="412" spans="3:4" ht="12.95" customHeight="1" x14ac:dyDescent="0.2">
      <c r="C412" s="230"/>
      <c r="D412" s="230"/>
    </row>
    <row r="413" spans="3:4" ht="12.95" customHeight="1" x14ac:dyDescent="0.2">
      <c r="C413" s="230"/>
      <c r="D413" s="230"/>
    </row>
    <row r="414" spans="3:4" ht="12.95" customHeight="1" x14ac:dyDescent="0.2">
      <c r="C414" s="230"/>
      <c r="D414" s="230"/>
    </row>
    <row r="415" spans="3:4" ht="12.95" customHeight="1" x14ac:dyDescent="0.2">
      <c r="C415" s="230"/>
      <c r="D415" s="230"/>
    </row>
    <row r="416" spans="3:4" ht="12.95" customHeight="1" x14ac:dyDescent="0.2">
      <c r="C416" s="230"/>
      <c r="D416" s="230"/>
    </row>
    <row r="417" spans="3:4" ht="12.95" customHeight="1" x14ac:dyDescent="0.2">
      <c r="C417" s="230"/>
      <c r="D417" s="230"/>
    </row>
    <row r="418" spans="3:4" ht="12.95" customHeight="1" x14ac:dyDescent="0.2">
      <c r="C418" s="230"/>
      <c r="D418" s="230"/>
    </row>
    <row r="419" spans="3:4" ht="12.95" customHeight="1" x14ac:dyDescent="0.2">
      <c r="C419" s="230"/>
      <c r="D419" s="230"/>
    </row>
    <row r="420" spans="3:4" ht="12.95" customHeight="1" x14ac:dyDescent="0.2">
      <c r="C420" s="230"/>
      <c r="D420" s="230"/>
    </row>
    <row r="421" spans="3:4" ht="12.95" customHeight="1" x14ac:dyDescent="0.2">
      <c r="C421" s="230"/>
      <c r="D421" s="230"/>
    </row>
    <row r="422" spans="3:4" ht="12.95" customHeight="1" x14ac:dyDescent="0.2">
      <c r="C422" s="230"/>
      <c r="D422" s="230"/>
    </row>
    <row r="423" spans="3:4" ht="12.95" customHeight="1" x14ac:dyDescent="0.2">
      <c r="C423" s="230"/>
      <c r="D423" s="230"/>
    </row>
    <row r="424" spans="3:4" ht="12.95" customHeight="1" x14ac:dyDescent="0.2">
      <c r="C424" s="230"/>
      <c r="D424" s="230"/>
    </row>
    <row r="425" spans="3:4" ht="12.95" customHeight="1" x14ac:dyDescent="0.2">
      <c r="C425" s="230"/>
      <c r="D425" s="230"/>
    </row>
    <row r="426" spans="3:4" ht="12.95" customHeight="1" x14ac:dyDescent="0.2">
      <c r="C426" s="230"/>
      <c r="D426" s="230"/>
    </row>
    <row r="427" spans="3:4" ht="12.95" customHeight="1" x14ac:dyDescent="0.2">
      <c r="C427" s="230"/>
      <c r="D427" s="230"/>
    </row>
    <row r="428" spans="3:4" ht="12.95" customHeight="1" x14ac:dyDescent="0.2">
      <c r="C428" s="230"/>
      <c r="D428" s="230"/>
    </row>
    <row r="429" spans="3:4" ht="12.95" customHeight="1" x14ac:dyDescent="0.2">
      <c r="C429" s="230"/>
      <c r="D429" s="230"/>
    </row>
    <row r="430" spans="3:4" ht="12.95" customHeight="1" x14ac:dyDescent="0.2">
      <c r="C430" s="230"/>
      <c r="D430" s="230"/>
    </row>
    <row r="431" spans="3:4" ht="12.95" customHeight="1" x14ac:dyDescent="0.2">
      <c r="C431" s="230"/>
      <c r="D431" s="230"/>
    </row>
    <row r="432" spans="3:4" ht="12.95" customHeight="1" x14ac:dyDescent="0.2">
      <c r="C432" s="230"/>
      <c r="D432" s="230"/>
    </row>
    <row r="433" spans="3:4" ht="12.95" customHeight="1" x14ac:dyDescent="0.2">
      <c r="C433" s="230"/>
      <c r="D433" s="230"/>
    </row>
    <row r="434" spans="3:4" ht="12.95" customHeight="1" x14ac:dyDescent="0.2">
      <c r="C434" s="230"/>
      <c r="D434" s="230"/>
    </row>
    <row r="435" spans="3:4" ht="12.95" customHeight="1" x14ac:dyDescent="0.2">
      <c r="C435" s="230"/>
      <c r="D435" s="230"/>
    </row>
    <row r="436" spans="3:4" ht="12.95" customHeight="1" x14ac:dyDescent="0.2">
      <c r="C436" s="230"/>
      <c r="D436" s="230"/>
    </row>
    <row r="437" spans="3:4" ht="12.95" customHeight="1" x14ac:dyDescent="0.2">
      <c r="C437" s="230"/>
      <c r="D437" s="230"/>
    </row>
    <row r="438" spans="3:4" ht="12.95" customHeight="1" x14ac:dyDescent="0.2">
      <c r="C438" s="230"/>
      <c r="D438" s="230"/>
    </row>
    <row r="439" spans="3:4" ht="12.95" customHeight="1" x14ac:dyDescent="0.2">
      <c r="C439" s="230"/>
      <c r="D439" s="230"/>
    </row>
    <row r="440" spans="3:4" ht="12.95" customHeight="1" x14ac:dyDescent="0.2">
      <c r="C440" s="230"/>
      <c r="D440" s="230"/>
    </row>
    <row r="441" spans="3:4" ht="12.95" customHeight="1" x14ac:dyDescent="0.2">
      <c r="C441" s="230"/>
      <c r="D441" s="230"/>
    </row>
    <row r="442" spans="3:4" ht="12.95" customHeight="1" x14ac:dyDescent="0.2">
      <c r="C442" s="230"/>
      <c r="D442" s="230"/>
    </row>
    <row r="443" spans="3:4" ht="12.95" customHeight="1" x14ac:dyDescent="0.2">
      <c r="C443" s="230"/>
      <c r="D443" s="230"/>
    </row>
    <row r="444" spans="3:4" ht="12.95" customHeight="1" x14ac:dyDescent="0.2">
      <c r="C444" s="230"/>
      <c r="D444" s="230"/>
    </row>
    <row r="445" spans="3:4" ht="12.95" customHeight="1" x14ac:dyDescent="0.2">
      <c r="C445" s="230"/>
      <c r="D445" s="230"/>
    </row>
    <row r="446" spans="3:4" ht="12.95" customHeight="1" x14ac:dyDescent="0.2">
      <c r="C446" s="230"/>
      <c r="D446" s="230"/>
    </row>
    <row r="447" spans="3:4" ht="12.95" customHeight="1" x14ac:dyDescent="0.2">
      <c r="C447" s="230"/>
      <c r="D447" s="230"/>
    </row>
    <row r="448" spans="3:4" ht="12.95" customHeight="1" x14ac:dyDescent="0.2">
      <c r="C448" s="230"/>
      <c r="D448" s="230"/>
    </row>
    <row r="449" spans="3:4" ht="12.95" customHeight="1" x14ac:dyDescent="0.2">
      <c r="C449" s="230"/>
      <c r="D449" s="230"/>
    </row>
    <row r="450" spans="3:4" ht="12.95" customHeight="1" x14ac:dyDescent="0.2">
      <c r="C450" s="230"/>
      <c r="D450" s="230"/>
    </row>
    <row r="451" spans="3:4" ht="12.95" customHeight="1" x14ac:dyDescent="0.2">
      <c r="C451" s="230"/>
      <c r="D451" s="230"/>
    </row>
    <row r="452" spans="3:4" ht="12.95" customHeight="1" x14ac:dyDescent="0.2">
      <c r="C452" s="230"/>
      <c r="D452" s="230"/>
    </row>
    <row r="453" spans="3:4" ht="12.95" customHeight="1" x14ac:dyDescent="0.2">
      <c r="C453" s="230"/>
      <c r="D453" s="230"/>
    </row>
    <row r="454" spans="3:4" ht="12.95" customHeight="1" x14ac:dyDescent="0.2">
      <c r="C454" s="230"/>
      <c r="D454" s="230"/>
    </row>
    <row r="455" spans="3:4" ht="12.95" customHeight="1" x14ac:dyDescent="0.2">
      <c r="C455" s="230"/>
      <c r="D455" s="230"/>
    </row>
    <row r="456" spans="3:4" ht="12.95" customHeight="1" x14ac:dyDescent="0.2">
      <c r="C456" s="230"/>
      <c r="D456" s="230"/>
    </row>
    <row r="457" spans="3:4" ht="12.95" customHeight="1" x14ac:dyDescent="0.2">
      <c r="C457" s="230"/>
      <c r="D457" s="230"/>
    </row>
    <row r="458" spans="3:4" ht="12.95" customHeight="1" x14ac:dyDescent="0.2">
      <c r="C458" s="230"/>
      <c r="D458" s="230"/>
    </row>
    <row r="459" spans="3:4" ht="12.95" customHeight="1" x14ac:dyDescent="0.2">
      <c r="C459" s="230"/>
      <c r="D459" s="230"/>
    </row>
    <row r="460" spans="3:4" ht="12.95" customHeight="1" x14ac:dyDescent="0.2">
      <c r="C460" s="230"/>
      <c r="D460" s="230"/>
    </row>
    <row r="461" spans="3:4" ht="12.95" customHeight="1" x14ac:dyDescent="0.2">
      <c r="C461" s="230"/>
      <c r="D461" s="230"/>
    </row>
    <row r="462" spans="3:4" ht="12.95" customHeight="1" x14ac:dyDescent="0.2">
      <c r="C462" s="230"/>
      <c r="D462" s="230"/>
    </row>
    <row r="463" spans="3:4" ht="12.95" customHeight="1" x14ac:dyDescent="0.2">
      <c r="C463" s="230"/>
      <c r="D463" s="230"/>
    </row>
    <row r="464" spans="3:4" ht="12.95" customHeight="1" x14ac:dyDescent="0.2">
      <c r="C464" s="230"/>
      <c r="D464" s="230"/>
    </row>
    <row r="465" spans="3:4" ht="12.95" customHeight="1" x14ac:dyDescent="0.2">
      <c r="C465" s="230"/>
      <c r="D465" s="230"/>
    </row>
    <row r="466" spans="3:4" ht="12.95" customHeight="1" x14ac:dyDescent="0.2">
      <c r="C466" s="230"/>
      <c r="D466" s="230"/>
    </row>
    <row r="467" spans="3:4" ht="12.95" customHeight="1" x14ac:dyDescent="0.2">
      <c r="C467" s="230"/>
      <c r="D467" s="230"/>
    </row>
    <row r="468" spans="3:4" ht="12.95" customHeight="1" x14ac:dyDescent="0.2">
      <c r="C468" s="230"/>
      <c r="D468" s="230"/>
    </row>
    <row r="469" spans="3:4" ht="12.95" customHeight="1" x14ac:dyDescent="0.2">
      <c r="C469" s="230"/>
      <c r="D469" s="230"/>
    </row>
    <row r="470" spans="3:4" ht="12.95" customHeight="1" x14ac:dyDescent="0.2">
      <c r="C470" s="230"/>
      <c r="D470" s="230"/>
    </row>
    <row r="471" spans="3:4" ht="12.95" customHeight="1" x14ac:dyDescent="0.2">
      <c r="C471" s="230"/>
      <c r="D471" s="230"/>
    </row>
    <row r="472" spans="3:4" ht="12.95" customHeight="1" x14ac:dyDescent="0.2">
      <c r="C472" s="230"/>
      <c r="D472" s="230"/>
    </row>
    <row r="473" spans="3:4" ht="12.95" customHeight="1" x14ac:dyDescent="0.2">
      <c r="C473" s="230"/>
      <c r="D473" s="230"/>
    </row>
    <row r="474" spans="3:4" ht="12.95" customHeight="1" x14ac:dyDescent="0.2">
      <c r="C474" s="230"/>
      <c r="D474" s="230"/>
    </row>
    <row r="475" spans="3:4" ht="12.95" customHeight="1" x14ac:dyDescent="0.2">
      <c r="C475" s="230"/>
      <c r="D475" s="230"/>
    </row>
    <row r="476" spans="3:4" ht="12.95" customHeight="1" x14ac:dyDescent="0.2">
      <c r="C476" s="230"/>
      <c r="D476" s="230"/>
    </row>
    <row r="477" spans="3:4" ht="12.95" customHeight="1" x14ac:dyDescent="0.2">
      <c r="C477" s="230"/>
      <c r="D477" s="230"/>
    </row>
    <row r="478" spans="3:4" ht="12.95" customHeight="1" x14ac:dyDescent="0.2">
      <c r="C478" s="230"/>
      <c r="D478" s="230"/>
    </row>
    <row r="479" spans="3:4" ht="12.95" customHeight="1" x14ac:dyDescent="0.2">
      <c r="C479" s="230"/>
      <c r="D479" s="230"/>
    </row>
    <row r="480" spans="3:4" ht="12.95" customHeight="1" x14ac:dyDescent="0.2">
      <c r="C480" s="230"/>
      <c r="D480" s="230"/>
    </row>
    <row r="481" spans="3:4" ht="12.95" customHeight="1" x14ac:dyDescent="0.2">
      <c r="C481" s="230"/>
      <c r="D481" s="230"/>
    </row>
    <row r="482" spans="3:4" ht="12.95" customHeight="1" x14ac:dyDescent="0.2">
      <c r="C482" s="230"/>
      <c r="D482" s="230"/>
    </row>
    <row r="483" spans="3:4" ht="12.95" customHeight="1" x14ac:dyDescent="0.2">
      <c r="C483" s="230"/>
      <c r="D483" s="230"/>
    </row>
    <row r="484" spans="3:4" ht="12.95" customHeight="1" x14ac:dyDescent="0.2">
      <c r="C484" s="230"/>
      <c r="D484" s="230"/>
    </row>
    <row r="485" spans="3:4" ht="12.95" customHeight="1" x14ac:dyDescent="0.2">
      <c r="C485" s="230"/>
      <c r="D485" s="230"/>
    </row>
    <row r="486" spans="3:4" ht="12.95" customHeight="1" x14ac:dyDescent="0.2">
      <c r="C486" s="230"/>
      <c r="D486" s="230"/>
    </row>
    <row r="487" spans="3:4" ht="12.95" customHeight="1" x14ac:dyDescent="0.2">
      <c r="C487" s="230"/>
      <c r="D487" s="230"/>
    </row>
    <row r="488" spans="3:4" ht="12.95" customHeight="1" x14ac:dyDescent="0.2">
      <c r="C488" s="230"/>
      <c r="D488" s="230"/>
    </row>
    <row r="489" spans="3:4" ht="12.95" customHeight="1" x14ac:dyDescent="0.2">
      <c r="C489" s="230"/>
      <c r="D489" s="230"/>
    </row>
    <row r="490" spans="3:4" ht="12.95" customHeight="1" x14ac:dyDescent="0.2">
      <c r="C490" s="230"/>
      <c r="D490" s="230"/>
    </row>
    <row r="491" spans="3:4" ht="12.95" customHeight="1" x14ac:dyDescent="0.2">
      <c r="C491" s="230"/>
      <c r="D491" s="230"/>
    </row>
    <row r="492" spans="3:4" ht="12.95" customHeight="1" x14ac:dyDescent="0.2">
      <c r="C492" s="230"/>
      <c r="D492" s="230"/>
    </row>
    <row r="493" spans="3:4" ht="12.95" customHeight="1" x14ac:dyDescent="0.2">
      <c r="C493" s="230"/>
      <c r="D493" s="230"/>
    </row>
    <row r="494" spans="3:4" ht="12.95" customHeight="1" x14ac:dyDescent="0.2">
      <c r="C494" s="230"/>
      <c r="D494" s="230"/>
    </row>
    <row r="495" spans="3:4" ht="12.95" customHeight="1" x14ac:dyDescent="0.2">
      <c r="C495" s="230"/>
      <c r="D495" s="230"/>
    </row>
    <row r="496" spans="3:4" ht="12.95" customHeight="1" x14ac:dyDescent="0.2">
      <c r="C496" s="230"/>
      <c r="D496" s="230"/>
    </row>
    <row r="497" spans="3:4" ht="12.95" customHeight="1" x14ac:dyDescent="0.2">
      <c r="C497" s="230"/>
      <c r="D497" s="230"/>
    </row>
    <row r="498" spans="3:4" ht="12.95" customHeight="1" x14ac:dyDescent="0.2">
      <c r="C498" s="230"/>
      <c r="D498" s="230"/>
    </row>
    <row r="499" spans="3:4" ht="12.95" customHeight="1" x14ac:dyDescent="0.2">
      <c r="C499" s="230"/>
      <c r="D499" s="230"/>
    </row>
    <row r="500" spans="3:4" ht="12.95" customHeight="1" x14ac:dyDescent="0.2">
      <c r="C500" s="230"/>
      <c r="D500" s="230"/>
    </row>
    <row r="501" spans="3:4" ht="12.95" customHeight="1" x14ac:dyDescent="0.2">
      <c r="C501" s="230"/>
      <c r="D501" s="230"/>
    </row>
    <row r="502" spans="3:4" ht="12.95" customHeight="1" x14ac:dyDescent="0.2">
      <c r="C502" s="230"/>
      <c r="D502" s="230"/>
    </row>
    <row r="503" spans="3:4" ht="12.95" customHeight="1" x14ac:dyDescent="0.2">
      <c r="C503" s="230"/>
      <c r="D503" s="230"/>
    </row>
    <row r="504" spans="3:4" ht="12.95" customHeight="1" x14ac:dyDescent="0.2">
      <c r="C504" s="230"/>
      <c r="D504" s="230"/>
    </row>
    <row r="505" spans="3:4" ht="12.95" customHeight="1" x14ac:dyDescent="0.2">
      <c r="C505" s="230"/>
      <c r="D505" s="230"/>
    </row>
    <row r="506" spans="3:4" ht="12.95" customHeight="1" x14ac:dyDescent="0.2">
      <c r="C506" s="230"/>
      <c r="D506" s="230"/>
    </row>
    <row r="507" spans="3:4" ht="12.95" customHeight="1" x14ac:dyDescent="0.2">
      <c r="C507" s="230"/>
      <c r="D507" s="230"/>
    </row>
    <row r="508" spans="3:4" ht="12.95" customHeight="1" x14ac:dyDescent="0.2">
      <c r="C508" s="230"/>
      <c r="D508" s="230"/>
    </row>
    <row r="509" spans="3:4" ht="12.95" customHeight="1" x14ac:dyDescent="0.2">
      <c r="C509" s="230"/>
      <c r="D509" s="230"/>
    </row>
    <row r="510" spans="3:4" ht="12.95" customHeight="1" x14ac:dyDescent="0.2">
      <c r="C510" s="230"/>
      <c r="D510" s="230"/>
    </row>
    <row r="511" spans="3:4" ht="12.95" customHeight="1" x14ac:dyDescent="0.2">
      <c r="C511" s="230"/>
      <c r="D511" s="230"/>
    </row>
    <row r="512" spans="3:4" ht="12.95" customHeight="1" x14ac:dyDescent="0.2">
      <c r="C512" s="230"/>
      <c r="D512" s="230"/>
    </row>
    <row r="513" spans="3:4" ht="12.95" customHeight="1" x14ac:dyDescent="0.2">
      <c r="C513" s="230"/>
      <c r="D513" s="230"/>
    </row>
    <row r="514" spans="3:4" ht="12.95" customHeight="1" x14ac:dyDescent="0.2">
      <c r="C514" s="230"/>
      <c r="D514" s="230"/>
    </row>
    <row r="515" spans="3:4" ht="12.95" customHeight="1" x14ac:dyDescent="0.2">
      <c r="C515" s="230"/>
      <c r="D515" s="230"/>
    </row>
    <row r="516" spans="3:4" ht="12.95" customHeight="1" x14ac:dyDescent="0.2">
      <c r="C516" s="230"/>
      <c r="D516" s="230"/>
    </row>
    <row r="517" spans="3:4" ht="12.95" customHeight="1" x14ac:dyDescent="0.2">
      <c r="C517" s="230"/>
      <c r="D517" s="230"/>
    </row>
    <row r="518" spans="3:4" ht="12.95" customHeight="1" x14ac:dyDescent="0.2">
      <c r="C518" s="230"/>
      <c r="D518" s="230"/>
    </row>
    <row r="519" spans="3:4" ht="12.95" customHeight="1" x14ac:dyDescent="0.2">
      <c r="C519" s="230"/>
      <c r="D519" s="230"/>
    </row>
    <row r="520" spans="3:4" ht="12.95" customHeight="1" x14ac:dyDescent="0.2">
      <c r="C520" s="230"/>
      <c r="D520" s="230"/>
    </row>
    <row r="521" spans="3:4" ht="12.95" customHeight="1" x14ac:dyDescent="0.2">
      <c r="C521" s="230"/>
      <c r="D521" s="230"/>
    </row>
    <row r="522" spans="3:4" ht="12.95" customHeight="1" x14ac:dyDescent="0.2">
      <c r="C522" s="230"/>
      <c r="D522" s="230"/>
    </row>
    <row r="523" spans="3:4" ht="12.95" customHeight="1" x14ac:dyDescent="0.2">
      <c r="C523" s="230"/>
      <c r="D523" s="230"/>
    </row>
    <row r="524" spans="3:4" ht="12.95" customHeight="1" x14ac:dyDescent="0.2">
      <c r="C524" s="230"/>
      <c r="D524" s="230"/>
    </row>
    <row r="525" spans="3:4" ht="12.95" customHeight="1" x14ac:dyDescent="0.2">
      <c r="C525" s="230"/>
      <c r="D525" s="230"/>
    </row>
    <row r="526" spans="3:4" ht="12.95" customHeight="1" x14ac:dyDescent="0.2">
      <c r="C526" s="230"/>
      <c r="D526" s="230"/>
    </row>
    <row r="527" spans="3:4" ht="12.95" customHeight="1" x14ac:dyDescent="0.2">
      <c r="C527" s="230"/>
      <c r="D527" s="230"/>
    </row>
    <row r="528" spans="3:4" ht="12.95" customHeight="1" x14ac:dyDescent="0.2">
      <c r="C528" s="230"/>
      <c r="D528" s="230"/>
    </row>
    <row r="529" spans="3:4" ht="12.95" customHeight="1" x14ac:dyDescent="0.2">
      <c r="C529" s="230"/>
      <c r="D529" s="230"/>
    </row>
    <row r="530" spans="3:4" ht="12.95" customHeight="1" x14ac:dyDescent="0.2">
      <c r="C530" s="230"/>
      <c r="D530" s="230"/>
    </row>
    <row r="531" spans="3:4" ht="12.95" customHeight="1" x14ac:dyDescent="0.2">
      <c r="C531" s="230"/>
      <c r="D531" s="230"/>
    </row>
    <row r="532" spans="3:4" ht="12.95" customHeight="1" x14ac:dyDescent="0.2">
      <c r="C532" s="230"/>
      <c r="D532" s="230"/>
    </row>
    <row r="533" spans="3:4" ht="12.95" customHeight="1" x14ac:dyDescent="0.2">
      <c r="C533" s="230"/>
      <c r="D533" s="230"/>
    </row>
    <row r="534" spans="3:4" ht="12.95" customHeight="1" x14ac:dyDescent="0.2">
      <c r="C534" s="230"/>
      <c r="D534" s="230"/>
    </row>
    <row r="535" spans="3:4" ht="12.95" customHeight="1" x14ac:dyDescent="0.2">
      <c r="C535" s="230"/>
      <c r="D535" s="230"/>
    </row>
    <row r="536" spans="3:4" ht="12.95" customHeight="1" x14ac:dyDescent="0.2">
      <c r="C536" s="230"/>
      <c r="D536" s="230"/>
    </row>
    <row r="537" spans="3:4" ht="12.95" customHeight="1" x14ac:dyDescent="0.2">
      <c r="C537" s="230"/>
      <c r="D537" s="230"/>
    </row>
    <row r="538" spans="3:4" ht="12.95" customHeight="1" x14ac:dyDescent="0.2">
      <c r="C538" s="230"/>
      <c r="D538" s="230"/>
    </row>
    <row r="539" spans="3:4" ht="12.95" customHeight="1" x14ac:dyDescent="0.2">
      <c r="C539" s="230"/>
      <c r="D539" s="230"/>
    </row>
    <row r="540" spans="3:4" ht="12.95" customHeight="1" x14ac:dyDescent="0.2">
      <c r="C540" s="230"/>
      <c r="D540" s="230"/>
    </row>
    <row r="541" spans="3:4" ht="12.95" customHeight="1" x14ac:dyDescent="0.2">
      <c r="C541" s="230"/>
      <c r="D541" s="230"/>
    </row>
    <row r="542" spans="3:4" ht="12.95" customHeight="1" x14ac:dyDescent="0.2">
      <c r="C542" s="230"/>
      <c r="D542" s="230"/>
    </row>
    <row r="543" spans="3:4" ht="12.95" customHeight="1" x14ac:dyDescent="0.2">
      <c r="C543" s="230"/>
      <c r="D543" s="230"/>
    </row>
    <row r="544" spans="3:4" ht="12.95" customHeight="1" x14ac:dyDescent="0.2">
      <c r="C544" s="230"/>
      <c r="D544" s="230"/>
    </row>
    <row r="545" spans="3:4" ht="12.95" customHeight="1" x14ac:dyDescent="0.2">
      <c r="C545" s="230"/>
      <c r="D545" s="230"/>
    </row>
    <row r="546" spans="3:4" ht="12.95" customHeight="1" x14ac:dyDescent="0.2">
      <c r="C546" s="230"/>
      <c r="D546" s="230"/>
    </row>
    <row r="547" spans="3:4" ht="12.95" customHeight="1" x14ac:dyDescent="0.2">
      <c r="C547" s="230"/>
      <c r="D547" s="230"/>
    </row>
    <row r="548" spans="3:4" ht="12.95" customHeight="1" x14ac:dyDescent="0.2">
      <c r="C548" s="230"/>
      <c r="D548" s="230"/>
    </row>
    <row r="549" spans="3:4" ht="12.95" customHeight="1" x14ac:dyDescent="0.2">
      <c r="C549" s="230"/>
      <c r="D549" s="230"/>
    </row>
    <row r="550" spans="3:4" ht="12.95" customHeight="1" x14ac:dyDescent="0.2">
      <c r="C550" s="230"/>
      <c r="D550" s="230"/>
    </row>
    <row r="551" spans="3:4" ht="12.95" customHeight="1" x14ac:dyDescent="0.2">
      <c r="C551" s="230"/>
      <c r="D551" s="230"/>
    </row>
    <row r="552" spans="3:4" ht="12.95" customHeight="1" x14ac:dyDescent="0.2">
      <c r="C552" s="230"/>
      <c r="D552" s="230"/>
    </row>
    <row r="553" spans="3:4" ht="12.95" customHeight="1" x14ac:dyDescent="0.2">
      <c r="C553" s="230"/>
      <c r="D553" s="230"/>
    </row>
    <row r="554" spans="3:4" ht="12.95" customHeight="1" x14ac:dyDescent="0.2">
      <c r="C554" s="230"/>
      <c r="D554" s="230"/>
    </row>
    <row r="555" spans="3:4" ht="12.95" customHeight="1" x14ac:dyDescent="0.2">
      <c r="C555" s="230"/>
      <c r="D555" s="230"/>
    </row>
    <row r="556" spans="3:4" ht="12.95" customHeight="1" x14ac:dyDescent="0.2">
      <c r="C556" s="230"/>
      <c r="D556" s="230"/>
    </row>
    <row r="557" spans="3:4" ht="12.95" customHeight="1" x14ac:dyDescent="0.2">
      <c r="C557" s="230"/>
      <c r="D557" s="230"/>
    </row>
    <row r="558" spans="3:4" ht="12.95" customHeight="1" x14ac:dyDescent="0.2">
      <c r="C558" s="230"/>
      <c r="D558" s="230"/>
    </row>
    <row r="559" spans="3:4" ht="12.95" customHeight="1" x14ac:dyDescent="0.2">
      <c r="C559" s="230"/>
      <c r="D559" s="230"/>
    </row>
    <row r="560" spans="3:4" ht="12.95" customHeight="1" x14ac:dyDescent="0.2">
      <c r="C560" s="230"/>
      <c r="D560" s="230"/>
    </row>
    <row r="561" spans="3:4" ht="12.95" customHeight="1" x14ac:dyDescent="0.2">
      <c r="C561" s="230"/>
      <c r="D561" s="230"/>
    </row>
    <row r="562" spans="3:4" ht="12.95" customHeight="1" x14ac:dyDescent="0.2">
      <c r="C562" s="230"/>
      <c r="D562" s="230"/>
    </row>
    <row r="563" spans="3:4" ht="12.95" customHeight="1" x14ac:dyDescent="0.2">
      <c r="C563" s="230"/>
      <c r="D563" s="230"/>
    </row>
    <row r="564" spans="3:4" ht="12.95" customHeight="1" x14ac:dyDescent="0.2">
      <c r="C564" s="230"/>
      <c r="D564" s="230"/>
    </row>
    <row r="565" spans="3:4" ht="12.95" customHeight="1" x14ac:dyDescent="0.2">
      <c r="C565" s="230"/>
      <c r="D565" s="230"/>
    </row>
    <row r="566" spans="3:4" ht="12.95" customHeight="1" x14ac:dyDescent="0.2">
      <c r="C566" s="230"/>
      <c r="D566" s="230"/>
    </row>
    <row r="567" spans="3:4" ht="12.95" customHeight="1" x14ac:dyDescent="0.2">
      <c r="C567" s="230"/>
      <c r="D567" s="230"/>
    </row>
    <row r="568" spans="3:4" ht="12.95" customHeight="1" x14ac:dyDescent="0.2">
      <c r="C568" s="230"/>
      <c r="D568" s="230"/>
    </row>
    <row r="569" spans="3:4" ht="12.95" customHeight="1" x14ac:dyDescent="0.2">
      <c r="C569" s="230"/>
      <c r="D569" s="230"/>
    </row>
    <row r="570" spans="3:4" ht="12.95" customHeight="1" x14ac:dyDescent="0.2">
      <c r="C570" s="230"/>
      <c r="D570" s="230"/>
    </row>
    <row r="571" spans="3:4" ht="12.95" customHeight="1" x14ac:dyDescent="0.2">
      <c r="C571" s="230"/>
      <c r="D571" s="230"/>
    </row>
    <row r="572" spans="3:4" ht="12.95" customHeight="1" x14ac:dyDescent="0.2">
      <c r="C572" s="230"/>
      <c r="D572" s="230"/>
    </row>
    <row r="573" spans="3:4" ht="12.95" customHeight="1" x14ac:dyDescent="0.2">
      <c r="C573" s="230"/>
      <c r="D573" s="230"/>
    </row>
    <row r="574" spans="3:4" ht="12.95" customHeight="1" x14ac:dyDescent="0.2">
      <c r="C574" s="230"/>
      <c r="D574" s="230"/>
    </row>
    <row r="575" spans="3:4" ht="12.95" customHeight="1" x14ac:dyDescent="0.2">
      <c r="C575" s="230"/>
      <c r="D575" s="230"/>
    </row>
    <row r="576" spans="3:4" ht="12.95" customHeight="1" x14ac:dyDescent="0.2">
      <c r="C576" s="230"/>
      <c r="D576" s="230"/>
    </row>
    <row r="577" spans="3:4" ht="12.95" customHeight="1" x14ac:dyDescent="0.2">
      <c r="C577" s="230"/>
      <c r="D577" s="230"/>
    </row>
    <row r="578" spans="3:4" ht="12.95" customHeight="1" x14ac:dyDescent="0.2">
      <c r="C578" s="230"/>
      <c r="D578" s="230"/>
    </row>
    <row r="579" spans="3:4" ht="12.95" customHeight="1" x14ac:dyDescent="0.2">
      <c r="C579" s="230"/>
      <c r="D579" s="230"/>
    </row>
    <row r="580" spans="3:4" ht="12.95" customHeight="1" x14ac:dyDescent="0.2">
      <c r="C580" s="230"/>
      <c r="D580" s="230"/>
    </row>
    <row r="581" spans="3:4" ht="12.95" customHeight="1" x14ac:dyDescent="0.2">
      <c r="C581" s="230"/>
      <c r="D581" s="230"/>
    </row>
    <row r="582" spans="3:4" ht="12.95" customHeight="1" x14ac:dyDescent="0.2">
      <c r="C582" s="230"/>
      <c r="D582" s="230"/>
    </row>
    <row r="583" spans="3:4" ht="12.95" customHeight="1" x14ac:dyDescent="0.2">
      <c r="C583" s="230"/>
      <c r="D583" s="230"/>
    </row>
    <row r="584" spans="3:4" ht="12.95" customHeight="1" x14ac:dyDescent="0.2">
      <c r="C584" s="230"/>
      <c r="D584" s="230"/>
    </row>
    <row r="585" spans="3:4" ht="12.95" customHeight="1" x14ac:dyDescent="0.2">
      <c r="C585" s="230"/>
      <c r="D585" s="230"/>
    </row>
    <row r="586" spans="3:4" ht="12.95" customHeight="1" x14ac:dyDescent="0.2">
      <c r="C586" s="230"/>
      <c r="D586" s="230"/>
    </row>
    <row r="587" spans="3:4" ht="12.95" customHeight="1" x14ac:dyDescent="0.2">
      <c r="C587" s="230"/>
      <c r="D587" s="230"/>
    </row>
    <row r="588" spans="3:4" ht="12.95" customHeight="1" x14ac:dyDescent="0.2">
      <c r="C588" s="230"/>
      <c r="D588" s="230"/>
    </row>
    <row r="589" spans="3:4" ht="12.95" customHeight="1" x14ac:dyDescent="0.2">
      <c r="C589" s="230"/>
      <c r="D589" s="230"/>
    </row>
    <row r="590" spans="3:4" ht="12.95" customHeight="1" x14ac:dyDescent="0.2">
      <c r="C590" s="230"/>
      <c r="D590" s="230"/>
    </row>
    <row r="591" spans="3:4" ht="12.95" customHeight="1" x14ac:dyDescent="0.2">
      <c r="C591" s="230"/>
      <c r="D591" s="230"/>
    </row>
    <row r="592" spans="3:4" ht="12.95" customHeight="1" x14ac:dyDescent="0.2">
      <c r="C592" s="230"/>
      <c r="D592" s="230"/>
    </row>
    <row r="593" spans="3:4" ht="12.95" customHeight="1" x14ac:dyDescent="0.2">
      <c r="C593" s="230"/>
      <c r="D593" s="230"/>
    </row>
    <row r="594" spans="3:4" ht="12.95" customHeight="1" x14ac:dyDescent="0.2">
      <c r="C594" s="230"/>
      <c r="D594" s="230"/>
    </row>
    <row r="595" spans="3:4" ht="12.95" customHeight="1" x14ac:dyDescent="0.2">
      <c r="C595" s="230"/>
      <c r="D595" s="230"/>
    </row>
    <row r="596" spans="3:4" ht="12.95" customHeight="1" x14ac:dyDescent="0.2">
      <c r="C596" s="230"/>
      <c r="D596" s="230"/>
    </row>
    <row r="597" spans="3:4" ht="12.95" customHeight="1" x14ac:dyDescent="0.2">
      <c r="C597" s="230"/>
      <c r="D597" s="230"/>
    </row>
    <row r="598" spans="3:4" ht="12.95" customHeight="1" x14ac:dyDescent="0.2">
      <c r="C598" s="230"/>
      <c r="D598" s="230"/>
    </row>
    <row r="599" spans="3:4" ht="12.95" customHeight="1" x14ac:dyDescent="0.2">
      <c r="C599" s="230"/>
      <c r="D599" s="230"/>
    </row>
    <row r="600" spans="3:4" ht="12.95" customHeight="1" x14ac:dyDescent="0.2">
      <c r="C600" s="230"/>
      <c r="D600" s="230"/>
    </row>
    <row r="601" spans="3:4" ht="12.95" customHeight="1" x14ac:dyDescent="0.2">
      <c r="C601" s="230"/>
      <c r="D601" s="230"/>
    </row>
    <row r="602" spans="3:4" ht="12.95" customHeight="1" x14ac:dyDescent="0.2">
      <c r="C602" s="230"/>
      <c r="D602" s="230"/>
    </row>
    <row r="603" spans="3:4" ht="12.95" customHeight="1" x14ac:dyDescent="0.2">
      <c r="C603" s="230"/>
      <c r="D603" s="230"/>
    </row>
    <row r="604" spans="3:4" ht="12.95" customHeight="1" x14ac:dyDescent="0.2">
      <c r="C604" s="230"/>
      <c r="D604" s="230"/>
    </row>
    <row r="605" spans="3:4" ht="12.95" customHeight="1" x14ac:dyDescent="0.2">
      <c r="C605" s="230"/>
      <c r="D605" s="230"/>
    </row>
    <row r="606" spans="3:4" ht="12.95" customHeight="1" x14ac:dyDescent="0.2">
      <c r="C606" s="230"/>
      <c r="D606" s="230"/>
    </row>
    <row r="607" spans="3:4" ht="12.95" customHeight="1" x14ac:dyDescent="0.2">
      <c r="C607" s="230"/>
      <c r="D607" s="230"/>
    </row>
    <row r="608" spans="3:4" ht="12.95" customHeight="1" x14ac:dyDescent="0.2">
      <c r="C608" s="230"/>
      <c r="D608" s="230"/>
    </row>
    <row r="609" spans="3:4" ht="12.95" customHeight="1" x14ac:dyDescent="0.2">
      <c r="C609" s="230"/>
      <c r="D609" s="230"/>
    </row>
    <row r="610" spans="3:4" ht="12.95" customHeight="1" x14ac:dyDescent="0.2">
      <c r="C610" s="230"/>
      <c r="D610" s="230"/>
    </row>
    <row r="611" spans="3:4" ht="12.95" customHeight="1" x14ac:dyDescent="0.2">
      <c r="C611" s="230"/>
      <c r="D611" s="230"/>
    </row>
    <row r="612" spans="3:4" ht="12.95" customHeight="1" x14ac:dyDescent="0.2">
      <c r="C612" s="230"/>
      <c r="D612" s="230"/>
    </row>
    <row r="613" spans="3:4" ht="12.95" customHeight="1" x14ac:dyDescent="0.2">
      <c r="C613" s="230"/>
      <c r="D613" s="230"/>
    </row>
    <row r="614" spans="3:4" ht="12.95" customHeight="1" x14ac:dyDescent="0.2">
      <c r="C614" s="230"/>
      <c r="D614" s="230"/>
    </row>
    <row r="615" spans="3:4" ht="12.95" customHeight="1" x14ac:dyDescent="0.2">
      <c r="C615" s="230"/>
      <c r="D615" s="230"/>
    </row>
    <row r="616" spans="3:4" ht="12.95" customHeight="1" x14ac:dyDescent="0.2">
      <c r="C616" s="230"/>
      <c r="D616" s="230"/>
    </row>
    <row r="617" spans="3:4" ht="12.95" customHeight="1" x14ac:dyDescent="0.2">
      <c r="C617" s="230"/>
      <c r="D617" s="230"/>
    </row>
    <row r="618" spans="3:4" ht="12.95" customHeight="1" x14ac:dyDescent="0.2">
      <c r="C618" s="230"/>
      <c r="D618" s="230"/>
    </row>
    <row r="619" spans="3:4" ht="12.95" customHeight="1" x14ac:dyDescent="0.2">
      <c r="C619" s="230"/>
      <c r="D619" s="230"/>
    </row>
    <row r="620" spans="3:4" ht="12.95" customHeight="1" x14ac:dyDescent="0.2">
      <c r="C620" s="230"/>
      <c r="D620" s="230"/>
    </row>
    <row r="621" spans="3:4" ht="12.95" customHeight="1" x14ac:dyDescent="0.2">
      <c r="C621" s="230"/>
      <c r="D621" s="230"/>
    </row>
    <row r="622" spans="3:4" ht="12.95" customHeight="1" x14ac:dyDescent="0.2">
      <c r="C622" s="230"/>
      <c r="D622" s="230"/>
    </row>
    <row r="623" spans="3:4" ht="12.95" customHeight="1" x14ac:dyDescent="0.2">
      <c r="C623" s="230"/>
      <c r="D623" s="230"/>
    </row>
    <row r="624" spans="3:4" ht="12.95" customHeight="1" x14ac:dyDescent="0.2">
      <c r="C624" s="230"/>
      <c r="D624" s="230"/>
    </row>
    <row r="625" spans="3:4" ht="12.95" customHeight="1" x14ac:dyDescent="0.2">
      <c r="C625" s="230"/>
      <c r="D625" s="230"/>
    </row>
    <row r="626" spans="3:4" ht="12.95" customHeight="1" x14ac:dyDescent="0.2">
      <c r="C626" s="230"/>
      <c r="D626" s="230"/>
    </row>
    <row r="627" spans="3:4" ht="12.95" customHeight="1" x14ac:dyDescent="0.2">
      <c r="C627" s="230"/>
      <c r="D627" s="230"/>
    </row>
    <row r="628" spans="3:4" ht="12.95" customHeight="1" x14ac:dyDescent="0.2">
      <c r="C628" s="230"/>
      <c r="D628" s="230"/>
    </row>
    <row r="629" spans="3:4" ht="12.95" customHeight="1" x14ac:dyDescent="0.2">
      <c r="C629" s="230"/>
      <c r="D629" s="230"/>
    </row>
    <row r="630" spans="3:4" ht="12.95" customHeight="1" x14ac:dyDescent="0.2">
      <c r="C630" s="230"/>
      <c r="D630" s="230"/>
    </row>
    <row r="631" spans="3:4" ht="12.95" customHeight="1" x14ac:dyDescent="0.2">
      <c r="C631" s="230"/>
      <c r="D631" s="230"/>
    </row>
    <row r="632" spans="3:4" ht="12.95" customHeight="1" x14ac:dyDescent="0.2">
      <c r="C632" s="230"/>
      <c r="D632" s="230"/>
    </row>
    <row r="633" spans="3:4" ht="12.95" customHeight="1" x14ac:dyDescent="0.2">
      <c r="C633" s="230"/>
      <c r="D633" s="230"/>
    </row>
    <row r="634" spans="3:4" ht="12.95" customHeight="1" x14ac:dyDescent="0.2">
      <c r="C634" s="230"/>
      <c r="D634" s="230"/>
    </row>
    <row r="635" spans="3:4" ht="12.95" customHeight="1" x14ac:dyDescent="0.2">
      <c r="C635" s="230"/>
      <c r="D635" s="230"/>
    </row>
    <row r="636" spans="3:4" ht="12.95" customHeight="1" x14ac:dyDescent="0.2">
      <c r="C636" s="230"/>
      <c r="D636" s="230"/>
    </row>
    <row r="637" spans="3:4" ht="12.95" customHeight="1" x14ac:dyDescent="0.2">
      <c r="C637" s="230"/>
      <c r="D637" s="230"/>
    </row>
    <row r="638" spans="3:4" ht="12.95" customHeight="1" x14ac:dyDescent="0.2">
      <c r="C638" s="230"/>
      <c r="D638" s="230"/>
    </row>
    <row r="639" spans="3:4" ht="12.95" customHeight="1" x14ac:dyDescent="0.2">
      <c r="C639" s="230"/>
      <c r="D639" s="230"/>
    </row>
    <row r="640" spans="3:4" ht="12.95" customHeight="1" x14ac:dyDescent="0.2">
      <c r="C640" s="230"/>
      <c r="D640" s="230"/>
    </row>
    <row r="641" spans="3:4" ht="12.95" customHeight="1" x14ac:dyDescent="0.2">
      <c r="C641" s="230"/>
      <c r="D641" s="230"/>
    </row>
    <row r="642" spans="3:4" ht="12.95" customHeight="1" x14ac:dyDescent="0.2">
      <c r="C642" s="230"/>
      <c r="D642" s="230"/>
    </row>
    <row r="643" spans="3:4" ht="12.95" customHeight="1" x14ac:dyDescent="0.2">
      <c r="C643" s="230"/>
      <c r="D643" s="230"/>
    </row>
    <row r="644" spans="3:4" ht="12.95" customHeight="1" x14ac:dyDescent="0.2">
      <c r="C644" s="230"/>
      <c r="D644" s="230"/>
    </row>
    <row r="645" spans="3:4" ht="12.95" customHeight="1" x14ac:dyDescent="0.2">
      <c r="C645" s="230"/>
      <c r="D645" s="230"/>
    </row>
    <row r="646" spans="3:4" ht="12.95" customHeight="1" x14ac:dyDescent="0.2">
      <c r="C646" s="230"/>
      <c r="D646" s="230"/>
    </row>
    <row r="647" spans="3:4" ht="12.95" customHeight="1" x14ac:dyDescent="0.2">
      <c r="C647" s="230"/>
      <c r="D647" s="230"/>
    </row>
    <row r="648" spans="3:4" ht="12.95" customHeight="1" x14ac:dyDescent="0.2">
      <c r="C648" s="230"/>
      <c r="D648" s="230"/>
    </row>
    <row r="649" spans="3:4" ht="12.95" customHeight="1" x14ac:dyDescent="0.2">
      <c r="C649" s="230"/>
      <c r="D649" s="230"/>
    </row>
    <row r="650" spans="3:4" ht="12.95" customHeight="1" x14ac:dyDescent="0.2">
      <c r="C650" s="230"/>
      <c r="D650" s="230"/>
    </row>
    <row r="651" spans="3:4" ht="12.95" customHeight="1" x14ac:dyDescent="0.2">
      <c r="C651" s="230"/>
      <c r="D651" s="230"/>
    </row>
    <row r="652" spans="3:4" ht="12.95" customHeight="1" x14ac:dyDescent="0.2">
      <c r="C652" s="230"/>
      <c r="D652" s="230"/>
    </row>
    <row r="653" spans="3:4" ht="12.95" customHeight="1" x14ac:dyDescent="0.2">
      <c r="C653" s="230"/>
      <c r="D653" s="230"/>
    </row>
    <row r="654" spans="3:4" ht="12.95" customHeight="1" x14ac:dyDescent="0.2">
      <c r="C654" s="230"/>
      <c r="D654" s="230"/>
    </row>
    <row r="655" spans="3:4" ht="12.95" customHeight="1" x14ac:dyDescent="0.2">
      <c r="C655" s="230"/>
      <c r="D655" s="230"/>
    </row>
    <row r="656" spans="3:4" ht="12.95" customHeight="1" x14ac:dyDescent="0.2">
      <c r="C656" s="230"/>
      <c r="D656" s="230"/>
    </row>
    <row r="657" spans="3:4" ht="12.95" customHeight="1" x14ac:dyDescent="0.2">
      <c r="C657" s="230"/>
      <c r="D657" s="230"/>
    </row>
    <row r="658" spans="3:4" ht="12.95" customHeight="1" x14ac:dyDescent="0.2">
      <c r="C658" s="230"/>
      <c r="D658" s="230"/>
    </row>
    <row r="659" spans="3:4" ht="12.95" customHeight="1" x14ac:dyDescent="0.2">
      <c r="C659" s="230"/>
      <c r="D659" s="230"/>
    </row>
    <row r="660" spans="3:4" ht="12.95" customHeight="1" x14ac:dyDescent="0.2">
      <c r="C660" s="230"/>
      <c r="D660" s="230"/>
    </row>
    <row r="661" spans="3:4" ht="12.95" customHeight="1" x14ac:dyDescent="0.2">
      <c r="C661" s="230"/>
      <c r="D661" s="230"/>
    </row>
    <row r="662" spans="3:4" ht="12.95" customHeight="1" x14ac:dyDescent="0.2">
      <c r="C662" s="230"/>
      <c r="D662" s="230"/>
    </row>
    <row r="663" spans="3:4" ht="12.95" customHeight="1" x14ac:dyDescent="0.2">
      <c r="C663" s="230"/>
      <c r="D663" s="230"/>
    </row>
    <row r="664" spans="3:4" ht="12.95" customHeight="1" x14ac:dyDescent="0.2">
      <c r="C664" s="230"/>
      <c r="D664" s="230"/>
    </row>
    <row r="665" spans="3:4" ht="12.95" customHeight="1" x14ac:dyDescent="0.2">
      <c r="C665" s="230"/>
      <c r="D665" s="230"/>
    </row>
    <row r="666" spans="3:4" ht="12.95" customHeight="1" x14ac:dyDescent="0.2">
      <c r="C666" s="230"/>
      <c r="D666" s="230"/>
    </row>
    <row r="667" spans="3:4" ht="12.95" customHeight="1" x14ac:dyDescent="0.2">
      <c r="C667" s="230"/>
      <c r="D667" s="230"/>
    </row>
    <row r="668" spans="3:4" ht="12.95" customHeight="1" x14ac:dyDescent="0.2">
      <c r="C668" s="230"/>
      <c r="D668" s="230"/>
    </row>
    <row r="669" spans="3:4" ht="12.95" customHeight="1" x14ac:dyDescent="0.2">
      <c r="C669" s="230"/>
      <c r="D669" s="230"/>
    </row>
    <row r="670" spans="3:4" ht="12.95" customHeight="1" x14ac:dyDescent="0.2">
      <c r="C670" s="230"/>
      <c r="D670" s="230"/>
    </row>
    <row r="671" spans="3:4" ht="12.95" customHeight="1" x14ac:dyDescent="0.2">
      <c r="C671" s="230"/>
      <c r="D671" s="230"/>
    </row>
    <row r="672" spans="3:4" ht="12.95" customHeight="1" x14ac:dyDescent="0.2">
      <c r="C672" s="230"/>
      <c r="D672" s="230"/>
    </row>
    <row r="673" spans="3:4" ht="12.95" customHeight="1" x14ac:dyDescent="0.2">
      <c r="C673" s="230"/>
      <c r="D673" s="230"/>
    </row>
    <row r="674" spans="3:4" ht="12.95" customHeight="1" x14ac:dyDescent="0.2">
      <c r="C674" s="230"/>
      <c r="D674" s="230"/>
    </row>
    <row r="675" spans="3:4" ht="12.95" customHeight="1" x14ac:dyDescent="0.2">
      <c r="C675" s="230"/>
      <c r="D675" s="230"/>
    </row>
    <row r="676" spans="3:4" ht="12.95" customHeight="1" x14ac:dyDescent="0.2">
      <c r="C676" s="230"/>
      <c r="D676" s="230"/>
    </row>
    <row r="677" spans="3:4" ht="12.95" customHeight="1" x14ac:dyDescent="0.2">
      <c r="C677" s="230"/>
      <c r="D677" s="230"/>
    </row>
    <row r="678" spans="3:4" ht="12.95" customHeight="1" x14ac:dyDescent="0.2">
      <c r="C678" s="230"/>
      <c r="D678" s="230"/>
    </row>
    <row r="679" spans="3:4" ht="12.95" customHeight="1" x14ac:dyDescent="0.2">
      <c r="C679" s="230"/>
      <c r="D679" s="230"/>
    </row>
    <row r="680" spans="3:4" ht="12.95" customHeight="1" x14ac:dyDescent="0.2">
      <c r="C680" s="230"/>
      <c r="D680" s="230"/>
    </row>
    <row r="681" spans="3:4" ht="12.95" customHeight="1" x14ac:dyDescent="0.2">
      <c r="C681" s="230"/>
      <c r="D681" s="230"/>
    </row>
    <row r="682" spans="3:4" ht="12.95" customHeight="1" x14ac:dyDescent="0.2">
      <c r="C682" s="230"/>
      <c r="D682" s="230"/>
    </row>
    <row r="683" spans="3:4" ht="12.95" customHeight="1" x14ac:dyDescent="0.2">
      <c r="C683" s="230"/>
      <c r="D683" s="230"/>
    </row>
    <row r="684" spans="3:4" ht="12.95" customHeight="1" x14ac:dyDescent="0.2">
      <c r="C684" s="230"/>
      <c r="D684" s="230"/>
    </row>
    <row r="685" spans="3:4" ht="12.95" customHeight="1" x14ac:dyDescent="0.2">
      <c r="C685" s="230"/>
      <c r="D685" s="230"/>
    </row>
    <row r="686" spans="3:4" ht="12.95" customHeight="1" x14ac:dyDescent="0.2">
      <c r="C686" s="230"/>
      <c r="D686" s="230"/>
    </row>
    <row r="687" spans="3:4" ht="12.95" customHeight="1" x14ac:dyDescent="0.2">
      <c r="C687" s="230"/>
      <c r="D687" s="230"/>
    </row>
    <row r="688" spans="3:4" ht="12.95" customHeight="1" x14ac:dyDescent="0.2">
      <c r="C688" s="230"/>
      <c r="D688" s="230"/>
    </row>
    <row r="689" spans="3:4" ht="12.95" customHeight="1" x14ac:dyDescent="0.2">
      <c r="C689" s="230"/>
      <c r="D689" s="230"/>
    </row>
    <row r="690" spans="3:4" ht="12.95" customHeight="1" x14ac:dyDescent="0.2">
      <c r="C690" s="230"/>
      <c r="D690" s="230"/>
    </row>
    <row r="691" spans="3:4" ht="12.95" customHeight="1" x14ac:dyDescent="0.2">
      <c r="C691" s="230"/>
      <c r="D691" s="230"/>
    </row>
    <row r="692" spans="3:4" ht="12.95" customHeight="1" x14ac:dyDescent="0.2">
      <c r="C692" s="230"/>
      <c r="D692" s="230"/>
    </row>
    <row r="693" spans="3:4" ht="12.95" customHeight="1" x14ac:dyDescent="0.2">
      <c r="C693" s="230"/>
      <c r="D693" s="230"/>
    </row>
    <row r="694" spans="3:4" ht="12.95" customHeight="1" x14ac:dyDescent="0.2">
      <c r="C694" s="230"/>
      <c r="D694" s="230"/>
    </row>
    <row r="695" spans="3:4" ht="12.95" customHeight="1" x14ac:dyDescent="0.2">
      <c r="C695" s="230"/>
      <c r="D695" s="230"/>
    </row>
    <row r="696" spans="3:4" ht="12.95" customHeight="1" x14ac:dyDescent="0.2">
      <c r="C696" s="230"/>
      <c r="D696" s="230"/>
    </row>
    <row r="697" spans="3:4" ht="12.95" customHeight="1" x14ac:dyDescent="0.2">
      <c r="C697" s="230"/>
      <c r="D697" s="230"/>
    </row>
    <row r="698" spans="3:4" ht="12.95" customHeight="1" x14ac:dyDescent="0.2">
      <c r="C698" s="230"/>
      <c r="D698" s="230"/>
    </row>
    <row r="699" spans="3:4" ht="12.95" customHeight="1" x14ac:dyDescent="0.2">
      <c r="C699" s="230"/>
      <c r="D699" s="230"/>
    </row>
    <row r="700" spans="3:4" ht="12.95" customHeight="1" x14ac:dyDescent="0.2">
      <c r="C700" s="230"/>
      <c r="D700" s="230"/>
    </row>
    <row r="701" spans="3:4" ht="12.95" customHeight="1" x14ac:dyDescent="0.2">
      <c r="C701" s="230"/>
      <c r="D701" s="230"/>
    </row>
    <row r="702" spans="3:4" ht="12.95" customHeight="1" x14ac:dyDescent="0.2">
      <c r="C702" s="230"/>
      <c r="D702" s="230"/>
    </row>
    <row r="703" spans="3:4" ht="12.95" customHeight="1" x14ac:dyDescent="0.2">
      <c r="C703" s="230"/>
      <c r="D703" s="230"/>
    </row>
    <row r="704" spans="3:4" ht="12.95" customHeight="1" x14ac:dyDescent="0.2">
      <c r="C704" s="230"/>
      <c r="D704" s="230"/>
    </row>
    <row r="705" spans="3:4" ht="12.95" customHeight="1" x14ac:dyDescent="0.2">
      <c r="C705" s="230"/>
      <c r="D705" s="230"/>
    </row>
    <row r="706" spans="3:4" ht="12.95" customHeight="1" x14ac:dyDescent="0.2">
      <c r="C706" s="230"/>
      <c r="D706" s="230"/>
    </row>
    <row r="707" spans="3:4" ht="12.95" customHeight="1" x14ac:dyDescent="0.2">
      <c r="C707" s="230"/>
      <c r="D707" s="230"/>
    </row>
    <row r="708" spans="3:4" ht="12.95" customHeight="1" x14ac:dyDescent="0.2">
      <c r="C708" s="230"/>
      <c r="D708" s="230"/>
    </row>
    <row r="709" spans="3:4" ht="12.95" customHeight="1" x14ac:dyDescent="0.2">
      <c r="C709" s="230"/>
      <c r="D709" s="230"/>
    </row>
    <row r="710" spans="3:4" ht="12.95" customHeight="1" x14ac:dyDescent="0.2">
      <c r="C710" s="230"/>
      <c r="D710" s="230"/>
    </row>
    <row r="711" spans="3:4" ht="12.95" customHeight="1" x14ac:dyDescent="0.2">
      <c r="C711" s="230"/>
      <c r="D711" s="230"/>
    </row>
    <row r="712" spans="3:4" ht="12.95" customHeight="1" x14ac:dyDescent="0.2">
      <c r="C712" s="230"/>
      <c r="D712" s="230"/>
    </row>
    <row r="713" spans="3:4" ht="12.95" customHeight="1" x14ac:dyDescent="0.2">
      <c r="C713" s="230"/>
      <c r="D713" s="230"/>
    </row>
    <row r="714" spans="3:4" ht="12.95" customHeight="1" x14ac:dyDescent="0.2">
      <c r="C714" s="230"/>
      <c r="D714" s="230"/>
    </row>
    <row r="715" spans="3:4" ht="12.95" customHeight="1" x14ac:dyDescent="0.2">
      <c r="C715" s="230"/>
      <c r="D715" s="230"/>
    </row>
    <row r="716" spans="3:4" ht="12.95" customHeight="1" x14ac:dyDescent="0.2">
      <c r="C716" s="230"/>
      <c r="D716" s="230"/>
    </row>
    <row r="717" spans="3:4" ht="12.95" customHeight="1" x14ac:dyDescent="0.2">
      <c r="C717" s="230"/>
      <c r="D717" s="230"/>
    </row>
    <row r="718" spans="3:4" ht="12.95" customHeight="1" x14ac:dyDescent="0.2">
      <c r="C718" s="230"/>
      <c r="D718" s="230"/>
    </row>
    <row r="719" spans="3:4" ht="12.95" customHeight="1" x14ac:dyDescent="0.2">
      <c r="C719" s="230"/>
      <c r="D719" s="230"/>
    </row>
    <row r="720" spans="3:4" ht="12.95" customHeight="1" x14ac:dyDescent="0.2">
      <c r="C720" s="230"/>
      <c r="D720" s="230"/>
    </row>
    <row r="721" spans="3:4" ht="12.95" customHeight="1" x14ac:dyDescent="0.2">
      <c r="C721" s="230"/>
      <c r="D721" s="230"/>
    </row>
    <row r="722" spans="3:4" ht="12.95" customHeight="1" x14ac:dyDescent="0.2">
      <c r="C722" s="230"/>
      <c r="D722" s="230"/>
    </row>
    <row r="723" spans="3:4" ht="12.95" customHeight="1" x14ac:dyDescent="0.2">
      <c r="C723" s="230"/>
      <c r="D723" s="230"/>
    </row>
    <row r="724" spans="3:4" ht="12.95" customHeight="1" x14ac:dyDescent="0.2">
      <c r="C724" s="230"/>
      <c r="D724" s="230"/>
    </row>
    <row r="725" spans="3:4" ht="12.95" customHeight="1" x14ac:dyDescent="0.2">
      <c r="C725" s="230"/>
      <c r="D725" s="230"/>
    </row>
    <row r="726" spans="3:4" ht="12.95" customHeight="1" x14ac:dyDescent="0.2">
      <c r="C726" s="230"/>
      <c r="D726" s="230"/>
    </row>
    <row r="727" spans="3:4" ht="12.95" customHeight="1" x14ac:dyDescent="0.2">
      <c r="C727" s="230"/>
      <c r="D727" s="230"/>
    </row>
    <row r="728" spans="3:4" ht="12.95" customHeight="1" x14ac:dyDescent="0.2">
      <c r="C728" s="230"/>
      <c r="D728" s="230"/>
    </row>
    <row r="729" spans="3:4" ht="12.95" customHeight="1" x14ac:dyDescent="0.2">
      <c r="C729" s="230"/>
      <c r="D729" s="230"/>
    </row>
    <row r="730" spans="3:4" ht="12.95" customHeight="1" x14ac:dyDescent="0.2">
      <c r="C730" s="230"/>
      <c r="D730" s="230"/>
    </row>
    <row r="731" spans="3:4" ht="12.95" customHeight="1" x14ac:dyDescent="0.2">
      <c r="C731" s="230"/>
      <c r="D731" s="230"/>
    </row>
    <row r="732" spans="3:4" ht="12.95" customHeight="1" x14ac:dyDescent="0.2">
      <c r="C732" s="230"/>
      <c r="D732" s="230"/>
    </row>
    <row r="733" spans="3:4" ht="12.95" customHeight="1" x14ac:dyDescent="0.2">
      <c r="C733" s="230"/>
      <c r="D733" s="230"/>
    </row>
    <row r="734" spans="3:4" ht="12.95" customHeight="1" x14ac:dyDescent="0.2">
      <c r="C734" s="230"/>
      <c r="D734" s="230"/>
    </row>
    <row r="735" spans="3:4" ht="12.95" customHeight="1" x14ac:dyDescent="0.2">
      <c r="C735" s="230"/>
      <c r="D735" s="230"/>
    </row>
    <row r="736" spans="3:4" ht="12.95" customHeight="1" x14ac:dyDescent="0.2">
      <c r="C736" s="230"/>
      <c r="D736" s="230"/>
    </row>
    <row r="737" spans="3:4" ht="12.95" customHeight="1" x14ac:dyDescent="0.2">
      <c r="C737" s="230"/>
      <c r="D737" s="230"/>
    </row>
    <row r="738" spans="3:4" ht="12.95" customHeight="1" x14ac:dyDescent="0.2">
      <c r="C738" s="230"/>
      <c r="D738" s="230"/>
    </row>
    <row r="739" spans="3:4" ht="12.95" customHeight="1" x14ac:dyDescent="0.2">
      <c r="C739" s="230"/>
      <c r="D739" s="230"/>
    </row>
    <row r="740" spans="3:4" ht="12.95" customHeight="1" x14ac:dyDescent="0.2">
      <c r="C740" s="230"/>
      <c r="D740" s="230"/>
    </row>
    <row r="741" spans="3:4" ht="12.95" customHeight="1" x14ac:dyDescent="0.2">
      <c r="C741" s="230"/>
      <c r="D741" s="230"/>
    </row>
    <row r="742" spans="3:4" ht="12.95" customHeight="1" x14ac:dyDescent="0.2">
      <c r="C742" s="230"/>
      <c r="D742" s="230"/>
    </row>
    <row r="743" spans="3:4" ht="12.95" customHeight="1" x14ac:dyDescent="0.2">
      <c r="C743" s="230"/>
      <c r="D743" s="230"/>
    </row>
    <row r="744" spans="3:4" ht="12.95" customHeight="1" x14ac:dyDescent="0.2">
      <c r="C744" s="230"/>
      <c r="D744" s="230"/>
    </row>
    <row r="745" spans="3:4" ht="12.95" customHeight="1" x14ac:dyDescent="0.2">
      <c r="C745" s="230"/>
      <c r="D745" s="230"/>
    </row>
    <row r="746" spans="3:4" ht="12.95" customHeight="1" x14ac:dyDescent="0.2">
      <c r="C746" s="230"/>
      <c r="D746" s="230"/>
    </row>
    <row r="747" spans="3:4" ht="12.95" customHeight="1" x14ac:dyDescent="0.2">
      <c r="C747" s="230"/>
      <c r="D747" s="230"/>
    </row>
    <row r="748" spans="3:4" ht="12.95" customHeight="1" x14ac:dyDescent="0.2">
      <c r="C748" s="230"/>
      <c r="D748" s="230"/>
    </row>
    <row r="749" spans="3:4" ht="12.95" customHeight="1" x14ac:dyDescent="0.2">
      <c r="C749" s="230"/>
      <c r="D749" s="230"/>
    </row>
    <row r="750" spans="3:4" ht="12.95" customHeight="1" x14ac:dyDescent="0.2">
      <c r="C750" s="230"/>
      <c r="D750" s="230"/>
    </row>
    <row r="751" spans="3:4" ht="12.95" customHeight="1" x14ac:dyDescent="0.2">
      <c r="C751" s="230"/>
      <c r="D751" s="230"/>
    </row>
    <row r="752" spans="3:4" ht="12.95" customHeight="1" x14ac:dyDescent="0.2">
      <c r="C752" s="230"/>
      <c r="D752" s="230"/>
    </row>
    <row r="753" spans="3:4" ht="12.95" customHeight="1" x14ac:dyDescent="0.2">
      <c r="C753" s="230"/>
      <c r="D753" s="230"/>
    </row>
    <row r="754" spans="3:4" ht="12.95" customHeight="1" x14ac:dyDescent="0.2">
      <c r="C754" s="230"/>
      <c r="D754" s="230"/>
    </row>
    <row r="755" spans="3:4" ht="12.95" customHeight="1" x14ac:dyDescent="0.2">
      <c r="C755" s="230"/>
      <c r="D755" s="230"/>
    </row>
    <row r="756" spans="3:4" ht="12.95" customHeight="1" x14ac:dyDescent="0.2">
      <c r="C756" s="230"/>
      <c r="D756" s="230"/>
    </row>
    <row r="757" spans="3:4" ht="12.95" customHeight="1" x14ac:dyDescent="0.2">
      <c r="C757" s="230"/>
      <c r="D757" s="230"/>
    </row>
    <row r="758" spans="3:4" ht="12.95" customHeight="1" x14ac:dyDescent="0.2">
      <c r="C758" s="230"/>
      <c r="D758" s="230"/>
    </row>
    <row r="759" spans="3:4" ht="12.95" customHeight="1" x14ac:dyDescent="0.2">
      <c r="C759" s="230"/>
      <c r="D759" s="230"/>
    </row>
    <row r="760" spans="3:4" ht="12.95" customHeight="1" x14ac:dyDescent="0.2">
      <c r="C760" s="230"/>
      <c r="D760" s="230"/>
    </row>
    <row r="761" spans="3:4" ht="12.95" customHeight="1" x14ac:dyDescent="0.2">
      <c r="C761" s="230"/>
      <c r="D761" s="230"/>
    </row>
    <row r="762" spans="3:4" ht="12.95" customHeight="1" x14ac:dyDescent="0.2">
      <c r="C762" s="230"/>
      <c r="D762" s="230"/>
    </row>
    <row r="763" spans="3:4" ht="12.95" customHeight="1" x14ac:dyDescent="0.2">
      <c r="C763" s="230"/>
      <c r="D763" s="230"/>
    </row>
    <row r="764" spans="3:4" ht="12.95" customHeight="1" x14ac:dyDescent="0.2">
      <c r="C764" s="230"/>
      <c r="D764" s="230"/>
    </row>
    <row r="765" spans="3:4" ht="12.95" customHeight="1" x14ac:dyDescent="0.2">
      <c r="C765" s="230"/>
      <c r="D765" s="230"/>
    </row>
    <row r="766" spans="3:4" ht="12.95" customHeight="1" x14ac:dyDescent="0.2">
      <c r="C766" s="230"/>
      <c r="D766" s="230"/>
    </row>
    <row r="767" spans="3:4" ht="12.95" customHeight="1" x14ac:dyDescent="0.2">
      <c r="C767" s="230"/>
      <c r="D767" s="230"/>
    </row>
    <row r="768" spans="3:4" ht="12.95" customHeight="1" x14ac:dyDescent="0.2">
      <c r="C768" s="230"/>
      <c r="D768" s="230"/>
    </row>
    <row r="769" spans="3:4" ht="12.95" customHeight="1" x14ac:dyDescent="0.2">
      <c r="C769" s="230"/>
      <c r="D769" s="230"/>
    </row>
    <row r="770" spans="3:4" ht="12.95" customHeight="1" x14ac:dyDescent="0.2">
      <c r="C770" s="230"/>
      <c r="D770" s="230"/>
    </row>
    <row r="771" spans="3:4" ht="12.95" customHeight="1" x14ac:dyDescent="0.2">
      <c r="C771" s="230"/>
      <c r="D771" s="230"/>
    </row>
    <row r="772" spans="3:4" ht="12.95" customHeight="1" x14ac:dyDescent="0.2">
      <c r="C772" s="230"/>
      <c r="D772" s="230"/>
    </row>
    <row r="773" spans="3:4" ht="12.95" customHeight="1" x14ac:dyDescent="0.2">
      <c r="C773" s="230"/>
      <c r="D773" s="230"/>
    </row>
    <row r="774" spans="3:4" ht="12.95" customHeight="1" x14ac:dyDescent="0.2">
      <c r="C774" s="230"/>
      <c r="D774" s="230"/>
    </row>
    <row r="775" spans="3:4" ht="12.95" customHeight="1" x14ac:dyDescent="0.2">
      <c r="C775" s="230"/>
      <c r="D775" s="230"/>
    </row>
    <row r="776" spans="3:4" ht="12.95" customHeight="1" x14ac:dyDescent="0.2">
      <c r="C776" s="230"/>
      <c r="D776" s="230"/>
    </row>
    <row r="777" spans="3:4" ht="12.95" customHeight="1" x14ac:dyDescent="0.2">
      <c r="C777" s="230"/>
      <c r="D777" s="230"/>
    </row>
    <row r="778" spans="3:4" ht="12.95" customHeight="1" x14ac:dyDescent="0.2">
      <c r="C778" s="230"/>
      <c r="D778" s="230"/>
    </row>
    <row r="779" spans="3:4" ht="12.95" customHeight="1" x14ac:dyDescent="0.2">
      <c r="C779" s="230"/>
      <c r="D779" s="230"/>
    </row>
    <row r="780" spans="3:4" ht="12.95" customHeight="1" x14ac:dyDescent="0.2">
      <c r="C780" s="230"/>
      <c r="D780" s="230"/>
    </row>
    <row r="781" spans="3:4" ht="12.95" customHeight="1" x14ac:dyDescent="0.2">
      <c r="C781" s="230"/>
      <c r="D781" s="230"/>
    </row>
    <row r="782" spans="3:4" ht="12.95" customHeight="1" x14ac:dyDescent="0.2">
      <c r="C782" s="230"/>
      <c r="D782" s="230"/>
    </row>
    <row r="783" spans="3:4" ht="12.95" customHeight="1" x14ac:dyDescent="0.2">
      <c r="C783" s="230"/>
      <c r="D783" s="230"/>
    </row>
    <row r="784" spans="3:4" ht="12.95" customHeight="1" x14ac:dyDescent="0.2">
      <c r="C784" s="230"/>
      <c r="D784" s="230"/>
    </row>
    <row r="785" spans="3:4" ht="12.95" customHeight="1" x14ac:dyDescent="0.2">
      <c r="C785" s="230"/>
      <c r="D785" s="230"/>
    </row>
    <row r="786" spans="3:4" ht="12.95" customHeight="1" x14ac:dyDescent="0.2">
      <c r="C786" s="230"/>
      <c r="D786" s="230"/>
    </row>
    <row r="787" spans="3:4" ht="12.95" customHeight="1" x14ac:dyDescent="0.2">
      <c r="C787" s="230"/>
      <c r="D787" s="230"/>
    </row>
    <row r="788" spans="3:4" ht="12.95" customHeight="1" x14ac:dyDescent="0.2">
      <c r="C788" s="230"/>
      <c r="D788" s="230"/>
    </row>
    <row r="789" spans="3:4" ht="12.95" customHeight="1" x14ac:dyDescent="0.2">
      <c r="C789" s="230"/>
      <c r="D789" s="230"/>
    </row>
    <row r="790" spans="3:4" ht="12.95" customHeight="1" x14ac:dyDescent="0.2">
      <c r="C790" s="230"/>
      <c r="D790" s="230"/>
    </row>
    <row r="791" spans="3:4" ht="12.95" customHeight="1" x14ac:dyDescent="0.2">
      <c r="C791" s="230"/>
      <c r="D791" s="230"/>
    </row>
    <row r="792" spans="3:4" ht="12.95" customHeight="1" x14ac:dyDescent="0.2">
      <c r="C792" s="230"/>
      <c r="D792" s="230"/>
    </row>
    <row r="793" spans="3:4" ht="12.95" customHeight="1" x14ac:dyDescent="0.2">
      <c r="C793" s="230"/>
      <c r="D793" s="230"/>
    </row>
    <row r="794" spans="3:4" ht="12.95" customHeight="1" x14ac:dyDescent="0.2">
      <c r="C794" s="230"/>
      <c r="D794" s="230"/>
    </row>
    <row r="795" spans="3:4" ht="12.95" customHeight="1" x14ac:dyDescent="0.2">
      <c r="C795" s="230"/>
      <c r="D795" s="230"/>
    </row>
    <row r="796" spans="3:4" ht="12.95" customHeight="1" x14ac:dyDescent="0.2">
      <c r="C796" s="230"/>
      <c r="D796" s="230"/>
    </row>
    <row r="797" spans="3:4" ht="12.95" customHeight="1" x14ac:dyDescent="0.2">
      <c r="C797" s="230"/>
      <c r="D797" s="230"/>
    </row>
    <row r="798" spans="3:4" ht="12.95" customHeight="1" x14ac:dyDescent="0.2">
      <c r="C798" s="230"/>
      <c r="D798" s="230"/>
    </row>
    <row r="799" spans="3:4" ht="12.95" customHeight="1" x14ac:dyDescent="0.2">
      <c r="C799" s="230"/>
      <c r="D799" s="230"/>
    </row>
    <row r="800" spans="3:4" ht="12.95" customHeight="1" x14ac:dyDescent="0.2">
      <c r="C800" s="230"/>
      <c r="D800" s="230"/>
    </row>
    <row r="801" spans="3:4" ht="12.95" customHeight="1" x14ac:dyDescent="0.2">
      <c r="C801" s="230"/>
      <c r="D801" s="230"/>
    </row>
    <row r="802" spans="3:4" ht="12.95" customHeight="1" x14ac:dyDescent="0.2">
      <c r="C802" s="230"/>
      <c r="D802" s="230"/>
    </row>
    <row r="803" spans="3:4" ht="12.95" customHeight="1" x14ac:dyDescent="0.2">
      <c r="C803" s="230"/>
      <c r="D803" s="230"/>
    </row>
    <row r="804" spans="3:4" ht="12.95" customHeight="1" x14ac:dyDescent="0.2">
      <c r="C804" s="230"/>
      <c r="D804" s="230"/>
    </row>
    <row r="805" spans="3:4" ht="12.95" customHeight="1" x14ac:dyDescent="0.2">
      <c r="C805" s="230"/>
      <c r="D805" s="230"/>
    </row>
    <row r="806" spans="3:4" ht="12.95" customHeight="1" x14ac:dyDescent="0.2">
      <c r="C806" s="230"/>
      <c r="D806" s="230"/>
    </row>
    <row r="807" spans="3:4" ht="12.95" customHeight="1" x14ac:dyDescent="0.2">
      <c r="C807" s="230"/>
      <c r="D807" s="230"/>
    </row>
    <row r="808" spans="3:4" ht="12.95" customHeight="1" x14ac:dyDescent="0.2">
      <c r="C808" s="230"/>
      <c r="D808" s="230"/>
    </row>
    <row r="809" spans="3:4" ht="12.95" customHeight="1" x14ac:dyDescent="0.2">
      <c r="C809" s="230"/>
      <c r="D809" s="230"/>
    </row>
    <row r="810" spans="3:4" ht="12.95" customHeight="1" x14ac:dyDescent="0.2">
      <c r="C810" s="230"/>
      <c r="D810" s="230"/>
    </row>
    <row r="811" spans="3:4" ht="12.95" customHeight="1" x14ac:dyDescent="0.2">
      <c r="C811" s="230"/>
      <c r="D811" s="230"/>
    </row>
    <row r="812" spans="3:4" ht="12.95" customHeight="1" x14ac:dyDescent="0.2">
      <c r="C812" s="230"/>
      <c r="D812" s="230"/>
    </row>
    <row r="813" spans="3:4" ht="12.95" customHeight="1" x14ac:dyDescent="0.2">
      <c r="C813" s="230"/>
      <c r="D813" s="230"/>
    </row>
    <row r="814" spans="3:4" ht="12.95" customHeight="1" x14ac:dyDescent="0.2">
      <c r="C814" s="230"/>
      <c r="D814" s="230"/>
    </row>
    <row r="815" spans="3:4" ht="12.95" customHeight="1" x14ac:dyDescent="0.2">
      <c r="C815" s="230"/>
      <c r="D815" s="230"/>
    </row>
    <row r="816" spans="3:4" ht="12.95" customHeight="1" x14ac:dyDescent="0.2">
      <c r="C816" s="230"/>
      <c r="D816" s="230"/>
    </row>
    <row r="817" spans="3:4" ht="12.95" customHeight="1" x14ac:dyDescent="0.2">
      <c r="C817" s="230"/>
      <c r="D817" s="230"/>
    </row>
    <row r="818" spans="3:4" ht="12.95" customHeight="1" x14ac:dyDescent="0.2">
      <c r="C818" s="230"/>
      <c r="D818" s="230"/>
    </row>
    <row r="819" spans="3:4" ht="12.95" customHeight="1" x14ac:dyDescent="0.2">
      <c r="C819" s="230"/>
      <c r="D819" s="230"/>
    </row>
    <row r="820" spans="3:4" ht="12.95" customHeight="1" x14ac:dyDescent="0.2">
      <c r="C820" s="230"/>
      <c r="D820" s="230"/>
    </row>
    <row r="821" spans="3:4" ht="12.95" customHeight="1" x14ac:dyDescent="0.2">
      <c r="C821" s="230"/>
      <c r="D821" s="230"/>
    </row>
    <row r="822" spans="3:4" ht="12.95" customHeight="1" x14ac:dyDescent="0.2">
      <c r="C822" s="230"/>
      <c r="D822" s="230"/>
    </row>
    <row r="823" spans="3:4" ht="12.95" customHeight="1" x14ac:dyDescent="0.2">
      <c r="C823" s="230"/>
      <c r="D823" s="230"/>
    </row>
    <row r="824" spans="3:4" ht="12.95" customHeight="1" x14ac:dyDescent="0.2">
      <c r="C824" s="230"/>
      <c r="D824" s="230"/>
    </row>
    <row r="825" spans="3:4" ht="12.95" customHeight="1" x14ac:dyDescent="0.2">
      <c r="C825" s="230"/>
      <c r="D825" s="230"/>
    </row>
    <row r="826" spans="3:4" ht="12.95" customHeight="1" x14ac:dyDescent="0.2">
      <c r="C826" s="230"/>
      <c r="D826" s="230"/>
    </row>
    <row r="827" spans="3:4" ht="12.95" customHeight="1" x14ac:dyDescent="0.2">
      <c r="C827" s="230"/>
      <c r="D827" s="230"/>
    </row>
    <row r="828" spans="3:4" ht="12.95" customHeight="1" x14ac:dyDescent="0.2">
      <c r="C828" s="230"/>
      <c r="D828" s="230"/>
    </row>
    <row r="829" spans="3:4" ht="12.95" customHeight="1" x14ac:dyDescent="0.2">
      <c r="C829" s="230"/>
      <c r="D829" s="230"/>
    </row>
    <row r="830" spans="3:4" ht="12.95" customHeight="1" x14ac:dyDescent="0.2">
      <c r="C830" s="230"/>
      <c r="D830" s="230"/>
    </row>
    <row r="831" spans="3:4" ht="12.95" customHeight="1" x14ac:dyDescent="0.2">
      <c r="C831" s="230"/>
      <c r="D831" s="230"/>
    </row>
    <row r="832" spans="3:4" ht="12.95" customHeight="1" x14ac:dyDescent="0.2">
      <c r="C832" s="230"/>
      <c r="D832" s="230"/>
    </row>
    <row r="833" spans="3:4" ht="12.95" customHeight="1" x14ac:dyDescent="0.2">
      <c r="C833" s="230"/>
      <c r="D833" s="230"/>
    </row>
    <row r="834" spans="3:4" ht="12.95" customHeight="1" x14ac:dyDescent="0.2">
      <c r="C834" s="230"/>
      <c r="D834" s="230"/>
    </row>
    <row r="835" spans="3:4" ht="12.95" customHeight="1" x14ac:dyDescent="0.2">
      <c r="C835" s="230"/>
      <c r="D835" s="230"/>
    </row>
    <row r="836" spans="3:4" ht="12.95" customHeight="1" x14ac:dyDescent="0.2">
      <c r="C836" s="230"/>
      <c r="D836" s="230"/>
    </row>
    <row r="837" spans="3:4" ht="12.95" customHeight="1" x14ac:dyDescent="0.2">
      <c r="C837" s="230"/>
      <c r="D837" s="230"/>
    </row>
    <row r="838" spans="3:4" ht="12.95" customHeight="1" x14ac:dyDescent="0.2">
      <c r="C838" s="230"/>
      <c r="D838" s="230"/>
    </row>
    <row r="839" spans="3:4" ht="12.95" customHeight="1" x14ac:dyDescent="0.2">
      <c r="C839" s="230"/>
      <c r="D839" s="230"/>
    </row>
    <row r="840" spans="3:4" ht="12.95" customHeight="1" x14ac:dyDescent="0.2">
      <c r="C840" s="230"/>
      <c r="D840" s="230"/>
    </row>
    <row r="841" spans="3:4" ht="12.95" customHeight="1" x14ac:dyDescent="0.2">
      <c r="C841" s="230"/>
      <c r="D841" s="230"/>
    </row>
    <row r="842" spans="3:4" ht="12.95" customHeight="1" x14ac:dyDescent="0.2">
      <c r="C842" s="230"/>
      <c r="D842" s="230"/>
    </row>
    <row r="843" spans="3:4" ht="12.95" customHeight="1" x14ac:dyDescent="0.2">
      <c r="C843" s="230"/>
      <c r="D843" s="230"/>
    </row>
    <row r="844" spans="3:4" ht="12.95" customHeight="1" x14ac:dyDescent="0.2">
      <c r="C844" s="230"/>
      <c r="D844" s="230"/>
    </row>
    <row r="845" spans="3:4" ht="12.95" customHeight="1" x14ac:dyDescent="0.2">
      <c r="C845" s="230"/>
      <c r="D845" s="230"/>
    </row>
    <row r="846" spans="3:4" ht="12.95" customHeight="1" x14ac:dyDescent="0.2">
      <c r="C846" s="230"/>
      <c r="D846" s="230"/>
    </row>
    <row r="847" spans="3:4" ht="12.95" customHeight="1" x14ac:dyDescent="0.2">
      <c r="C847" s="230"/>
      <c r="D847" s="230"/>
    </row>
    <row r="848" spans="3:4" ht="12.95" customHeight="1" x14ac:dyDescent="0.2">
      <c r="C848" s="230"/>
      <c r="D848" s="230"/>
    </row>
    <row r="849" spans="3:4" ht="12.95" customHeight="1" x14ac:dyDescent="0.2">
      <c r="C849" s="230"/>
      <c r="D849" s="230"/>
    </row>
    <row r="850" spans="3:4" ht="12.95" customHeight="1" x14ac:dyDescent="0.2">
      <c r="C850" s="230"/>
      <c r="D850" s="230"/>
    </row>
    <row r="851" spans="3:4" ht="12.95" customHeight="1" x14ac:dyDescent="0.2">
      <c r="C851" s="230"/>
      <c r="D851" s="230"/>
    </row>
    <row r="852" spans="3:4" ht="12.95" customHeight="1" x14ac:dyDescent="0.2">
      <c r="C852" s="230"/>
      <c r="D852" s="230"/>
    </row>
    <row r="853" spans="3:4" ht="12.95" customHeight="1" x14ac:dyDescent="0.2">
      <c r="C853" s="230"/>
      <c r="D853" s="230"/>
    </row>
    <row r="854" spans="3:4" ht="12.95" customHeight="1" x14ac:dyDescent="0.2">
      <c r="C854" s="230"/>
      <c r="D854" s="230"/>
    </row>
    <row r="855" spans="3:4" ht="12.95" customHeight="1" x14ac:dyDescent="0.2">
      <c r="C855" s="230"/>
      <c r="D855" s="230"/>
    </row>
    <row r="856" spans="3:4" ht="12.95" customHeight="1" x14ac:dyDescent="0.2">
      <c r="C856" s="230"/>
      <c r="D856" s="230"/>
    </row>
    <row r="857" spans="3:4" ht="12.95" customHeight="1" x14ac:dyDescent="0.2">
      <c r="C857" s="230"/>
      <c r="D857" s="230"/>
    </row>
    <row r="858" spans="3:4" ht="12.95" customHeight="1" x14ac:dyDescent="0.2">
      <c r="C858" s="230"/>
      <c r="D858" s="230"/>
    </row>
    <row r="859" spans="3:4" ht="12.95" customHeight="1" x14ac:dyDescent="0.2">
      <c r="C859" s="230"/>
      <c r="D859" s="230"/>
    </row>
    <row r="860" spans="3:4" ht="12.95" customHeight="1" x14ac:dyDescent="0.2">
      <c r="C860" s="230"/>
      <c r="D860" s="230"/>
    </row>
    <row r="861" spans="3:4" ht="12.95" customHeight="1" x14ac:dyDescent="0.2">
      <c r="C861" s="230"/>
      <c r="D861" s="230"/>
    </row>
    <row r="862" spans="3:4" ht="12.95" customHeight="1" x14ac:dyDescent="0.2">
      <c r="C862" s="230"/>
      <c r="D862" s="230"/>
    </row>
    <row r="863" spans="3:4" ht="12.95" customHeight="1" x14ac:dyDescent="0.2">
      <c r="C863" s="230"/>
      <c r="D863" s="230"/>
    </row>
    <row r="864" spans="3:4" ht="12.95" customHeight="1" x14ac:dyDescent="0.2">
      <c r="C864" s="230"/>
      <c r="D864" s="230"/>
    </row>
    <row r="865" spans="3:4" ht="12.95" customHeight="1" x14ac:dyDescent="0.2">
      <c r="C865" s="230"/>
      <c r="D865" s="230"/>
    </row>
    <row r="866" spans="3:4" ht="12.95" customHeight="1" x14ac:dyDescent="0.2">
      <c r="C866" s="230"/>
      <c r="D866" s="230"/>
    </row>
    <row r="867" spans="3:4" ht="12.95" customHeight="1" x14ac:dyDescent="0.2">
      <c r="C867" s="230"/>
      <c r="D867" s="230"/>
    </row>
    <row r="868" spans="3:4" ht="12.95" customHeight="1" x14ac:dyDescent="0.2">
      <c r="C868" s="230"/>
      <c r="D868" s="230"/>
    </row>
    <row r="869" spans="3:4" ht="12.95" customHeight="1" x14ac:dyDescent="0.2">
      <c r="C869" s="230"/>
      <c r="D869" s="230"/>
    </row>
    <row r="870" spans="3:4" ht="12.95" customHeight="1" x14ac:dyDescent="0.2">
      <c r="C870" s="230"/>
      <c r="D870" s="230"/>
    </row>
    <row r="871" spans="3:4" ht="12.95" customHeight="1" x14ac:dyDescent="0.2">
      <c r="C871" s="230"/>
      <c r="D871" s="230"/>
    </row>
    <row r="872" spans="3:4" ht="12.95" customHeight="1" x14ac:dyDescent="0.2">
      <c r="C872" s="230"/>
      <c r="D872" s="230"/>
    </row>
    <row r="873" spans="3:4" ht="12.95" customHeight="1" x14ac:dyDescent="0.2">
      <c r="C873" s="230"/>
      <c r="D873" s="230"/>
    </row>
    <row r="874" spans="3:4" ht="12.95" customHeight="1" x14ac:dyDescent="0.2">
      <c r="C874" s="230"/>
      <c r="D874" s="230"/>
    </row>
    <row r="875" spans="3:4" ht="12.95" customHeight="1" x14ac:dyDescent="0.2">
      <c r="C875" s="230"/>
      <c r="D875" s="230"/>
    </row>
    <row r="876" spans="3:4" ht="12.95" customHeight="1" x14ac:dyDescent="0.2">
      <c r="C876" s="230"/>
      <c r="D876" s="230"/>
    </row>
    <row r="877" spans="3:4" ht="12.95" customHeight="1" x14ac:dyDescent="0.2">
      <c r="C877" s="230"/>
      <c r="D877" s="230"/>
    </row>
    <row r="878" spans="3:4" ht="12.95" customHeight="1" x14ac:dyDescent="0.2">
      <c r="C878" s="230"/>
      <c r="D878" s="230"/>
    </row>
    <row r="879" spans="3:4" ht="12.95" customHeight="1" x14ac:dyDescent="0.2">
      <c r="C879" s="230"/>
      <c r="D879" s="230"/>
    </row>
    <row r="880" spans="3:4" ht="12.95" customHeight="1" x14ac:dyDescent="0.2">
      <c r="C880" s="230"/>
      <c r="D880" s="230"/>
    </row>
    <row r="881" spans="3:4" ht="12.95" customHeight="1" x14ac:dyDescent="0.2">
      <c r="C881" s="230"/>
      <c r="D881" s="230"/>
    </row>
    <row r="882" spans="3:4" ht="12.95" customHeight="1" x14ac:dyDescent="0.2">
      <c r="C882" s="230"/>
      <c r="D882" s="230"/>
    </row>
    <row r="883" spans="3:4" ht="12.95" customHeight="1" x14ac:dyDescent="0.2">
      <c r="C883" s="230"/>
      <c r="D883" s="230"/>
    </row>
    <row r="884" spans="3:4" ht="12.95" customHeight="1" x14ac:dyDescent="0.2">
      <c r="C884" s="230"/>
      <c r="D884" s="230"/>
    </row>
    <row r="885" spans="3:4" ht="12.95" customHeight="1" x14ac:dyDescent="0.2">
      <c r="C885" s="230"/>
      <c r="D885" s="230"/>
    </row>
    <row r="886" spans="3:4" ht="12.95" customHeight="1" x14ac:dyDescent="0.2">
      <c r="C886" s="230"/>
      <c r="D886" s="230"/>
    </row>
    <row r="887" spans="3:4" ht="12.95" customHeight="1" x14ac:dyDescent="0.2">
      <c r="C887" s="230"/>
      <c r="D887" s="230"/>
    </row>
    <row r="888" spans="3:4" ht="12.95" customHeight="1" x14ac:dyDescent="0.2">
      <c r="C888" s="230"/>
      <c r="D888" s="230"/>
    </row>
    <row r="889" spans="3:4" ht="12.95" customHeight="1" x14ac:dyDescent="0.2">
      <c r="C889" s="230"/>
      <c r="D889" s="230"/>
    </row>
    <row r="890" spans="3:4" ht="12.95" customHeight="1" x14ac:dyDescent="0.2">
      <c r="C890" s="230"/>
      <c r="D890" s="230"/>
    </row>
    <row r="891" spans="3:4" ht="12.95" customHeight="1" x14ac:dyDescent="0.2">
      <c r="C891" s="230"/>
      <c r="D891" s="230"/>
    </row>
    <row r="892" spans="3:4" ht="12.95" customHeight="1" x14ac:dyDescent="0.2">
      <c r="C892" s="230"/>
      <c r="D892" s="230"/>
    </row>
    <row r="893" spans="3:4" ht="12.95" customHeight="1" x14ac:dyDescent="0.2">
      <c r="C893" s="230"/>
      <c r="D893" s="230"/>
    </row>
    <row r="894" spans="3:4" ht="12.95" customHeight="1" x14ac:dyDescent="0.2">
      <c r="C894" s="230"/>
      <c r="D894" s="230"/>
    </row>
    <row r="895" spans="3:4" ht="12.95" customHeight="1" x14ac:dyDescent="0.2">
      <c r="C895" s="230"/>
      <c r="D895" s="230"/>
    </row>
    <row r="896" spans="3:4" ht="12.95" customHeight="1" x14ac:dyDescent="0.2">
      <c r="C896" s="230"/>
      <c r="D896" s="230"/>
    </row>
    <row r="897" spans="3:4" ht="12.95" customHeight="1" x14ac:dyDescent="0.2">
      <c r="C897" s="230"/>
      <c r="D897" s="230"/>
    </row>
    <row r="898" spans="3:4" ht="12.95" customHeight="1" x14ac:dyDescent="0.2">
      <c r="C898" s="230"/>
      <c r="D898" s="230"/>
    </row>
    <row r="899" spans="3:4" ht="12.95" customHeight="1" x14ac:dyDescent="0.2">
      <c r="C899" s="230"/>
      <c r="D899" s="230"/>
    </row>
    <row r="900" spans="3:4" ht="12.95" customHeight="1" x14ac:dyDescent="0.2">
      <c r="C900" s="230"/>
      <c r="D900" s="230"/>
    </row>
    <row r="901" spans="3:4" ht="12.95" customHeight="1" x14ac:dyDescent="0.2">
      <c r="C901" s="230"/>
      <c r="D901" s="230"/>
    </row>
    <row r="902" spans="3:4" ht="12.95" customHeight="1" x14ac:dyDescent="0.2">
      <c r="C902" s="230"/>
      <c r="D902" s="230"/>
    </row>
    <row r="903" spans="3:4" ht="12.95" customHeight="1" x14ac:dyDescent="0.2">
      <c r="C903" s="230"/>
      <c r="D903" s="230"/>
    </row>
    <row r="904" spans="3:4" ht="12.95" customHeight="1" x14ac:dyDescent="0.2">
      <c r="C904" s="230"/>
      <c r="D904" s="230"/>
    </row>
    <row r="905" spans="3:4" ht="12.95" customHeight="1" x14ac:dyDescent="0.2">
      <c r="C905" s="230"/>
      <c r="D905" s="230"/>
    </row>
    <row r="906" spans="3:4" ht="12.95" customHeight="1" x14ac:dyDescent="0.2">
      <c r="C906" s="230"/>
      <c r="D906" s="230"/>
    </row>
    <row r="907" spans="3:4" ht="12.95" customHeight="1" x14ac:dyDescent="0.2">
      <c r="C907" s="230"/>
      <c r="D907" s="230"/>
    </row>
    <row r="908" spans="3:4" ht="12.95" customHeight="1" x14ac:dyDescent="0.2">
      <c r="C908" s="230"/>
      <c r="D908" s="230"/>
    </row>
    <row r="909" spans="3:4" ht="12.95" customHeight="1" x14ac:dyDescent="0.2">
      <c r="C909" s="230"/>
      <c r="D909" s="230"/>
    </row>
    <row r="910" spans="3:4" ht="12.95" customHeight="1" x14ac:dyDescent="0.2">
      <c r="C910" s="230"/>
      <c r="D910" s="230"/>
    </row>
    <row r="911" spans="3:4" ht="12.95" customHeight="1" x14ac:dyDescent="0.2">
      <c r="C911" s="230"/>
      <c r="D911" s="230"/>
    </row>
    <row r="912" spans="3:4" ht="12.95" customHeight="1" x14ac:dyDescent="0.2">
      <c r="C912" s="230"/>
      <c r="D912" s="230"/>
    </row>
    <row r="913" spans="3:4" ht="12.95" customHeight="1" x14ac:dyDescent="0.2">
      <c r="C913" s="230"/>
      <c r="D913" s="230"/>
    </row>
    <row r="914" spans="3:4" ht="12.95" customHeight="1" x14ac:dyDescent="0.2">
      <c r="C914" s="230"/>
      <c r="D914" s="230"/>
    </row>
    <row r="915" spans="3:4" ht="12.95" customHeight="1" x14ac:dyDescent="0.2">
      <c r="C915" s="230"/>
      <c r="D915" s="230"/>
    </row>
    <row r="916" spans="3:4" ht="12.95" customHeight="1" x14ac:dyDescent="0.2">
      <c r="C916" s="230"/>
      <c r="D916" s="230"/>
    </row>
    <row r="917" spans="3:4" ht="12.95" customHeight="1" x14ac:dyDescent="0.2">
      <c r="C917" s="230"/>
      <c r="D917" s="230"/>
    </row>
    <row r="918" spans="3:4" ht="12.95" customHeight="1" x14ac:dyDescent="0.2">
      <c r="C918" s="230"/>
      <c r="D918" s="230"/>
    </row>
    <row r="919" spans="3:4" ht="12.95" customHeight="1" x14ac:dyDescent="0.2">
      <c r="C919" s="230"/>
      <c r="D919" s="230"/>
    </row>
    <row r="920" spans="3:4" ht="12.95" customHeight="1" x14ac:dyDescent="0.2">
      <c r="C920" s="230"/>
      <c r="D920" s="230"/>
    </row>
    <row r="921" spans="3:4" ht="12.95" customHeight="1" x14ac:dyDescent="0.2">
      <c r="C921" s="230"/>
      <c r="D921" s="230"/>
    </row>
    <row r="922" spans="3:4" ht="12.95" customHeight="1" x14ac:dyDescent="0.2">
      <c r="C922" s="230"/>
      <c r="D922" s="230"/>
    </row>
    <row r="923" spans="3:4" ht="12.95" customHeight="1" x14ac:dyDescent="0.2">
      <c r="C923" s="230"/>
      <c r="D923" s="230"/>
    </row>
    <row r="924" spans="3:4" ht="12.95" customHeight="1" x14ac:dyDescent="0.2">
      <c r="C924" s="230"/>
      <c r="D924" s="230"/>
    </row>
    <row r="925" spans="3:4" ht="12.95" customHeight="1" x14ac:dyDescent="0.2">
      <c r="C925" s="230"/>
      <c r="D925" s="230"/>
    </row>
    <row r="926" spans="3:4" ht="12.95" customHeight="1" x14ac:dyDescent="0.2">
      <c r="C926" s="230"/>
      <c r="D926" s="230"/>
    </row>
    <row r="927" spans="3:4" ht="12.95" customHeight="1" x14ac:dyDescent="0.2">
      <c r="C927" s="230"/>
      <c r="D927" s="230"/>
    </row>
    <row r="928" spans="3:4" ht="12.95" customHeight="1" x14ac:dyDescent="0.2">
      <c r="C928" s="230"/>
      <c r="D928" s="230"/>
    </row>
    <row r="929" spans="3:4" ht="12.95" customHeight="1" x14ac:dyDescent="0.2">
      <c r="C929" s="230"/>
      <c r="D929" s="230"/>
    </row>
    <row r="930" spans="3:4" ht="12.95" customHeight="1" x14ac:dyDescent="0.2">
      <c r="C930" s="230"/>
      <c r="D930" s="230"/>
    </row>
    <row r="931" spans="3:4" ht="12.95" customHeight="1" x14ac:dyDescent="0.2">
      <c r="C931" s="230"/>
      <c r="D931" s="230"/>
    </row>
    <row r="932" spans="3:4" ht="12.95" customHeight="1" x14ac:dyDescent="0.2">
      <c r="C932" s="230"/>
      <c r="D932" s="230"/>
    </row>
    <row r="933" spans="3:4" ht="12.95" customHeight="1" x14ac:dyDescent="0.2">
      <c r="C933" s="230"/>
      <c r="D933" s="230"/>
    </row>
    <row r="934" spans="3:4" ht="12.95" customHeight="1" x14ac:dyDescent="0.2">
      <c r="C934" s="230"/>
      <c r="D934" s="230"/>
    </row>
    <row r="935" spans="3:4" ht="12.95" customHeight="1" x14ac:dyDescent="0.2">
      <c r="C935" s="230"/>
      <c r="D935" s="230"/>
    </row>
    <row r="936" spans="3:4" ht="12.95" customHeight="1" x14ac:dyDescent="0.2">
      <c r="C936" s="230"/>
      <c r="D936" s="230"/>
    </row>
    <row r="937" spans="3:4" ht="12.95" customHeight="1" x14ac:dyDescent="0.2">
      <c r="C937" s="230"/>
      <c r="D937" s="230"/>
    </row>
    <row r="938" spans="3:4" ht="12.95" customHeight="1" x14ac:dyDescent="0.2">
      <c r="C938" s="230"/>
      <c r="D938" s="230"/>
    </row>
    <row r="939" spans="3:4" ht="12.95" customHeight="1" x14ac:dyDescent="0.2">
      <c r="C939" s="230"/>
      <c r="D939" s="230"/>
    </row>
    <row r="940" spans="3:4" ht="12.95" customHeight="1" x14ac:dyDescent="0.2">
      <c r="C940" s="230"/>
      <c r="D940" s="230"/>
    </row>
    <row r="941" spans="3:4" ht="12.95" customHeight="1" x14ac:dyDescent="0.2">
      <c r="C941" s="230"/>
      <c r="D941" s="230"/>
    </row>
    <row r="942" spans="3:4" ht="12.95" customHeight="1" x14ac:dyDescent="0.2">
      <c r="C942" s="230"/>
      <c r="D942" s="230"/>
    </row>
    <row r="943" spans="3:4" ht="12.95" customHeight="1" x14ac:dyDescent="0.2">
      <c r="C943" s="230"/>
      <c r="D943" s="230"/>
    </row>
    <row r="944" spans="3:4" ht="12.95" customHeight="1" x14ac:dyDescent="0.2">
      <c r="C944" s="230"/>
      <c r="D944" s="230"/>
    </row>
    <row r="945" spans="3:4" ht="12.95" customHeight="1" x14ac:dyDescent="0.2">
      <c r="C945" s="230"/>
      <c r="D945" s="230"/>
    </row>
    <row r="946" spans="3:4" ht="12.95" customHeight="1" x14ac:dyDescent="0.2">
      <c r="C946" s="230"/>
      <c r="D946" s="230"/>
    </row>
    <row r="947" spans="3:4" ht="12.95" customHeight="1" x14ac:dyDescent="0.2">
      <c r="C947" s="230"/>
      <c r="D947" s="230"/>
    </row>
    <row r="948" spans="3:4" ht="12.95" customHeight="1" x14ac:dyDescent="0.2">
      <c r="C948" s="230"/>
      <c r="D948" s="230"/>
    </row>
    <row r="949" spans="3:4" ht="12.95" customHeight="1" x14ac:dyDescent="0.2">
      <c r="C949" s="230"/>
      <c r="D949" s="230"/>
    </row>
    <row r="950" spans="3:4" ht="12.95" customHeight="1" x14ac:dyDescent="0.2">
      <c r="C950" s="230"/>
      <c r="D950" s="230"/>
    </row>
    <row r="951" spans="3:4" ht="12.95" customHeight="1" x14ac:dyDescent="0.2">
      <c r="C951" s="230"/>
      <c r="D951" s="230"/>
    </row>
    <row r="952" spans="3:4" ht="12.95" customHeight="1" x14ac:dyDescent="0.2">
      <c r="C952" s="230"/>
      <c r="D952" s="230"/>
    </row>
    <row r="953" spans="3:4" ht="12.95" customHeight="1" x14ac:dyDescent="0.2">
      <c r="C953" s="230"/>
      <c r="D953" s="230"/>
    </row>
    <row r="954" spans="3:4" ht="12.95" customHeight="1" x14ac:dyDescent="0.2">
      <c r="C954" s="230"/>
      <c r="D954" s="230"/>
    </row>
    <row r="955" spans="3:4" ht="12.95" customHeight="1" x14ac:dyDescent="0.2">
      <c r="C955" s="230"/>
      <c r="D955" s="230"/>
    </row>
    <row r="956" spans="3:4" ht="12.95" customHeight="1" x14ac:dyDescent="0.2">
      <c r="C956" s="230"/>
      <c r="D956" s="230"/>
    </row>
    <row r="957" spans="3:4" ht="12.95" customHeight="1" x14ac:dyDescent="0.2">
      <c r="C957" s="230"/>
      <c r="D957" s="230"/>
    </row>
    <row r="958" spans="3:4" ht="12.95" customHeight="1" x14ac:dyDescent="0.2">
      <c r="C958" s="230"/>
      <c r="D958" s="230"/>
    </row>
    <row r="959" spans="3:4" ht="12.95" customHeight="1" x14ac:dyDescent="0.2">
      <c r="C959" s="230"/>
      <c r="D959" s="230"/>
    </row>
    <row r="960" spans="3:4" ht="12.95" customHeight="1" x14ac:dyDescent="0.2">
      <c r="C960" s="230"/>
      <c r="D960" s="230"/>
    </row>
    <row r="961" spans="3:4" ht="12.95" customHeight="1" x14ac:dyDescent="0.2">
      <c r="C961" s="230"/>
      <c r="D961" s="230"/>
    </row>
    <row r="962" spans="3:4" ht="12.95" customHeight="1" x14ac:dyDescent="0.2">
      <c r="C962" s="230"/>
      <c r="D962" s="230"/>
    </row>
    <row r="963" spans="3:4" ht="12.95" customHeight="1" x14ac:dyDescent="0.2">
      <c r="C963" s="230"/>
      <c r="D963" s="230"/>
    </row>
    <row r="964" spans="3:4" ht="12.95" customHeight="1" x14ac:dyDescent="0.2">
      <c r="C964" s="230"/>
      <c r="D964" s="230"/>
    </row>
    <row r="965" spans="3:4" ht="12.95" customHeight="1" x14ac:dyDescent="0.2">
      <c r="C965" s="230"/>
      <c r="D965" s="230"/>
    </row>
    <row r="966" spans="3:4" ht="12.95" customHeight="1" x14ac:dyDescent="0.2">
      <c r="C966" s="230"/>
      <c r="D966" s="230"/>
    </row>
    <row r="967" spans="3:4" ht="12.95" customHeight="1" x14ac:dyDescent="0.2">
      <c r="C967" s="230"/>
      <c r="D967" s="230"/>
    </row>
    <row r="968" spans="3:4" ht="12.95" customHeight="1" x14ac:dyDescent="0.2">
      <c r="C968" s="230"/>
      <c r="D968" s="230"/>
    </row>
    <row r="969" spans="3:4" ht="12.95" customHeight="1" x14ac:dyDescent="0.2">
      <c r="C969" s="230"/>
      <c r="D969" s="230"/>
    </row>
    <row r="970" spans="3:4" ht="12.95" customHeight="1" x14ac:dyDescent="0.2">
      <c r="C970" s="230"/>
      <c r="D970" s="230"/>
    </row>
    <row r="971" spans="3:4" ht="12.95" customHeight="1" x14ac:dyDescent="0.2">
      <c r="C971" s="230"/>
      <c r="D971" s="230"/>
    </row>
    <row r="972" spans="3:4" ht="12.95" customHeight="1" x14ac:dyDescent="0.2">
      <c r="C972" s="230"/>
      <c r="D972" s="230"/>
    </row>
    <row r="973" spans="3:4" ht="12.95" customHeight="1" x14ac:dyDescent="0.2">
      <c r="C973" s="230"/>
      <c r="D973" s="230"/>
    </row>
    <row r="974" spans="3:4" ht="12.95" customHeight="1" x14ac:dyDescent="0.2">
      <c r="C974" s="230"/>
      <c r="D974" s="230"/>
    </row>
    <row r="975" spans="3:4" ht="12.95" customHeight="1" x14ac:dyDescent="0.2">
      <c r="C975" s="230"/>
      <c r="D975" s="230"/>
    </row>
    <row r="976" spans="3:4" ht="12.95" customHeight="1" x14ac:dyDescent="0.2">
      <c r="C976" s="230"/>
      <c r="D976" s="230"/>
    </row>
    <row r="977" spans="3:4" ht="12.95" customHeight="1" x14ac:dyDescent="0.2">
      <c r="C977" s="230"/>
      <c r="D977" s="230"/>
    </row>
    <row r="978" spans="3:4" ht="12.95" customHeight="1" x14ac:dyDescent="0.2">
      <c r="C978" s="230"/>
      <c r="D978" s="230"/>
    </row>
    <row r="979" spans="3:4" ht="12.95" customHeight="1" x14ac:dyDescent="0.2">
      <c r="C979" s="230"/>
      <c r="D979" s="230"/>
    </row>
    <row r="980" spans="3:4" ht="12.95" customHeight="1" x14ac:dyDescent="0.2">
      <c r="C980" s="230"/>
      <c r="D980" s="230"/>
    </row>
    <row r="981" spans="3:4" ht="12.95" customHeight="1" x14ac:dyDescent="0.2">
      <c r="C981" s="230"/>
      <c r="D981" s="230"/>
    </row>
    <row r="982" spans="3:4" ht="12.95" customHeight="1" x14ac:dyDescent="0.2">
      <c r="C982" s="230"/>
      <c r="D982" s="230"/>
    </row>
    <row r="983" spans="3:4" ht="12.95" customHeight="1" x14ac:dyDescent="0.2">
      <c r="C983" s="230"/>
      <c r="D983" s="230"/>
    </row>
    <row r="984" spans="3:4" ht="12.95" customHeight="1" x14ac:dyDescent="0.2">
      <c r="C984" s="230"/>
      <c r="D984" s="230"/>
    </row>
    <row r="985" spans="3:4" ht="12.95" customHeight="1" x14ac:dyDescent="0.2">
      <c r="C985" s="230"/>
      <c r="D985" s="230"/>
    </row>
    <row r="986" spans="3:4" ht="12.95" customHeight="1" x14ac:dyDescent="0.2">
      <c r="C986" s="230"/>
      <c r="D986" s="230"/>
    </row>
    <row r="987" spans="3:4" ht="12.95" customHeight="1" x14ac:dyDescent="0.2">
      <c r="C987" s="230"/>
      <c r="D987" s="230"/>
    </row>
    <row r="988" spans="3:4" ht="12.95" customHeight="1" x14ac:dyDescent="0.2">
      <c r="C988" s="230"/>
      <c r="D988" s="230"/>
    </row>
    <row r="989" spans="3:4" ht="12.95" customHeight="1" x14ac:dyDescent="0.2">
      <c r="C989" s="230"/>
      <c r="D989" s="230"/>
    </row>
    <row r="990" spans="3:4" ht="12.95" customHeight="1" x14ac:dyDescent="0.2">
      <c r="C990" s="230"/>
      <c r="D990" s="230"/>
    </row>
    <row r="991" spans="3:4" ht="12.95" customHeight="1" x14ac:dyDescent="0.2">
      <c r="C991" s="230"/>
      <c r="D991" s="230"/>
    </row>
    <row r="992" spans="3:4" ht="12.95" customHeight="1" x14ac:dyDescent="0.2">
      <c r="C992" s="230"/>
      <c r="D992" s="230"/>
    </row>
    <row r="993" spans="3:4" ht="12.95" customHeight="1" x14ac:dyDescent="0.2">
      <c r="C993" s="230"/>
      <c r="D993" s="230"/>
    </row>
    <row r="994" spans="3:4" ht="12.95" customHeight="1" x14ac:dyDescent="0.2">
      <c r="C994" s="230"/>
      <c r="D994" s="230"/>
    </row>
    <row r="995" spans="3:4" ht="12.95" customHeight="1" x14ac:dyDescent="0.2">
      <c r="C995" s="230"/>
      <c r="D995" s="230"/>
    </row>
    <row r="996" spans="3:4" ht="12.95" customHeight="1" x14ac:dyDescent="0.2">
      <c r="C996" s="230"/>
      <c r="D996" s="230"/>
    </row>
    <row r="997" spans="3:4" ht="12.95" customHeight="1" x14ac:dyDescent="0.2">
      <c r="C997" s="230"/>
      <c r="D997" s="230"/>
    </row>
    <row r="998" spans="3:4" ht="12.95" customHeight="1" x14ac:dyDescent="0.2">
      <c r="C998" s="230"/>
      <c r="D998" s="230"/>
    </row>
    <row r="999" spans="3:4" ht="12.95" customHeight="1" x14ac:dyDescent="0.2">
      <c r="C999" s="230"/>
      <c r="D999" s="230"/>
    </row>
    <row r="1000" spans="3:4" ht="12.95" customHeight="1" x14ac:dyDescent="0.2">
      <c r="C1000" s="230"/>
      <c r="D1000" s="230"/>
    </row>
    <row r="1001" spans="3:4" ht="12.95" customHeight="1" x14ac:dyDescent="0.2">
      <c r="C1001" s="230"/>
      <c r="D1001" s="230"/>
    </row>
    <row r="1002" spans="3:4" ht="12.95" customHeight="1" x14ac:dyDescent="0.2">
      <c r="C1002" s="230"/>
      <c r="D1002" s="230"/>
    </row>
    <row r="1003" spans="3:4" ht="12.95" customHeight="1" x14ac:dyDescent="0.2">
      <c r="C1003" s="230"/>
      <c r="D1003" s="230"/>
    </row>
    <row r="1004" spans="3:4" ht="12.95" customHeight="1" x14ac:dyDescent="0.2">
      <c r="C1004" s="230"/>
      <c r="D1004" s="230"/>
    </row>
    <row r="1005" spans="3:4" ht="12.95" customHeight="1" x14ac:dyDescent="0.2">
      <c r="C1005" s="230"/>
      <c r="D1005" s="230"/>
    </row>
    <row r="1006" spans="3:4" ht="12.95" customHeight="1" x14ac:dyDescent="0.2">
      <c r="C1006" s="230"/>
      <c r="D1006" s="230"/>
    </row>
    <row r="1007" spans="3:4" ht="12.95" customHeight="1" x14ac:dyDescent="0.2">
      <c r="C1007" s="230"/>
      <c r="D1007" s="230"/>
    </row>
    <row r="1008" spans="3:4" ht="12.95" customHeight="1" x14ac:dyDescent="0.2">
      <c r="C1008" s="230"/>
      <c r="D1008" s="230"/>
    </row>
    <row r="1009" spans="3:4" ht="12.95" customHeight="1" x14ac:dyDescent="0.2">
      <c r="C1009" s="230"/>
      <c r="D1009" s="230"/>
    </row>
    <row r="1010" spans="3:4" ht="12.95" customHeight="1" x14ac:dyDescent="0.2">
      <c r="C1010" s="230"/>
      <c r="D1010" s="230"/>
    </row>
    <row r="1011" spans="3:4" ht="12.95" customHeight="1" x14ac:dyDescent="0.2">
      <c r="C1011" s="230"/>
      <c r="D1011" s="230"/>
    </row>
    <row r="1012" spans="3:4" ht="12.95" customHeight="1" x14ac:dyDescent="0.2">
      <c r="C1012" s="230"/>
      <c r="D1012" s="230"/>
    </row>
    <row r="1013" spans="3:4" ht="12.95" customHeight="1" x14ac:dyDescent="0.2">
      <c r="C1013" s="230"/>
      <c r="D1013" s="230"/>
    </row>
    <row r="1014" spans="3:4" ht="12.95" customHeight="1" x14ac:dyDescent="0.2">
      <c r="C1014" s="230"/>
      <c r="D1014" s="230"/>
    </row>
    <row r="1015" spans="3:4" ht="12.95" customHeight="1" x14ac:dyDescent="0.2">
      <c r="C1015" s="230"/>
      <c r="D1015" s="230"/>
    </row>
    <row r="1016" spans="3:4" ht="12.95" customHeight="1" x14ac:dyDescent="0.2">
      <c r="C1016" s="230"/>
      <c r="D1016" s="230"/>
    </row>
    <row r="1017" spans="3:4" ht="12.95" customHeight="1" x14ac:dyDescent="0.2">
      <c r="C1017" s="230"/>
      <c r="D1017" s="230"/>
    </row>
    <row r="1018" spans="3:4" ht="12.95" customHeight="1" x14ac:dyDescent="0.2">
      <c r="C1018" s="230"/>
      <c r="D1018" s="230"/>
    </row>
    <row r="1019" spans="3:4" ht="12.95" customHeight="1" x14ac:dyDescent="0.2">
      <c r="C1019" s="230"/>
      <c r="D1019" s="230"/>
    </row>
    <row r="1020" spans="3:4" ht="12.95" customHeight="1" x14ac:dyDescent="0.2">
      <c r="C1020" s="230"/>
      <c r="D1020" s="230"/>
    </row>
    <row r="1021" spans="3:4" ht="12.95" customHeight="1" x14ac:dyDescent="0.2">
      <c r="C1021" s="230"/>
      <c r="D1021" s="230"/>
    </row>
    <row r="1022" spans="3:4" ht="12.95" customHeight="1" x14ac:dyDescent="0.2">
      <c r="C1022" s="230"/>
      <c r="D1022" s="230"/>
    </row>
    <row r="1023" spans="3:4" ht="12.95" customHeight="1" x14ac:dyDescent="0.2">
      <c r="C1023" s="230"/>
      <c r="D1023" s="230"/>
    </row>
    <row r="1024" spans="3:4" ht="12.95" customHeight="1" x14ac:dyDescent="0.2">
      <c r="C1024" s="230"/>
      <c r="D1024" s="230"/>
    </row>
    <row r="1025" spans="3:4" ht="12.95" customHeight="1" x14ac:dyDescent="0.2">
      <c r="C1025" s="230"/>
      <c r="D1025" s="230"/>
    </row>
    <row r="1026" spans="3:4" ht="12.95" customHeight="1" x14ac:dyDescent="0.2">
      <c r="C1026" s="230"/>
      <c r="D1026" s="230"/>
    </row>
    <row r="1027" spans="3:4" ht="12.95" customHeight="1" x14ac:dyDescent="0.2">
      <c r="C1027" s="230"/>
      <c r="D1027" s="230"/>
    </row>
    <row r="1028" spans="3:4" ht="12.95" customHeight="1" x14ac:dyDescent="0.2">
      <c r="C1028" s="230"/>
      <c r="D1028" s="230"/>
    </row>
    <row r="1029" spans="3:4" ht="12.95" customHeight="1" x14ac:dyDescent="0.2">
      <c r="C1029" s="230"/>
      <c r="D1029" s="230"/>
    </row>
    <row r="1030" spans="3:4" ht="12.95" customHeight="1" x14ac:dyDescent="0.2">
      <c r="C1030" s="230"/>
      <c r="D1030" s="230"/>
    </row>
    <row r="1031" spans="3:4" ht="12.95" customHeight="1" x14ac:dyDescent="0.2">
      <c r="C1031" s="230"/>
      <c r="D1031" s="230"/>
    </row>
    <row r="1032" spans="3:4" ht="12.95" customHeight="1" x14ac:dyDescent="0.2">
      <c r="C1032" s="230"/>
      <c r="D1032" s="230"/>
    </row>
    <row r="1033" spans="3:4" ht="12.95" customHeight="1" x14ac:dyDescent="0.2">
      <c r="C1033" s="230"/>
      <c r="D1033" s="230"/>
    </row>
    <row r="1034" spans="3:4" ht="12.95" customHeight="1" x14ac:dyDescent="0.2">
      <c r="C1034" s="230"/>
      <c r="D1034" s="230"/>
    </row>
    <row r="1035" spans="3:4" ht="12.95" customHeight="1" x14ac:dyDescent="0.2">
      <c r="C1035" s="230"/>
      <c r="D1035" s="230"/>
    </row>
    <row r="1036" spans="3:4" ht="12.95" customHeight="1" x14ac:dyDescent="0.2">
      <c r="C1036" s="230"/>
      <c r="D1036" s="230"/>
    </row>
    <row r="1037" spans="3:4" ht="12.95" customHeight="1" x14ac:dyDescent="0.2">
      <c r="C1037" s="230"/>
      <c r="D1037" s="230"/>
    </row>
    <row r="1038" spans="3:4" ht="12.95" customHeight="1" x14ac:dyDescent="0.2">
      <c r="C1038" s="230"/>
      <c r="D1038" s="230"/>
    </row>
    <row r="1039" spans="3:4" ht="12.95" customHeight="1" x14ac:dyDescent="0.2">
      <c r="C1039" s="230"/>
      <c r="D1039" s="230"/>
    </row>
    <row r="1040" spans="3:4" ht="12.95" customHeight="1" x14ac:dyDescent="0.2">
      <c r="C1040" s="230"/>
      <c r="D1040" s="230"/>
    </row>
    <row r="1041" spans="3:4" ht="12.95" customHeight="1" x14ac:dyDescent="0.2">
      <c r="C1041" s="230"/>
      <c r="D1041" s="230"/>
    </row>
    <row r="1042" spans="3:4" ht="12.95" customHeight="1" x14ac:dyDescent="0.2">
      <c r="C1042" s="230"/>
      <c r="D1042" s="230"/>
    </row>
    <row r="1043" spans="3:4" ht="12.95" customHeight="1" x14ac:dyDescent="0.2">
      <c r="C1043" s="230"/>
      <c r="D1043" s="230"/>
    </row>
    <row r="1044" spans="3:4" ht="12.95" customHeight="1" x14ac:dyDescent="0.2">
      <c r="C1044" s="230"/>
      <c r="D1044" s="230"/>
    </row>
    <row r="1045" spans="3:4" ht="12.95" customHeight="1" x14ac:dyDescent="0.2">
      <c r="C1045" s="230"/>
      <c r="D1045" s="230"/>
    </row>
    <row r="1046" spans="3:4" ht="12.95" customHeight="1" x14ac:dyDescent="0.2">
      <c r="C1046" s="230"/>
      <c r="D1046" s="230"/>
    </row>
    <row r="1047" spans="3:4" ht="12.95" customHeight="1" x14ac:dyDescent="0.2">
      <c r="C1047" s="230"/>
      <c r="D1047" s="230"/>
    </row>
    <row r="1048" spans="3:4" ht="12.95" customHeight="1" x14ac:dyDescent="0.2">
      <c r="C1048" s="230"/>
      <c r="D1048" s="230"/>
    </row>
    <row r="1049" spans="3:4" ht="12.95" customHeight="1" x14ac:dyDescent="0.2">
      <c r="C1049" s="230"/>
      <c r="D1049" s="230"/>
    </row>
    <row r="1050" spans="3:4" ht="12.95" customHeight="1" x14ac:dyDescent="0.2">
      <c r="C1050" s="230"/>
      <c r="D1050" s="230"/>
    </row>
    <row r="1051" spans="3:4" ht="12.95" customHeight="1" x14ac:dyDescent="0.2">
      <c r="C1051" s="230"/>
      <c r="D1051" s="230"/>
    </row>
    <row r="1052" spans="3:4" ht="12.95" customHeight="1" x14ac:dyDescent="0.2">
      <c r="C1052" s="230"/>
      <c r="D1052" s="230"/>
    </row>
    <row r="1053" spans="3:4" ht="12.95" customHeight="1" x14ac:dyDescent="0.2">
      <c r="C1053" s="230"/>
      <c r="D1053" s="230"/>
    </row>
    <row r="1054" spans="3:4" ht="12.95" customHeight="1" x14ac:dyDescent="0.2">
      <c r="C1054" s="230"/>
      <c r="D1054" s="230"/>
    </row>
    <row r="1055" spans="3:4" ht="12.95" customHeight="1" x14ac:dyDescent="0.2">
      <c r="C1055" s="230"/>
      <c r="D1055" s="230"/>
    </row>
    <row r="1056" spans="3:4" ht="12.95" customHeight="1" x14ac:dyDescent="0.2">
      <c r="C1056" s="230"/>
      <c r="D1056" s="230"/>
    </row>
    <row r="1057" spans="3:4" ht="12.95" customHeight="1" x14ac:dyDescent="0.2">
      <c r="C1057" s="230"/>
      <c r="D1057" s="230"/>
    </row>
    <row r="1058" spans="3:4" ht="12.95" customHeight="1" x14ac:dyDescent="0.2">
      <c r="C1058" s="230"/>
      <c r="D1058" s="230"/>
    </row>
    <row r="1059" spans="3:4" ht="12.95" customHeight="1" x14ac:dyDescent="0.2">
      <c r="C1059" s="230"/>
      <c r="D1059" s="230"/>
    </row>
    <row r="1060" spans="3:4" ht="12.95" customHeight="1" x14ac:dyDescent="0.2">
      <c r="C1060" s="230"/>
      <c r="D1060" s="230"/>
    </row>
    <row r="1061" spans="3:4" ht="12.95" customHeight="1" x14ac:dyDescent="0.2">
      <c r="C1061" s="230"/>
      <c r="D1061" s="230"/>
    </row>
    <row r="1062" spans="3:4" ht="12.95" customHeight="1" x14ac:dyDescent="0.2">
      <c r="C1062" s="230"/>
      <c r="D1062" s="230"/>
    </row>
    <row r="1063" spans="3:4" ht="12.95" customHeight="1" x14ac:dyDescent="0.2">
      <c r="C1063" s="230"/>
      <c r="D1063" s="230"/>
    </row>
    <row r="1064" spans="3:4" ht="12.95" customHeight="1" x14ac:dyDescent="0.2">
      <c r="C1064" s="230"/>
      <c r="D1064" s="230"/>
    </row>
    <row r="1065" spans="3:4" ht="12.95" customHeight="1" x14ac:dyDescent="0.2">
      <c r="C1065" s="230"/>
      <c r="D1065" s="230"/>
    </row>
    <row r="1066" spans="3:4" ht="12.95" customHeight="1" x14ac:dyDescent="0.2">
      <c r="C1066" s="230"/>
      <c r="D1066" s="230"/>
    </row>
    <row r="1067" spans="3:4" ht="12.95" customHeight="1" x14ac:dyDescent="0.2">
      <c r="C1067" s="230"/>
      <c r="D1067" s="230"/>
    </row>
    <row r="1068" spans="3:4" ht="12.95" customHeight="1" x14ac:dyDescent="0.2">
      <c r="C1068" s="230"/>
      <c r="D1068" s="230"/>
    </row>
    <row r="1069" spans="3:4" ht="12.95" customHeight="1" x14ac:dyDescent="0.2">
      <c r="C1069" s="230"/>
      <c r="D1069" s="230"/>
    </row>
    <row r="1070" spans="3:4" ht="12.95" customHeight="1" x14ac:dyDescent="0.2">
      <c r="C1070" s="230"/>
      <c r="D1070" s="230"/>
    </row>
    <row r="1071" spans="3:4" ht="12.95" customHeight="1" x14ac:dyDescent="0.2">
      <c r="C1071" s="230"/>
      <c r="D1071" s="230"/>
    </row>
    <row r="1072" spans="3:4" ht="12.95" customHeight="1" x14ac:dyDescent="0.2">
      <c r="C1072" s="230"/>
      <c r="D1072" s="230"/>
    </row>
    <row r="1073" spans="3:4" ht="12.95" customHeight="1" x14ac:dyDescent="0.2">
      <c r="C1073" s="230"/>
      <c r="D1073" s="230"/>
    </row>
    <row r="1074" spans="3:4" ht="12.95" customHeight="1" x14ac:dyDescent="0.2">
      <c r="C1074" s="230"/>
      <c r="D1074" s="230"/>
    </row>
    <row r="1075" spans="3:4" ht="12.95" customHeight="1" x14ac:dyDescent="0.2">
      <c r="C1075" s="230"/>
      <c r="D1075" s="230"/>
    </row>
    <row r="1076" spans="3:4" ht="12.95" customHeight="1" x14ac:dyDescent="0.2">
      <c r="C1076" s="230"/>
      <c r="D1076" s="230"/>
    </row>
    <row r="1077" spans="3:4" ht="12.95" customHeight="1" x14ac:dyDescent="0.2">
      <c r="C1077" s="230"/>
      <c r="D1077" s="230"/>
    </row>
    <row r="1078" spans="3:4" ht="12.95" customHeight="1" x14ac:dyDescent="0.2">
      <c r="C1078" s="230"/>
      <c r="D1078" s="230"/>
    </row>
    <row r="1079" spans="3:4" ht="12.95" customHeight="1" x14ac:dyDescent="0.2">
      <c r="C1079" s="230"/>
      <c r="D1079" s="230"/>
    </row>
    <row r="1080" spans="3:4" ht="12.95" customHeight="1" x14ac:dyDescent="0.2">
      <c r="C1080" s="230"/>
      <c r="D1080" s="230"/>
    </row>
    <row r="1081" spans="3:4" ht="12.95" customHeight="1" x14ac:dyDescent="0.2">
      <c r="C1081" s="230"/>
      <c r="D1081" s="230"/>
    </row>
    <row r="1082" spans="3:4" ht="12.95" customHeight="1" x14ac:dyDescent="0.2">
      <c r="C1082" s="230"/>
      <c r="D1082" s="230"/>
    </row>
    <row r="1083" spans="3:4" ht="12.95" customHeight="1" x14ac:dyDescent="0.2">
      <c r="C1083" s="230"/>
      <c r="D1083" s="230"/>
    </row>
    <row r="1084" spans="3:4" ht="12.95" customHeight="1" x14ac:dyDescent="0.2">
      <c r="C1084" s="230"/>
      <c r="D1084" s="230"/>
    </row>
    <row r="1085" spans="3:4" ht="12.95" customHeight="1" x14ac:dyDescent="0.2">
      <c r="C1085" s="230"/>
      <c r="D1085" s="230"/>
    </row>
    <row r="1086" spans="3:4" ht="12.95" customHeight="1" x14ac:dyDescent="0.2">
      <c r="C1086" s="230"/>
      <c r="D1086" s="230"/>
    </row>
    <row r="1087" spans="3:4" ht="12.95" customHeight="1" x14ac:dyDescent="0.2">
      <c r="C1087" s="230"/>
      <c r="D1087" s="230"/>
    </row>
    <row r="1088" spans="3:4" ht="12.95" customHeight="1" x14ac:dyDescent="0.2">
      <c r="C1088" s="230"/>
      <c r="D1088" s="230"/>
    </row>
    <row r="1089" spans="3:4" ht="12.95" customHeight="1" x14ac:dyDescent="0.2">
      <c r="C1089" s="230"/>
      <c r="D1089" s="230"/>
    </row>
    <row r="1090" spans="3:4" ht="12.95" customHeight="1" x14ac:dyDescent="0.2">
      <c r="C1090" s="230"/>
      <c r="D1090" s="230"/>
    </row>
    <row r="1091" spans="3:4" ht="12.95" customHeight="1" x14ac:dyDescent="0.2">
      <c r="C1091" s="230"/>
      <c r="D1091" s="230"/>
    </row>
    <row r="1092" spans="3:4" ht="12.95" customHeight="1" x14ac:dyDescent="0.2">
      <c r="C1092" s="230"/>
      <c r="D1092" s="230"/>
    </row>
    <row r="1093" spans="3:4" ht="12.95" customHeight="1" x14ac:dyDescent="0.2">
      <c r="C1093" s="230"/>
      <c r="D1093" s="230"/>
    </row>
    <row r="1094" spans="3:4" ht="12.95" customHeight="1" x14ac:dyDescent="0.2">
      <c r="C1094" s="230"/>
      <c r="D1094" s="230"/>
    </row>
    <row r="1095" spans="3:4" ht="12.95" customHeight="1" x14ac:dyDescent="0.2">
      <c r="C1095" s="230"/>
      <c r="D1095" s="230"/>
    </row>
    <row r="1096" spans="3:4" ht="12.95" customHeight="1" x14ac:dyDescent="0.2">
      <c r="C1096" s="230"/>
      <c r="D1096" s="230"/>
    </row>
    <row r="1097" spans="3:4" ht="12.95" customHeight="1" x14ac:dyDescent="0.2">
      <c r="C1097" s="230"/>
      <c r="D1097" s="230"/>
    </row>
    <row r="1098" spans="3:4" ht="12.95" customHeight="1" x14ac:dyDescent="0.2">
      <c r="C1098" s="230"/>
      <c r="D1098" s="230"/>
    </row>
    <row r="1099" spans="3:4" ht="12.95" customHeight="1" x14ac:dyDescent="0.2">
      <c r="C1099" s="230"/>
      <c r="D1099" s="230"/>
    </row>
    <row r="1100" spans="3:4" ht="12.95" customHeight="1" x14ac:dyDescent="0.2">
      <c r="C1100" s="230"/>
      <c r="D1100" s="230"/>
    </row>
    <row r="1101" spans="3:4" ht="12.95" customHeight="1" x14ac:dyDescent="0.2">
      <c r="C1101" s="230"/>
      <c r="D1101" s="230"/>
    </row>
    <row r="1102" spans="3:4" ht="12.95" customHeight="1" x14ac:dyDescent="0.2">
      <c r="C1102" s="230"/>
      <c r="D1102" s="230"/>
    </row>
    <row r="1103" spans="3:4" ht="12.95" customHeight="1" x14ac:dyDescent="0.2">
      <c r="C1103" s="230"/>
      <c r="D1103" s="230"/>
    </row>
    <row r="1104" spans="3:4" ht="12.95" customHeight="1" x14ac:dyDescent="0.2">
      <c r="C1104" s="230"/>
      <c r="D1104" s="230"/>
    </row>
    <row r="1105" spans="3:4" ht="12.95" customHeight="1" x14ac:dyDescent="0.2">
      <c r="C1105" s="230"/>
      <c r="D1105" s="230"/>
    </row>
    <row r="1106" spans="3:4" ht="12.95" customHeight="1" x14ac:dyDescent="0.2">
      <c r="C1106" s="230"/>
      <c r="D1106" s="230"/>
    </row>
    <row r="1107" spans="3:4" ht="12.95" customHeight="1" x14ac:dyDescent="0.2">
      <c r="C1107" s="230"/>
      <c r="D1107" s="230"/>
    </row>
    <row r="1108" spans="3:4" ht="12.95" customHeight="1" x14ac:dyDescent="0.2">
      <c r="C1108" s="230"/>
      <c r="D1108" s="230"/>
    </row>
    <row r="1109" spans="3:4" ht="12.95" customHeight="1" x14ac:dyDescent="0.2">
      <c r="C1109" s="230"/>
      <c r="D1109" s="230"/>
    </row>
    <row r="1110" spans="3:4" ht="12.95" customHeight="1" x14ac:dyDescent="0.2">
      <c r="C1110" s="230"/>
      <c r="D1110" s="230"/>
    </row>
    <row r="1111" spans="3:4" ht="12.95" customHeight="1" x14ac:dyDescent="0.2">
      <c r="C1111" s="230"/>
      <c r="D1111" s="230"/>
    </row>
    <row r="1112" spans="3:4" ht="12.95" customHeight="1" x14ac:dyDescent="0.2">
      <c r="C1112" s="230"/>
      <c r="D1112" s="230"/>
    </row>
    <row r="1113" spans="3:4" ht="12.95" customHeight="1" x14ac:dyDescent="0.2">
      <c r="C1113" s="230"/>
      <c r="D1113" s="230"/>
    </row>
    <row r="1114" spans="3:4" ht="12.95" customHeight="1" x14ac:dyDescent="0.2">
      <c r="C1114" s="230"/>
      <c r="D1114" s="230"/>
    </row>
    <row r="1115" spans="3:4" ht="12.95" customHeight="1" x14ac:dyDescent="0.2">
      <c r="C1115" s="230"/>
      <c r="D1115" s="230"/>
    </row>
    <row r="1116" spans="3:4" ht="12.95" customHeight="1" x14ac:dyDescent="0.2">
      <c r="C1116" s="230"/>
      <c r="D1116" s="230"/>
    </row>
    <row r="1117" spans="3:4" ht="12.95" customHeight="1" x14ac:dyDescent="0.2">
      <c r="C1117" s="230"/>
      <c r="D1117" s="230"/>
    </row>
    <row r="1118" spans="3:4" ht="12.95" customHeight="1" x14ac:dyDescent="0.2">
      <c r="C1118" s="230"/>
      <c r="D1118" s="230"/>
    </row>
    <row r="1119" spans="3:4" ht="12.95" customHeight="1" x14ac:dyDescent="0.2">
      <c r="C1119" s="230"/>
      <c r="D1119" s="230"/>
    </row>
    <row r="1120" spans="3:4" ht="12.95" customHeight="1" x14ac:dyDescent="0.2">
      <c r="C1120" s="230"/>
      <c r="D1120" s="230"/>
    </row>
    <row r="1121" spans="3:4" ht="12.95" customHeight="1" x14ac:dyDescent="0.2">
      <c r="C1121" s="230"/>
      <c r="D1121" s="230"/>
    </row>
    <row r="1122" spans="3:4" ht="12.95" customHeight="1" x14ac:dyDescent="0.2">
      <c r="C1122" s="230"/>
      <c r="D1122" s="230"/>
    </row>
    <row r="1123" spans="3:4" ht="12.95" customHeight="1" x14ac:dyDescent="0.2">
      <c r="C1123" s="230"/>
      <c r="D1123" s="230"/>
    </row>
    <row r="1124" spans="3:4" ht="12.95" customHeight="1" x14ac:dyDescent="0.2">
      <c r="C1124" s="230"/>
      <c r="D1124" s="230"/>
    </row>
    <row r="1125" spans="3:4" ht="12.95" customHeight="1" x14ac:dyDescent="0.2">
      <c r="C1125" s="230"/>
      <c r="D1125" s="230"/>
    </row>
    <row r="1126" spans="3:4" ht="12.95" customHeight="1" x14ac:dyDescent="0.2">
      <c r="C1126" s="230"/>
      <c r="D1126" s="230"/>
    </row>
    <row r="1127" spans="3:4" ht="12.95" customHeight="1" x14ac:dyDescent="0.2">
      <c r="C1127" s="230"/>
      <c r="D1127" s="230"/>
    </row>
    <row r="1128" spans="3:4" ht="12.95" customHeight="1" x14ac:dyDescent="0.2">
      <c r="C1128" s="230"/>
      <c r="D1128" s="230"/>
    </row>
    <row r="1129" spans="3:4" ht="12.95" customHeight="1" x14ac:dyDescent="0.2">
      <c r="C1129" s="230"/>
      <c r="D1129" s="230"/>
    </row>
    <row r="1130" spans="3:4" ht="12.95" customHeight="1" x14ac:dyDescent="0.2">
      <c r="C1130" s="230"/>
      <c r="D1130" s="230"/>
    </row>
    <row r="1131" spans="3:4" ht="12.95" customHeight="1" x14ac:dyDescent="0.2">
      <c r="C1131" s="230"/>
      <c r="D1131" s="230"/>
    </row>
    <row r="1132" spans="3:4" ht="12.95" customHeight="1" x14ac:dyDescent="0.2">
      <c r="C1132" s="230"/>
      <c r="D1132" s="230"/>
    </row>
    <row r="1133" spans="3:4" ht="12.95" customHeight="1" x14ac:dyDescent="0.2">
      <c r="C1133" s="230"/>
      <c r="D1133" s="230"/>
    </row>
    <row r="1134" spans="3:4" ht="12.95" customHeight="1" x14ac:dyDescent="0.2">
      <c r="C1134" s="230"/>
      <c r="D1134" s="230"/>
    </row>
    <row r="1135" spans="3:4" ht="12.95" customHeight="1" x14ac:dyDescent="0.2">
      <c r="C1135" s="230"/>
      <c r="D1135" s="230"/>
    </row>
    <row r="1136" spans="3:4" ht="12.95" customHeight="1" x14ac:dyDescent="0.2">
      <c r="C1136" s="230"/>
      <c r="D1136" s="230"/>
    </row>
    <row r="1137" spans="3:4" ht="12.95" customHeight="1" x14ac:dyDescent="0.2">
      <c r="C1137" s="230"/>
      <c r="D1137" s="230"/>
    </row>
    <row r="1138" spans="3:4" ht="12.95" customHeight="1" x14ac:dyDescent="0.2">
      <c r="C1138" s="230"/>
      <c r="D1138" s="230"/>
    </row>
    <row r="1139" spans="3:4" ht="12.95" customHeight="1" x14ac:dyDescent="0.2">
      <c r="C1139" s="230"/>
      <c r="D1139" s="230"/>
    </row>
    <row r="1140" spans="3:4" ht="12.95" customHeight="1" x14ac:dyDescent="0.2">
      <c r="C1140" s="230"/>
      <c r="D1140" s="230"/>
    </row>
    <row r="1141" spans="3:4" ht="12.95" customHeight="1" x14ac:dyDescent="0.2">
      <c r="C1141" s="230"/>
      <c r="D1141" s="230"/>
    </row>
    <row r="1142" spans="3:4" ht="12.95" customHeight="1" x14ac:dyDescent="0.2">
      <c r="C1142" s="230"/>
      <c r="D1142" s="230"/>
    </row>
    <row r="1143" spans="3:4" ht="12.95" customHeight="1" x14ac:dyDescent="0.2">
      <c r="C1143" s="230"/>
      <c r="D1143" s="230"/>
    </row>
    <row r="1144" spans="3:4" ht="12.95" customHeight="1" x14ac:dyDescent="0.2">
      <c r="C1144" s="230"/>
      <c r="D1144" s="230"/>
    </row>
    <row r="1145" spans="3:4" ht="12.95" customHeight="1" x14ac:dyDescent="0.2">
      <c r="C1145" s="230"/>
      <c r="D1145" s="230"/>
    </row>
    <row r="1146" spans="3:4" ht="12.95" customHeight="1" x14ac:dyDescent="0.2">
      <c r="C1146" s="230"/>
      <c r="D1146" s="230"/>
    </row>
    <row r="1147" spans="3:4" ht="12.95" customHeight="1" x14ac:dyDescent="0.2">
      <c r="C1147" s="230"/>
      <c r="D1147" s="230"/>
    </row>
    <row r="1148" spans="3:4" ht="12.95" customHeight="1" x14ac:dyDescent="0.2">
      <c r="C1148" s="230"/>
      <c r="D1148" s="230"/>
    </row>
    <row r="1149" spans="3:4" ht="12.95" customHeight="1" x14ac:dyDescent="0.2">
      <c r="C1149" s="230"/>
      <c r="D1149" s="230"/>
    </row>
    <row r="1150" spans="3:4" ht="12.95" customHeight="1" x14ac:dyDescent="0.2">
      <c r="C1150" s="230"/>
      <c r="D1150" s="230"/>
    </row>
    <row r="1151" spans="3:4" ht="12.95" customHeight="1" x14ac:dyDescent="0.2">
      <c r="C1151" s="230"/>
      <c r="D1151" s="230"/>
    </row>
    <row r="1152" spans="3:4" ht="12.95" customHeight="1" x14ac:dyDescent="0.2">
      <c r="C1152" s="230"/>
      <c r="D1152" s="230"/>
    </row>
    <row r="1153" spans="3:4" ht="12.95" customHeight="1" x14ac:dyDescent="0.2">
      <c r="C1153" s="230"/>
      <c r="D1153" s="230"/>
    </row>
    <row r="1154" spans="3:4" ht="12.95" customHeight="1" x14ac:dyDescent="0.2">
      <c r="C1154" s="230"/>
      <c r="D1154" s="230"/>
    </row>
    <row r="1155" spans="3:4" ht="12.95" customHeight="1" x14ac:dyDescent="0.2">
      <c r="C1155" s="230"/>
      <c r="D1155" s="230"/>
    </row>
    <row r="1156" spans="3:4" ht="12.95" customHeight="1" x14ac:dyDescent="0.2">
      <c r="C1156" s="230"/>
      <c r="D1156" s="230"/>
    </row>
    <row r="1157" spans="3:4" ht="12.95" customHeight="1" x14ac:dyDescent="0.2">
      <c r="C1157" s="230"/>
      <c r="D1157" s="230"/>
    </row>
    <row r="1158" spans="3:4" ht="12.95" customHeight="1" x14ac:dyDescent="0.2">
      <c r="C1158" s="230"/>
      <c r="D1158" s="230"/>
    </row>
    <row r="1159" spans="3:4" ht="12.95" customHeight="1" x14ac:dyDescent="0.2">
      <c r="C1159" s="230"/>
      <c r="D1159" s="230"/>
    </row>
    <row r="1160" spans="3:4" ht="12.95" customHeight="1" x14ac:dyDescent="0.2">
      <c r="C1160" s="230"/>
      <c r="D1160" s="230"/>
    </row>
    <row r="1161" spans="3:4" ht="12.95" customHeight="1" x14ac:dyDescent="0.2">
      <c r="C1161" s="230"/>
      <c r="D1161" s="230"/>
    </row>
    <row r="1162" spans="3:4" ht="12.95" customHeight="1" x14ac:dyDescent="0.2">
      <c r="C1162" s="230"/>
      <c r="D1162" s="230"/>
    </row>
    <row r="1163" spans="3:4" ht="12.95" customHeight="1" x14ac:dyDescent="0.2">
      <c r="C1163" s="230"/>
      <c r="D1163" s="230"/>
    </row>
    <row r="1164" spans="3:4" ht="12.95" customHeight="1" x14ac:dyDescent="0.2">
      <c r="C1164" s="230"/>
      <c r="D1164" s="230"/>
    </row>
    <row r="1165" spans="3:4" ht="12.95" customHeight="1" x14ac:dyDescent="0.2">
      <c r="C1165" s="230"/>
      <c r="D1165" s="230"/>
    </row>
    <row r="1166" spans="3:4" ht="12.95" customHeight="1" x14ac:dyDescent="0.2">
      <c r="C1166" s="230"/>
      <c r="D1166" s="230"/>
    </row>
    <row r="1167" spans="3:4" ht="12.95" customHeight="1" x14ac:dyDescent="0.2">
      <c r="C1167" s="230"/>
      <c r="D1167" s="230"/>
    </row>
    <row r="1168" spans="3:4" ht="12.95" customHeight="1" x14ac:dyDescent="0.2">
      <c r="C1168" s="230"/>
      <c r="D1168" s="230"/>
    </row>
    <row r="1169" spans="3:4" ht="12.95" customHeight="1" x14ac:dyDescent="0.2">
      <c r="C1169" s="230"/>
      <c r="D1169" s="230"/>
    </row>
    <row r="1170" spans="3:4" ht="12.95" customHeight="1" x14ac:dyDescent="0.2">
      <c r="C1170" s="230"/>
      <c r="D1170" s="230"/>
    </row>
    <row r="1171" spans="3:4" ht="12.95" customHeight="1" x14ac:dyDescent="0.2">
      <c r="C1171" s="230"/>
      <c r="D1171" s="230"/>
    </row>
    <row r="1172" spans="3:4" ht="12.95" customHeight="1" x14ac:dyDescent="0.2">
      <c r="C1172" s="230"/>
      <c r="D1172" s="230"/>
    </row>
    <row r="1173" spans="3:4" ht="12.95" customHeight="1" x14ac:dyDescent="0.2">
      <c r="C1173" s="230"/>
      <c r="D1173" s="230"/>
    </row>
    <row r="1174" spans="3:4" ht="12.95" customHeight="1" x14ac:dyDescent="0.2">
      <c r="C1174" s="230"/>
      <c r="D1174" s="230"/>
    </row>
    <row r="1175" spans="3:4" ht="12.95" customHeight="1" x14ac:dyDescent="0.2">
      <c r="C1175" s="230"/>
      <c r="D1175" s="230"/>
    </row>
    <row r="1176" spans="3:4" ht="12.95" customHeight="1" x14ac:dyDescent="0.2">
      <c r="C1176" s="230"/>
      <c r="D1176" s="230"/>
    </row>
    <row r="1177" spans="3:4" ht="12.95" customHeight="1" x14ac:dyDescent="0.2">
      <c r="C1177" s="230"/>
      <c r="D1177" s="230"/>
    </row>
    <row r="1178" spans="3:4" ht="12.95" customHeight="1" x14ac:dyDescent="0.2">
      <c r="C1178" s="230"/>
      <c r="D1178" s="230"/>
    </row>
    <row r="1179" spans="3:4" ht="12.95" customHeight="1" x14ac:dyDescent="0.2">
      <c r="C1179" s="230"/>
      <c r="D1179" s="230"/>
    </row>
    <row r="1180" spans="3:4" ht="12.95" customHeight="1" x14ac:dyDescent="0.2">
      <c r="C1180" s="230"/>
      <c r="D1180" s="230"/>
    </row>
    <row r="1181" spans="3:4" ht="12.95" customHeight="1" x14ac:dyDescent="0.2">
      <c r="C1181" s="230"/>
      <c r="D1181" s="230"/>
    </row>
    <row r="1182" spans="3:4" ht="12.95" customHeight="1" x14ac:dyDescent="0.2">
      <c r="C1182" s="230"/>
      <c r="D1182" s="230"/>
    </row>
    <row r="1183" spans="3:4" ht="12.95" customHeight="1" x14ac:dyDescent="0.2">
      <c r="C1183" s="230"/>
      <c r="D1183" s="230"/>
    </row>
    <row r="1184" spans="3:4" ht="12.95" customHeight="1" x14ac:dyDescent="0.2">
      <c r="C1184" s="230"/>
      <c r="D1184" s="230"/>
    </row>
    <row r="1185" spans="3:4" ht="12.95" customHeight="1" x14ac:dyDescent="0.2">
      <c r="C1185" s="230"/>
      <c r="D1185" s="230"/>
    </row>
    <row r="1186" spans="3:4" ht="12.95" customHeight="1" x14ac:dyDescent="0.2">
      <c r="C1186" s="230"/>
      <c r="D1186" s="230"/>
    </row>
    <row r="1187" spans="3:4" ht="12.95" customHeight="1" x14ac:dyDescent="0.2">
      <c r="C1187" s="230"/>
      <c r="D1187" s="230"/>
    </row>
    <row r="1188" spans="3:4" ht="12.95" customHeight="1" x14ac:dyDescent="0.2">
      <c r="C1188" s="230"/>
      <c r="D1188" s="230"/>
    </row>
    <row r="1189" spans="3:4" ht="12.95" customHeight="1" x14ac:dyDescent="0.2">
      <c r="C1189" s="230"/>
      <c r="D1189" s="230"/>
    </row>
    <row r="1190" spans="3:4" ht="12.95" customHeight="1" x14ac:dyDescent="0.2">
      <c r="C1190" s="230"/>
      <c r="D1190" s="230"/>
    </row>
    <row r="1191" spans="3:4" ht="12.95" customHeight="1" x14ac:dyDescent="0.2">
      <c r="C1191" s="230"/>
      <c r="D1191" s="230"/>
    </row>
    <row r="1192" spans="3:4" ht="12.95" customHeight="1" x14ac:dyDescent="0.2">
      <c r="C1192" s="230"/>
      <c r="D1192" s="230"/>
    </row>
    <row r="1193" spans="3:4" ht="12.95" customHeight="1" x14ac:dyDescent="0.2">
      <c r="C1193" s="230"/>
      <c r="D1193" s="230"/>
    </row>
    <row r="1194" spans="3:4" ht="12.95" customHeight="1" x14ac:dyDescent="0.2">
      <c r="C1194" s="230"/>
      <c r="D1194" s="230"/>
    </row>
    <row r="1195" spans="3:4" ht="12.95" customHeight="1" x14ac:dyDescent="0.2">
      <c r="C1195" s="230"/>
      <c r="D1195" s="230"/>
    </row>
    <row r="1196" spans="3:4" ht="12.95" customHeight="1" x14ac:dyDescent="0.2">
      <c r="C1196" s="230"/>
      <c r="D1196" s="230"/>
    </row>
    <row r="1197" spans="3:4" ht="12.95" customHeight="1" x14ac:dyDescent="0.2">
      <c r="C1197" s="230"/>
      <c r="D1197" s="230"/>
    </row>
    <row r="1198" spans="3:4" ht="12.95" customHeight="1" x14ac:dyDescent="0.2">
      <c r="C1198" s="230"/>
      <c r="D1198" s="230"/>
    </row>
    <row r="1199" spans="3:4" ht="12.95" customHeight="1" x14ac:dyDescent="0.2">
      <c r="C1199" s="230"/>
      <c r="D1199" s="230"/>
    </row>
    <row r="1200" spans="3:4" ht="12.95" customHeight="1" x14ac:dyDescent="0.2">
      <c r="C1200" s="230"/>
      <c r="D1200" s="230"/>
    </row>
    <row r="1201" spans="3:4" ht="12.95" customHeight="1" x14ac:dyDescent="0.2">
      <c r="C1201" s="230"/>
      <c r="D1201" s="230"/>
    </row>
    <row r="1202" spans="3:4" ht="12.95" customHeight="1" x14ac:dyDescent="0.2">
      <c r="C1202" s="230"/>
      <c r="D1202" s="230"/>
    </row>
    <row r="1203" spans="3:4" ht="12.95" customHeight="1" x14ac:dyDescent="0.2">
      <c r="C1203" s="230"/>
      <c r="D1203" s="230"/>
    </row>
    <row r="1204" spans="3:4" ht="12.95" customHeight="1" x14ac:dyDescent="0.2">
      <c r="C1204" s="230"/>
      <c r="D1204" s="230"/>
    </row>
    <row r="1205" spans="3:4" ht="12.95" customHeight="1" x14ac:dyDescent="0.2">
      <c r="C1205" s="230"/>
      <c r="D1205" s="230"/>
    </row>
    <row r="1206" spans="3:4" ht="12.95" customHeight="1" x14ac:dyDescent="0.2">
      <c r="C1206" s="230"/>
      <c r="D1206" s="230"/>
    </row>
    <row r="1207" spans="3:4" ht="12.95" customHeight="1" x14ac:dyDescent="0.2">
      <c r="C1207" s="230"/>
      <c r="D1207" s="230"/>
    </row>
    <row r="1208" spans="3:4" ht="12.95" customHeight="1" x14ac:dyDescent="0.2">
      <c r="C1208" s="230"/>
      <c r="D1208" s="230"/>
    </row>
    <row r="1209" spans="3:4" ht="12.95" customHeight="1" x14ac:dyDescent="0.2">
      <c r="C1209" s="230"/>
      <c r="D1209" s="230"/>
    </row>
    <row r="1210" spans="3:4" ht="12.95" customHeight="1" x14ac:dyDescent="0.2">
      <c r="C1210" s="230"/>
      <c r="D1210" s="230"/>
    </row>
    <row r="1211" spans="3:4" ht="12.95" customHeight="1" x14ac:dyDescent="0.2">
      <c r="C1211" s="230"/>
      <c r="D1211" s="230"/>
    </row>
    <row r="1212" spans="3:4" ht="12.95" customHeight="1" x14ac:dyDescent="0.2">
      <c r="C1212" s="230"/>
      <c r="D1212" s="230"/>
    </row>
    <row r="1213" spans="3:4" ht="12.95" customHeight="1" x14ac:dyDescent="0.2">
      <c r="C1213" s="230"/>
      <c r="D1213" s="230"/>
    </row>
    <row r="1214" spans="3:4" ht="12.95" customHeight="1" x14ac:dyDescent="0.2">
      <c r="C1214" s="230"/>
      <c r="D1214" s="230"/>
    </row>
    <row r="1215" spans="3:4" ht="12.95" customHeight="1" x14ac:dyDescent="0.2">
      <c r="C1215" s="230"/>
      <c r="D1215" s="230"/>
    </row>
    <row r="1216" spans="3:4" ht="12.95" customHeight="1" x14ac:dyDescent="0.2">
      <c r="C1216" s="230"/>
      <c r="D1216" s="230"/>
    </row>
    <row r="1217" spans="3:4" ht="12.95" customHeight="1" x14ac:dyDescent="0.2">
      <c r="C1217" s="230"/>
      <c r="D1217" s="230"/>
    </row>
    <row r="1218" spans="3:4" ht="12.95" customHeight="1" x14ac:dyDescent="0.2">
      <c r="C1218" s="230"/>
      <c r="D1218" s="230"/>
    </row>
    <row r="1219" spans="3:4" ht="12.95" customHeight="1" x14ac:dyDescent="0.2">
      <c r="C1219" s="230"/>
      <c r="D1219" s="230"/>
    </row>
    <row r="1220" spans="3:4" ht="12.95" customHeight="1" x14ac:dyDescent="0.2">
      <c r="C1220" s="230"/>
      <c r="D1220" s="230"/>
    </row>
    <row r="1221" spans="3:4" ht="12.95" customHeight="1" x14ac:dyDescent="0.2">
      <c r="C1221" s="230"/>
      <c r="D1221" s="230"/>
    </row>
    <row r="1222" spans="3:4" ht="12.95" customHeight="1" x14ac:dyDescent="0.2">
      <c r="C1222" s="230"/>
      <c r="D1222" s="230"/>
    </row>
    <row r="1223" spans="3:4" ht="12.95" customHeight="1" x14ac:dyDescent="0.2">
      <c r="C1223" s="230"/>
      <c r="D1223" s="230"/>
    </row>
    <row r="1224" spans="3:4" ht="12.95" customHeight="1" x14ac:dyDescent="0.2">
      <c r="C1224" s="230"/>
      <c r="D1224" s="230"/>
    </row>
    <row r="1225" spans="3:4" ht="12.95" customHeight="1" x14ac:dyDescent="0.2">
      <c r="C1225" s="230"/>
      <c r="D1225" s="230"/>
    </row>
    <row r="1226" spans="3:4" ht="12.95" customHeight="1" x14ac:dyDescent="0.2">
      <c r="C1226" s="230"/>
      <c r="D1226" s="230"/>
    </row>
    <row r="1227" spans="3:4" ht="12.95" customHeight="1" x14ac:dyDescent="0.2">
      <c r="C1227" s="230"/>
      <c r="D1227" s="230"/>
    </row>
    <row r="1228" spans="3:4" ht="12.95" customHeight="1" x14ac:dyDescent="0.2">
      <c r="C1228" s="230"/>
      <c r="D1228" s="230"/>
    </row>
    <row r="1229" spans="3:4" ht="12.95" customHeight="1" x14ac:dyDescent="0.2">
      <c r="C1229" s="230"/>
      <c r="D1229" s="230"/>
    </row>
    <row r="1230" spans="3:4" ht="12.95" customHeight="1" x14ac:dyDescent="0.2">
      <c r="C1230" s="230"/>
      <c r="D1230" s="230"/>
    </row>
    <row r="1231" spans="3:4" ht="12.95" customHeight="1" x14ac:dyDescent="0.2">
      <c r="C1231" s="230"/>
      <c r="D1231" s="230"/>
    </row>
    <row r="1232" spans="3:4" ht="12.95" customHeight="1" x14ac:dyDescent="0.2">
      <c r="C1232" s="230"/>
      <c r="D1232" s="230"/>
    </row>
    <row r="1233" spans="3:4" ht="12.95" customHeight="1" x14ac:dyDescent="0.2">
      <c r="C1233" s="230"/>
      <c r="D1233" s="230"/>
    </row>
    <row r="1234" spans="3:4" ht="12.95" customHeight="1" x14ac:dyDescent="0.2">
      <c r="C1234" s="230"/>
      <c r="D1234" s="230"/>
    </row>
    <row r="1235" spans="3:4" ht="12.95" customHeight="1" x14ac:dyDescent="0.2">
      <c r="C1235" s="230"/>
      <c r="D1235" s="230"/>
    </row>
    <row r="1236" spans="3:4" ht="12.95" customHeight="1" x14ac:dyDescent="0.2">
      <c r="C1236" s="230"/>
      <c r="D1236" s="230"/>
    </row>
    <row r="1237" spans="3:4" ht="12.95" customHeight="1" x14ac:dyDescent="0.2">
      <c r="C1237" s="230"/>
      <c r="D1237" s="230"/>
    </row>
    <row r="1238" spans="3:4" ht="12.95" customHeight="1" x14ac:dyDescent="0.2">
      <c r="C1238" s="230"/>
      <c r="D1238" s="230"/>
    </row>
    <row r="1239" spans="3:4" ht="12.95" customHeight="1" x14ac:dyDescent="0.2">
      <c r="C1239" s="230"/>
      <c r="D1239" s="230"/>
    </row>
    <row r="1240" spans="3:4" ht="12.95" customHeight="1" x14ac:dyDescent="0.2">
      <c r="C1240" s="230"/>
      <c r="D1240" s="230"/>
    </row>
    <row r="1241" spans="3:4" ht="12.95" customHeight="1" x14ac:dyDescent="0.2">
      <c r="C1241" s="230"/>
      <c r="D1241" s="230"/>
    </row>
    <row r="1242" spans="3:4" ht="12.95" customHeight="1" x14ac:dyDescent="0.2">
      <c r="C1242" s="230"/>
      <c r="D1242" s="230"/>
    </row>
    <row r="1243" spans="3:4" ht="12.95" customHeight="1" x14ac:dyDescent="0.2">
      <c r="C1243" s="230"/>
      <c r="D1243" s="230"/>
    </row>
    <row r="1244" spans="3:4" ht="12.95" customHeight="1" x14ac:dyDescent="0.2">
      <c r="C1244" s="230"/>
      <c r="D1244" s="230"/>
    </row>
    <row r="1245" spans="3:4" ht="12.95" customHeight="1" x14ac:dyDescent="0.2">
      <c r="C1245" s="230"/>
      <c r="D1245" s="230"/>
    </row>
    <row r="1246" spans="3:4" ht="12.95" customHeight="1" x14ac:dyDescent="0.2">
      <c r="C1246" s="230"/>
      <c r="D1246" s="230"/>
    </row>
    <row r="1247" spans="3:4" ht="12.95" customHeight="1" x14ac:dyDescent="0.2">
      <c r="C1247" s="230"/>
      <c r="D1247" s="230"/>
    </row>
    <row r="1248" spans="3:4" ht="12.95" customHeight="1" x14ac:dyDescent="0.2">
      <c r="C1248" s="230"/>
      <c r="D1248" s="230"/>
    </row>
    <row r="1249" spans="3:4" ht="12.95" customHeight="1" x14ac:dyDescent="0.2">
      <c r="C1249" s="230"/>
      <c r="D1249" s="230"/>
    </row>
    <row r="1250" spans="3:4" ht="12.95" customHeight="1" x14ac:dyDescent="0.2">
      <c r="C1250" s="230"/>
      <c r="D1250" s="230"/>
    </row>
    <row r="1251" spans="3:4" ht="12.95" customHeight="1" x14ac:dyDescent="0.2">
      <c r="C1251" s="230"/>
      <c r="D1251" s="230"/>
    </row>
    <row r="1252" spans="3:4" ht="12.95" customHeight="1" x14ac:dyDescent="0.2">
      <c r="C1252" s="230"/>
      <c r="D1252" s="230"/>
    </row>
    <row r="1253" spans="3:4" ht="12.95" customHeight="1" x14ac:dyDescent="0.2">
      <c r="C1253" s="230"/>
      <c r="D1253" s="230"/>
    </row>
    <row r="1254" spans="3:4" ht="12.95" customHeight="1" x14ac:dyDescent="0.2">
      <c r="C1254" s="230"/>
      <c r="D1254" s="230"/>
    </row>
    <row r="1255" spans="3:4" ht="12.95" customHeight="1" x14ac:dyDescent="0.2">
      <c r="C1255" s="230"/>
      <c r="D1255" s="230"/>
    </row>
    <row r="1256" spans="3:4" ht="12.95" customHeight="1" x14ac:dyDescent="0.2">
      <c r="C1256" s="230"/>
      <c r="D1256" s="230"/>
    </row>
    <row r="1257" spans="3:4" ht="12.95" customHeight="1" x14ac:dyDescent="0.2">
      <c r="C1257" s="230"/>
      <c r="D1257" s="230"/>
    </row>
    <row r="1258" spans="3:4" ht="12.95" customHeight="1" x14ac:dyDescent="0.2">
      <c r="C1258" s="230"/>
      <c r="D1258" s="230"/>
    </row>
    <row r="1259" spans="3:4" ht="12.95" customHeight="1" x14ac:dyDescent="0.2">
      <c r="C1259" s="230"/>
      <c r="D1259" s="230"/>
    </row>
    <row r="1260" spans="3:4" ht="12.95" customHeight="1" x14ac:dyDescent="0.2">
      <c r="C1260" s="230"/>
      <c r="D1260" s="230"/>
    </row>
    <row r="1261" spans="3:4" ht="12.95" customHeight="1" x14ac:dyDescent="0.2">
      <c r="C1261" s="230"/>
      <c r="D1261" s="230"/>
    </row>
    <row r="1262" spans="3:4" ht="12.95" customHeight="1" x14ac:dyDescent="0.2">
      <c r="C1262" s="230"/>
      <c r="D1262" s="230"/>
    </row>
    <row r="1263" spans="3:4" ht="12.95" customHeight="1" x14ac:dyDescent="0.2">
      <c r="C1263" s="230"/>
      <c r="D1263" s="230"/>
    </row>
    <row r="1264" spans="3:4" ht="12.95" customHeight="1" x14ac:dyDescent="0.2">
      <c r="C1264" s="230"/>
      <c r="D1264" s="230"/>
    </row>
    <row r="1265" spans="3:4" ht="12.95" customHeight="1" x14ac:dyDescent="0.2">
      <c r="C1265" s="230"/>
      <c r="D1265" s="230"/>
    </row>
    <row r="1266" spans="3:4" ht="12.95" customHeight="1" x14ac:dyDescent="0.2">
      <c r="C1266" s="230"/>
      <c r="D1266" s="230"/>
    </row>
    <row r="1267" spans="3:4" ht="12.95" customHeight="1" x14ac:dyDescent="0.2">
      <c r="C1267" s="230"/>
      <c r="D1267" s="230"/>
    </row>
    <row r="1268" spans="3:4" ht="12.95" customHeight="1" x14ac:dyDescent="0.2">
      <c r="C1268" s="230"/>
      <c r="D1268" s="230"/>
    </row>
    <row r="1269" spans="3:4" ht="12.95" customHeight="1" x14ac:dyDescent="0.2">
      <c r="C1269" s="230"/>
      <c r="D1269" s="230"/>
    </row>
    <row r="1270" spans="3:4" ht="12.95" customHeight="1" x14ac:dyDescent="0.2">
      <c r="C1270" s="230"/>
      <c r="D1270" s="230"/>
    </row>
    <row r="1271" spans="3:4" ht="12.95" customHeight="1" x14ac:dyDescent="0.2">
      <c r="C1271" s="230"/>
      <c r="D1271" s="230"/>
    </row>
    <row r="1272" spans="3:4" ht="12.95" customHeight="1" x14ac:dyDescent="0.2">
      <c r="C1272" s="230"/>
      <c r="D1272" s="230"/>
    </row>
    <row r="1273" spans="3:4" ht="12.95" customHeight="1" x14ac:dyDescent="0.2">
      <c r="C1273" s="230"/>
      <c r="D1273" s="230"/>
    </row>
    <row r="1274" spans="3:4" ht="12.95" customHeight="1" x14ac:dyDescent="0.2">
      <c r="C1274" s="230"/>
      <c r="D1274" s="230"/>
    </row>
    <row r="1275" spans="3:4" ht="12.95" customHeight="1" x14ac:dyDescent="0.2">
      <c r="C1275" s="230"/>
      <c r="D1275" s="230"/>
    </row>
    <row r="1276" spans="3:4" ht="12.95" customHeight="1" x14ac:dyDescent="0.2">
      <c r="C1276" s="230"/>
      <c r="D1276" s="230"/>
    </row>
    <row r="1277" spans="3:4" ht="12.95" customHeight="1" x14ac:dyDescent="0.2">
      <c r="C1277" s="230"/>
      <c r="D1277" s="230"/>
    </row>
    <row r="1278" spans="3:4" ht="12.95" customHeight="1" x14ac:dyDescent="0.2">
      <c r="C1278" s="230"/>
      <c r="D1278" s="230"/>
    </row>
    <row r="1279" spans="3:4" ht="12.95" customHeight="1" x14ac:dyDescent="0.2">
      <c r="C1279" s="230"/>
      <c r="D1279" s="230"/>
    </row>
    <row r="1280" spans="3:4" ht="12.95" customHeight="1" x14ac:dyDescent="0.2">
      <c r="C1280" s="230"/>
      <c r="D1280" s="230"/>
    </row>
    <row r="1281" spans="3:4" ht="12.95" customHeight="1" x14ac:dyDescent="0.2">
      <c r="C1281" s="230"/>
      <c r="D1281" s="230"/>
    </row>
    <row r="1282" spans="3:4" ht="12.95" customHeight="1" x14ac:dyDescent="0.2">
      <c r="C1282" s="230"/>
      <c r="D1282" s="230"/>
    </row>
    <row r="1283" spans="3:4" ht="12.95" customHeight="1" x14ac:dyDescent="0.2">
      <c r="C1283" s="230"/>
      <c r="D1283" s="230"/>
    </row>
    <row r="1284" spans="3:4" ht="12.95" customHeight="1" x14ac:dyDescent="0.2">
      <c r="C1284" s="230"/>
      <c r="D1284" s="230"/>
    </row>
    <row r="1285" spans="3:4" ht="12.95" customHeight="1" x14ac:dyDescent="0.2">
      <c r="C1285" s="230"/>
      <c r="D1285" s="230"/>
    </row>
    <row r="1286" spans="3:4" ht="12.95" customHeight="1" x14ac:dyDescent="0.2">
      <c r="C1286" s="230"/>
      <c r="D1286" s="230"/>
    </row>
    <row r="1287" spans="3:4" ht="12.95" customHeight="1" x14ac:dyDescent="0.2">
      <c r="C1287" s="230"/>
      <c r="D1287" s="230"/>
    </row>
    <row r="1288" spans="3:4" ht="12.95" customHeight="1" x14ac:dyDescent="0.2">
      <c r="C1288" s="230"/>
      <c r="D1288" s="230"/>
    </row>
    <row r="1289" spans="3:4" ht="12.95" customHeight="1" x14ac:dyDescent="0.2">
      <c r="C1289" s="230"/>
      <c r="D1289" s="230"/>
    </row>
    <row r="1290" spans="3:4" ht="12.95" customHeight="1" x14ac:dyDescent="0.2">
      <c r="C1290" s="230"/>
      <c r="D1290" s="230"/>
    </row>
    <row r="1291" spans="3:4" ht="12.95" customHeight="1" x14ac:dyDescent="0.2">
      <c r="C1291" s="230"/>
      <c r="D1291" s="230"/>
    </row>
    <row r="1292" spans="3:4" ht="12.95" customHeight="1" x14ac:dyDescent="0.2">
      <c r="C1292" s="230"/>
      <c r="D1292" s="230"/>
    </row>
    <row r="1293" spans="3:4" ht="12.95" customHeight="1" x14ac:dyDescent="0.2">
      <c r="C1293" s="230"/>
      <c r="D1293" s="230"/>
    </row>
    <row r="1294" spans="3:4" ht="12.95" customHeight="1" x14ac:dyDescent="0.2">
      <c r="C1294" s="230"/>
      <c r="D1294" s="230"/>
    </row>
    <row r="1295" spans="3:4" ht="12.95" customHeight="1" x14ac:dyDescent="0.2">
      <c r="C1295" s="230"/>
      <c r="D1295" s="230"/>
    </row>
    <row r="1296" spans="3:4" ht="12.95" customHeight="1" x14ac:dyDescent="0.2">
      <c r="C1296" s="230"/>
      <c r="D1296" s="230"/>
    </row>
    <row r="1297" spans="3:4" ht="12.95" customHeight="1" x14ac:dyDescent="0.2">
      <c r="C1297" s="230"/>
      <c r="D1297" s="230"/>
    </row>
    <row r="1298" spans="3:4" ht="12.95" customHeight="1" x14ac:dyDescent="0.2">
      <c r="C1298" s="230"/>
      <c r="D1298" s="230"/>
    </row>
    <row r="1299" spans="3:4" ht="12.95" customHeight="1" x14ac:dyDescent="0.2">
      <c r="C1299" s="230"/>
      <c r="D1299" s="230"/>
    </row>
    <row r="1300" spans="3:4" ht="12.95" customHeight="1" x14ac:dyDescent="0.2">
      <c r="C1300" s="230"/>
      <c r="D1300" s="230"/>
    </row>
    <row r="1301" spans="3:4" ht="12.95" customHeight="1" x14ac:dyDescent="0.2">
      <c r="C1301" s="230"/>
      <c r="D1301" s="230"/>
    </row>
    <row r="1302" spans="3:4" ht="12.95" customHeight="1" x14ac:dyDescent="0.2">
      <c r="C1302" s="230"/>
      <c r="D1302" s="230"/>
    </row>
    <row r="1303" spans="3:4" ht="12.95" customHeight="1" x14ac:dyDescent="0.2">
      <c r="C1303" s="230"/>
      <c r="D1303" s="230"/>
    </row>
    <row r="1304" spans="3:4" ht="12.95" customHeight="1" x14ac:dyDescent="0.2">
      <c r="C1304" s="230"/>
      <c r="D1304" s="230"/>
    </row>
    <row r="1305" spans="3:4" ht="12.95" customHeight="1" x14ac:dyDescent="0.2">
      <c r="C1305" s="230"/>
      <c r="D1305" s="230"/>
    </row>
    <row r="1306" spans="3:4" ht="12.95" customHeight="1" x14ac:dyDescent="0.2">
      <c r="C1306" s="230"/>
      <c r="D1306" s="230"/>
    </row>
    <row r="1307" spans="3:4" ht="12.95" customHeight="1" x14ac:dyDescent="0.2">
      <c r="C1307" s="230"/>
      <c r="D1307" s="230"/>
    </row>
    <row r="1308" spans="3:4" ht="12.95" customHeight="1" x14ac:dyDescent="0.2">
      <c r="C1308" s="230"/>
      <c r="D1308" s="230"/>
    </row>
    <row r="1309" spans="3:4" ht="12.95" customHeight="1" x14ac:dyDescent="0.2">
      <c r="C1309" s="230"/>
      <c r="D1309" s="230"/>
    </row>
    <row r="1310" spans="3:4" ht="12.95" customHeight="1" x14ac:dyDescent="0.2">
      <c r="C1310" s="230"/>
      <c r="D1310" s="230"/>
    </row>
    <row r="1311" spans="3:4" ht="12.95" customHeight="1" x14ac:dyDescent="0.2">
      <c r="C1311" s="230"/>
      <c r="D1311" s="230"/>
    </row>
    <row r="1312" spans="3:4" ht="12.95" customHeight="1" x14ac:dyDescent="0.2">
      <c r="C1312" s="230"/>
      <c r="D1312" s="230"/>
    </row>
    <row r="1313" spans="3:4" ht="12.95" customHeight="1" x14ac:dyDescent="0.2">
      <c r="C1313" s="230"/>
      <c r="D1313" s="230"/>
    </row>
    <row r="1314" spans="3:4" ht="12.95" customHeight="1" x14ac:dyDescent="0.2">
      <c r="C1314" s="230"/>
      <c r="D1314" s="230"/>
    </row>
    <row r="1315" spans="3:4" ht="12.95" customHeight="1" x14ac:dyDescent="0.2">
      <c r="C1315" s="230"/>
      <c r="D1315" s="230"/>
    </row>
    <row r="1316" spans="3:4" ht="12.95" customHeight="1" x14ac:dyDescent="0.2">
      <c r="C1316" s="230"/>
      <c r="D1316" s="230"/>
    </row>
    <row r="1317" spans="3:4" ht="12.95" customHeight="1" x14ac:dyDescent="0.2">
      <c r="C1317" s="230"/>
      <c r="D1317" s="230"/>
    </row>
    <row r="1318" spans="3:4" ht="12.95" customHeight="1" x14ac:dyDescent="0.2">
      <c r="C1318" s="230"/>
      <c r="D1318" s="230"/>
    </row>
    <row r="1319" spans="3:4" ht="12.95" customHeight="1" x14ac:dyDescent="0.2">
      <c r="C1319" s="230"/>
      <c r="D1319" s="230"/>
    </row>
    <row r="1320" spans="3:4" ht="12.95" customHeight="1" x14ac:dyDescent="0.2">
      <c r="C1320" s="230"/>
      <c r="D1320" s="230"/>
    </row>
    <row r="1321" spans="3:4" ht="12.95" customHeight="1" x14ac:dyDescent="0.2">
      <c r="C1321" s="230"/>
      <c r="D1321" s="230"/>
    </row>
    <row r="1322" spans="3:4" ht="12.95" customHeight="1" x14ac:dyDescent="0.2">
      <c r="C1322" s="230"/>
      <c r="D1322" s="230"/>
    </row>
    <row r="1323" spans="3:4" ht="12.95" customHeight="1" x14ac:dyDescent="0.2">
      <c r="C1323" s="230"/>
      <c r="D1323" s="230"/>
    </row>
    <row r="1324" spans="3:4" ht="12.95" customHeight="1" x14ac:dyDescent="0.2">
      <c r="C1324" s="230"/>
      <c r="D1324" s="230"/>
    </row>
    <row r="1325" spans="3:4" ht="12.95" customHeight="1" x14ac:dyDescent="0.2">
      <c r="C1325" s="230"/>
      <c r="D1325" s="230"/>
    </row>
    <row r="1326" spans="3:4" ht="12.95" customHeight="1" x14ac:dyDescent="0.2">
      <c r="C1326" s="230"/>
      <c r="D1326" s="230"/>
    </row>
    <row r="1327" spans="3:4" ht="12.95" customHeight="1" x14ac:dyDescent="0.2">
      <c r="C1327" s="230"/>
      <c r="D1327" s="230"/>
    </row>
    <row r="1328" spans="3:4" ht="12.95" customHeight="1" x14ac:dyDescent="0.2">
      <c r="C1328" s="230"/>
      <c r="D1328" s="230"/>
    </row>
    <row r="1329" spans="3:4" ht="12.95" customHeight="1" x14ac:dyDescent="0.2">
      <c r="C1329" s="230"/>
      <c r="D1329" s="230"/>
    </row>
    <row r="1330" spans="3:4" ht="12.95" customHeight="1" x14ac:dyDescent="0.2">
      <c r="C1330" s="230"/>
      <c r="D1330" s="230"/>
    </row>
    <row r="1331" spans="3:4" ht="12.95" customHeight="1" x14ac:dyDescent="0.2">
      <c r="C1331" s="230"/>
      <c r="D1331" s="230"/>
    </row>
    <row r="1332" spans="3:4" ht="12.95" customHeight="1" x14ac:dyDescent="0.2">
      <c r="C1332" s="230"/>
      <c r="D1332" s="230"/>
    </row>
    <row r="1333" spans="3:4" ht="12.95" customHeight="1" x14ac:dyDescent="0.2">
      <c r="C1333" s="230"/>
      <c r="D1333" s="230"/>
    </row>
    <row r="1334" spans="3:4" ht="12.95" customHeight="1" x14ac:dyDescent="0.2">
      <c r="C1334" s="230"/>
      <c r="D1334" s="230"/>
    </row>
    <row r="1335" spans="3:4" ht="12.95" customHeight="1" x14ac:dyDescent="0.2">
      <c r="C1335" s="230"/>
      <c r="D1335" s="230"/>
    </row>
    <row r="1336" spans="3:4" ht="12.95" customHeight="1" x14ac:dyDescent="0.2">
      <c r="C1336" s="230"/>
      <c r="D1336" s="230"/>
    </row>
    <row r="1337" spans="3:4" ht="12.95" customHeight="1" x14ac:dyDescent="0.2">
      <c r="C1337" s="230"/>
      <c r="D1337" s="230"/>
    </row>
    <row r="1338" spans="3:4" ht="12.95" customHeight="1" x14ac:dyDescent="0.2">
      <c r="C1338" s="230"/>
      <c r="D1338" s="230"/>
    </row>
    <row r="1339" spans="3:4" ht="12.95" customHeight="1" x14ac:dyDescent="0.2">
      <c r="C1339" s="230"/>
      <c r="D1339" s="230"/>
    </row>
    <row r="1340" spans="3:4" ht="12.95" customHeight="1" x14ac:dyDescent="0.2">
      <c r="C1340" s="230"/>
      <c r="D1340" s="230"/>
    </row>
    <row r="1341" spans="3:4" ht="12.95" customHeight="1" x14ac:dyDescent="0.2">
      <c r="C1341" s="230"/>
      <c r="D1341" s="230"/>
    </row>
    <row r="1342" spans="3:4" ht="12.95" customHeight="1" x14ac:dyDescent="0.2">
      <c r="C1342" s="230"/>
      <c r="D1342" s="230"/>
    </row>
    <row r="1343" spans="3:4" ht="12.95" customHeight="1" x14ac:dyDescent="0.2">
      <c r="C1343" s="230"/>
      <c r="D1343" s="230"/>
    </row>
    <row r="1344" spans="3:4" ht="12.95" customHeight="1" x14ac:dyDescent="0.2">
      <c r="C1344" s="230"/>
      <c r="D1344" s="230"/>
    </row>
    <row r="1345" spans="3:4" ht="12.95" customHeight="1" x14ac:dyDescent="0.2">
      <c r="C1345" s="230"/>
      <c r="D1345" s="230"/>
    </row>
    <row r="1346" spans="3:4" ht="12.95" customHeight="1" x14ac:dyDescent="0.2">
      <c r="C1346" s="230"/>
      <c r="D1346" s="230"/>
    </row>
    <row r="1347" spans="3:4" ht="12.95" customHeight="1" x14ac:dyDescent="0.2">
      <c r="C1347" s="230"/>
      <c r="D1347" s="230"/>
    </row>
    <row r="1348" spans="3:4" ht="12.95" customHeight="1" x14ac:dyDescent="0.2">
      <c r="C1348" s="230"/>
      <c r="D1348" s="230"/>
    </row>
    <row r="1349" spans="3:4" ht="12.95" customHeight="1" x14ac:dyDescent="0.2">
      <c r="C1349" s="230"/>
      <c r="D1349" s="230"/>
    </row>
    <row r="1350" spans="3:4" ht="12.95" customHeight="1" x14ac:dyDescent="0.2">
      <c r="C1350" s="230"/>
      <c r="D1350" s="230"/>
    </row>
    <row r="1351" spans="3:4" ht="12.95" customHeight="1" x14ac:dyDescent="0.2">
      <c r="C1351" s="230"/>
      <c r="D1351" s="230"/>
    </row>
    <row r="1352" spans="3:4" ht="12.95" customHeight="1" x14ac:dyDescent="0.2">
      <c r="C1352" s="230"/>
      <c r="D1352" s="230"/>
    </row>
    <row r="1353" spans="3:4" ht="12.95" customHeight="1" x14ac:dyDescent="0.2">
      <c r="C1353" s="230"/>
      <c r="D1353" s="230"/>
    </row>
    <row r="1354" spans="3:4" ht="12.95" customHeight="1" x14ac:dyDescent="0.2">
      <c r="C1354" s="230"/>
      <c r="D1354" s="230"/>
    </row>
    <row r="1355" spans="3:4" ht="12.95" customHeight="1" x14ac:dyDescent="0.2">
      <c r="C1355" s="230"/>
      <c r="D1355" s="230"/>
    </row>
    <row r="1356" spans="3:4" ht="12.95" customHeight="1" x14ac:dyDescent="0.2">
      <c r="C1356" s="230"/>
      <c r="D1356" s="230"/>
    </row>
    <row r="1357" spans="3:4" ht="12.95" customHeight="1" x14ac:dyDescent="0.2">
      <c r="C1357" s="230"/>
      <c r="D1357" s="230"/>
    </row>
    <row r="1358" spans="3:4" ht="12.95" customHeight="1" x14ac:dyDescent="0.2">
      <c r="C1358" s="230"/>
      <c r="D1358" s="230"/>
    </row>
    <row r="1359" spans="3:4" ht="12.95" customHeight="1" x14ac:dyDescent="0.2">
      <c r="C1359" s="230"/>
      <c r="D1359" s="230"/>
    </row>
    <row r="1360" spans="3:4" ht="12.95" customHeight="1" x14ac:dyDescent="0.2">
      <c r="C1360" s="230"/>
      <c r="D1360" s="230"/>
    </row>
    <row r="1361" spans="3:4" ht="12.95" customHeight="1" x14ac:dyDescent="0.2">
      <c r="C1361" s="230"/>
      <c r="D1361" s="230"/>
    </row>
    <row r="1362" spans="3:4" ht="12.95" customHeight="1" x14ac:dyDescent="0.2">
      <c r="C1362" s="230"/>
      <c r="D1362" s="230"/>
    </row>
    <row r="1363" spans="3:4" ht="12.95" customHeight="1" x14ac:dyDescent="0.2">
      <c r="C1363" s="230"/>
      <c r="D1363" s="230"/>
    </row>
    <row r="1364" spans="3:4" ht="12.95" customHeight="1" x14ac:dyDescent="0.2">
      <c r="C1364" s="230"/>
      <c r="D1364" s="230"/>
    </row>
    <row r="1365" spans="3:4" ht="12.95" customHeight="1" x14ac:dyDescent="0.2">
      <c r="C1365" s="230"/>
      <c r="D1365" s="230"/>
    </row>
    <row r="1366" spans="3:4" ht="12.95" customHeight="1" x14ac:dyDescent="0.2">
      <c r="C1366" s="230"/>
      <c r="D1366" s="230"/>
    </row>
    <row r="1367" spans="3:4" ht="12.95" customHeight="1" x14ac:dyDescent="0.2">
      <c r="C1367" s="230"/>
      <c r="D1367" s="230"/>
    </row>
    <row r="1368" spans="3:4" ht="12.95" customHeight="1" x14ac:dyDescent="0.2">
      <c r="C1368" s="230"/>
      <c r="D1368" s="230"/>
    </row>
    <row r="1369" spans="3:4" ht="12.95" customHeight="1" x14ac:dyDescent="0.2">
      <c r="C1369" s="230"/>
      <c r="D1369" s="230"/>
    </row>
    <row r="1370" spans="3:4" ht="12.95" customHeight="1" x14ac:dyDescent="0.2">
      <c r="C1370" s="230"/>
      <c r="D1370" s="230"/>
    </row>
    <row r="1371" spans="3:4" ht="12.95" customHeight="1" x14ac:dyDescent="0.2">
      <c r="C1371" s="230"/>
      <c r="D1371" s="230"/>
    </row>
    <row r="1372" spans="3:4" ht="12.95" customHeight="1" x14ac:dyDescent="0.2">
      <c r="C1372" s="230"/>
      <c r="D1372" s="230"/>
    </row>
    <row r="1373" spans="3:4" ht="12.95" customHeight="1" x14ac:dyDescent="0.2">
      <c r="C1373" s="230"/>
      <c r="D1373" s="230"/>
    </row>
    <row r="1374" spans="3:4" ht="12.95" customHeight="1" x14ac:dyDescent="0.2">
      <c r="C1374" s="230"/>
      <c r="D1374" s="230"/>
    </row>
    <row r="1375" spans="3:4" ht="12.95" customHeight="1" x14ac:dyDescent="0.2">
      <c r="C1375" s="230"/>
      <c r="D1375" s="230"/>
    </row>
    <row r="1376" spans="3:4" ht="12.95" customHeight="1" x14ac:dyDescent="0.2">
      <c r="C1376" s="230"/>
      <c r="D1376" s="230"/>
    </row>
    <row r="1377" spans="3:4" ht="12.95" customHeight="1" x14ac:dyDescent="0.2">
      <c r="C1377" s="230"/>
      <c r="D1377" s="230"/>
    </row>
    <row r="1378" spans="3:4" ht="12.95" customHeight="1" x14ac:dyDescent="0.2">
      <c r="C1378" s="230"/>
      <c r="D1378" s="230"/>
    </row>
    <row r="1379" spans="3:4" ht="12.95" customHeight="1" x14ac:dyDescent="0.2">
      <c r="C1379" s="230"/>
      <c r="D1379" s="230"/>
    </row>
    <row r="1380" spans="3:4" ht="12.95" customHeight="1" x14ac:dyDescent="0.2">
      <c r="C1380" s="230"/>
      <c r="D1380" s="230"/>
    </row>
    <row r="1381" spans="3:4" ht="12.95" customHeight="1" x14ac:dyDescent="0.2">
      <c r="C1381" s="230"/>
      <c r="D1381" s="230"/>
    </row>
    <row r="1382" spans="3:4" ht="12.95" customHeight="1" x14ac:dyDescent="0.2">
      <c r="C1382" s="230"/>
      <c r="D1382" s="230"/>
    </row>
    <row r="1383" spans="3:4" ht="12.95" customHeight="1" x14ac:dyDescent="0.2">
      <c r="C1383" s="230"/>
      <c r="D1383" s="230"/>
    </row>
    <row r="1384" spans="3:4" ht="12.95" customHeight="1" x14ac:dyDescent="0.2">
      <c r="C1384" s="230"/>
      <c r="D1384" s="230"/>
    </row>
    <row r="1385" spans="3:4" ht="12.95" customHeight="1" x14ac:dyDescent="0.2">
      <c r="C1385" s="230"/>
      <c r="D1385" s="230"/>
    </row>
    <row r="1386" spans="3:4" ht="12.95" customHeight="1" x14ac:dyDescent="0.2">
      <c r="C1386" s="230"/>
      <c r="D1386" s="230"/>
    </row>
    <row r="1387" spans="3:4" ht="12.95" customHeight="1" x14ac:dyDescent="0.2">
      <c r="C1387" s="230"/>
      <c r="D1387" s="230"/>
    </row>
    <row r="1388" spans="3:4" ht="12.95" customHeight="1" x14ac:dyDescent="0.2">
      <c r="C1388" s="230"/>
      <c r="D1388" s="230"/>
    </row>
    <row r="1389" spans="3:4" ht="12.95" customHeight="1" x14ac:dyDescent="0.2">
      <c r="C1389" s="230"/>
      <c r="D1389" s="230"/>
    </row>
    <row r="1390" spans="3:4" ht="12.95" customHeight="1" x14ac:dyDescent="0.2">
      <c r="C1390" s="230"/>
      <c r="D1390" s="230"/>
    </row>
    <row r="1391" spans="3:4" ht="12.95" customHeight="1" x14ac:dyDescent="0.2">
      <c r="C1391" s="230"/>
      <c r="D1391" s="230"/>
    </row>
    <row r="1392" spans="3:4" ht="12.95" customHeight="1" x14ac:dyDescent="0.2">
      <c r="C1392" s="230"/>
      <c r="D1392" s="230"/>
    </row>
    <row r="1393" spans="3:4" ht="12.95" customHeight="1" x14ac:dyDescent="0.2">
      <c r="C1393" s="230"/>
      <c r="D1393" s="230"/>
    </row>
    <row r="1394" spans="3:4" ht="12.95" customHeight="1" x14ac:dyDescent="0.2">
      <c r="C1394" s="230"/>
      <c r="D1394" s="230"/>
    </row>
    <row r="1395" spans="3:4" ht="12.95" customHeight="1" x14ac:dyDescent="0.2">
      <c r="C1395" s="230"/>
      <c r="D1395" s="230"/>
    </row>
    <row r="1396" spans="3:4" ht="12.95" customHeight="1" x14ac:dyDescent="0.2">
      <c r="C1396" s="230"/>
      <c r="D1396" s="230"/>
    </row>
    <row r="1397" spans="3:4" ht="12.95" customHeight="1" x14ac:dyDescent="0.2">
      <c r="C1397" s="230"/>
      <c r="D1397" s="230"/>
    </row>
    <row r="1398" spans="3:4" ht="12.95" customHeight="1" x14ac:dyDescent="0.2">
      <c r="C1398" s="230"/>
      <c r="D1398" s="230"/>
    </row>
    <row r="1399" spans="3:4" ht="12.95" customHeight="1" x14ac:dyDescent="0.2">
      <c r="C1399" s="230"/>
      <c r="D1399" s="230"/>
    </row>
    <row r="1400" spans="3:4" ht="12.95" customHeight="1" x14ac:dyDescent="0.2">
      <c r="C1400" s="230"/>
      <c r="D1400" s="230"/>
    </row>
    <row r="1401" spans="3:4" ht="12.95" customHeight="1" x14ac:dyDescent="0.2">
      <c r="C1401" s="230"/>
      <c r="D1401" s="230"/>
    </row>
    <row r="1402" spans="3:4" ht="12.95" customHeight="1" x14ac:dyDescent="0.2">
      <c r="C1402" s="230"/>
      <c r="D1402" s="230"/>
    </row>
    <row r="1403" spans="3:4" ht="12.95" customHeight="1" x14ac:dyDescent="0.2">
      <c r="C1403" s="230"/>
      <c r="D1403" s="230"/>
    </row>
    <row r="1404" spans="3:4" ht="12.95" customHeight="1" x14ac:dyDescent="0.2">
      <c r="C1404" s="230"/>
      <c r="D1404" s="230"/>
    </row>
    <row r="1405" spans="3:4" ht="12.95" customHeight="1" x14ac:dyDescent="0.2">
      <c r="C1405" s="230"/>
      <c r="D1405" s="230"/>
    </row>
    <row r="1406" spans="3:4" ht="12.95" customHeight="1" x14ac:dyDescent="0.2">
      <c r="C1406" s="230"/>
      <c r="D1406" s="230"/>
    </row>
    <row r="1407" spans="3:4" ht="12.95" customHeight="1" x14ac:dyDescent="0.2">
      <c r="C1407" s="230"/>
      <c r="D1407" s="230"/>
    </row>
    <row r="1408" spans="3:4" ht="12.95" customHeight="1" x14ac:dyDescent="0.2">
      <c r="C1408" s="230"/>
      <c r="D1408" s="230"/>
    </row>
    <row r="1409" spans="3:4" ht="12.95" customHeight="1" x14ac:dyDescent="0.2">
      <c r="C1409" s="230"/>
      <c r="D1409" s="230"/>
    </row>
    <row r="1410" spans="3:4" ht="12.95" customHeight="1" x14ac:dyDescent="0.2">
      <c r="C1410" s="230"/>
      <c r="D1410" s="230"/>
    </row>
    <row r="1411" spans="3:4" ht="12.95" customHeight="1" x14ac:dyDescent="0.2">
      <c r="C1411" s="230"/>
      <c r="D1411" s="230"/>
    </row>
    <row r="1412" spans="3:4" ht="12.95" customHeight="1" x14ac:dyDescent="0.2">
      <c r="C1412" s="230"/>
      <c r="D1412" s="230"/>
    </row>
    <row r="1413" spans="3:4" ht="12.95" customHeight="1" x14ac:dyDescent="0.2">
      <c r="C1413" s="230"/>
      <c r="D1413" s="230"/>
    </row>
    <row r="1414" spans="3:4" ht="12.95" customHeight="1" x14ac:dyDescent="0.2">
      <c r="C1414" s="230"/>
      <c r="D1414" s="230"/>
    </row>
    <row r="1415" spans="3:4" ht="12.95" customHeight="1" x14ac:dyDescent="0.2">
      <c r="C1415" s="230"/>
      <c r="D1415" s="230"/>
    </row>
    <row r="1416" spans="3:4" ht="12.95" customHeight="1" x14ac:dyDescent="0.2">
      <c r="C1416" s="230"/>
      <c r="D1416" s="230"/>
    </row>
    <row r="1417" spans="3:4" ht="12.95" customHeight="1" x14ac:dyDescent="0.2">
      <c r="C1417" s="230"/>
      <c r="D1417" s="230"/>
    </row>
    <row r="1418" spans="3:4" ht="12.95" customHeight="1" x14ac:dyDescent="0.2">
      <c r="C1418" s="230"/>
      <c r="D1418" s="230"/>
    </row>
    <row r="1419" spans="3:4" ht="12.95" customHeight="1" x14ac:dyDescent="0.2">
      <c r="C1419" s="230"/>
      <c r="D1419" s="230"/>
    </row>
    <row r="1420" spans="3:4" ht="12.95" customHeight="1" x14ac:dyDescent="0.2">
      <c r="C1420" s="230"/>
      <c r="D1420" s="230"/>
    </row>
    <row r="1421" spans="3:4" ht="12.95" customHeight="1" x14ac:dyDescent="0.2">
      <c r="C1421" s="230"/>
      <c r="D1421" s="230"/>
    </row>
    <row r="1422" spans="3:4" ht="12.95" customHeight="1" x14ac:dyDescent="0.2">
      <c r="C1422" s="230"/>
      <c r="D1422" s="230"/>
    </row>
    <row r="1423" spans="3:4" ht="12.95" customHeight="1" x14ac:dyDescent="0.2">
      <c r="C1423" s="230"/>
      <c r="D1423" s="230"/>
    </row>
    <row r="1424" spans="3:4" ht="12.95" customHeight="1" x14ac:dyDescent="0.2">
      <c r="C1424" s="230"/>
      <c r="D1424" s="230"/>
    </row>
    <row r="1425" spans="3:4" ht="12.95" customHeight="1" x14ac:dyDescent="0.2">
      <c r="C1425" s="230"/>
      <c r="D1425" s="230"/>
    </row>
    <row r="1426" spans="3:4" ht="12.95" customHeight="1" x14ac:dyDescent="0.2">
      <c r="C1426" s="230"/>
      <c r="D1426" s="230"/>
    </row>
    <row r="1427" spans="3:4" ht="12.95" customHeight="1" x14ac:dyDescent="0.2">
      <c r="C1427" s="230"/>
      <c r="D1427" s="230"/>
    </row>
    <row r="1428" spans="3:4" ht="12.95" customHeight="1" x14ac:dyDescent="0.2">
      <c r="C1428" s="230"/>
      <c r="D1428" s="230"/>
    </row>
    <row r="1429" spans="3:4" ht="12.95" customHeight="1" x14ac:dyDescent="0.2">
      <c r="C1429" s="230"/>
      <c r="D1429" s="230"/>
    </row>
    <row r="1430" spans="3:4" ht="12.95" customHeight="1" x14ac:dyDescent="0.2">
      <c r="C1430" s="230"/>
      <c r="D1430" s="230"/>
    </row>
    <row r="1431" spans="3:4" ht="12.95" customHeight="1" x14ac:dyDescent="0.2">
      <c r="C1431" s="230"/>
      <c r="D1431" s="230"/>
    </row>
    <row r="1432" spans="3:4" ht="12.95" customHeight="1" x14ac:dyDescent="0.2">
      <c r="C1432" s="230"/>
      <c r="D1432" s="230"/>
    </row>
    <row r="1433" spans="3:4" ht="12.95" customHeight="1" x14ac:dyDescent="0.2">
      <c r="C1433" s="230"/>
      <c r="D1433" s="230"/>
    </row>
    <row r="1434" spans="3:4" ht="12.95" customHeight="1" x14ac:dyDescent="0.2">
      <c r="C1434" s="230"/>
      <c r="D1434" s="230"/>
    </row>
    <row r="1435" spans="3:4" ht="12.95" customHeight="1" x14ac:dyDescent="0.2">
      <c r="C1435" s="230"/>
      <c r="D1435" s="230"/>
    </row>
    <row r="1436" spans="3:4" ht="12.95" customHeight="1" x14ac:dyDescent="0.2">
      <c r="C1436" s="230"/>
      <c r="D1436" s="230"/>
    </row>
    <row r="1437" spans="3:4" ht="12.95" customHeight="1" x14ac:dyDescent="0.2">
      <c r="C1437" s="230"/>
      <c r="D1437" s="230"/>
    </row>
    <row r="1438" spans="3:4" ht="12.95" customHeight="1" x14ac:dyDescent="0.2">
      <c r="C1438" s="230"/>
      <c r="D1438" s="230"/>
    </row>
    <row r="1439" spans="3:4" ht="12.95" customHeight="1" x14ac:dyDescent="0.2">
      <c r="C1439" s="230"/>
      <c r="D1439" s="230"/>
    </row>
    <row r="1440" spans="3:4" ht="12.95" customHeight="1" x14ac:dyDescent="0.2">
      <c r="C1440" s="230"/>
      <c r="D1440" s="230"/>
    </row>
    <row r="1441" spans="3:4" ht="12.95" customHeight="1" x14ac:dyDescent="0.2">
      <c r="C1441" s="230"/>
      <c r="D1441" s="230"/>
    </row>
    <row r="1442" spans="3:4" ht="12.95" customHeight="1" x14ac:dyDescent="0.2">
      <c r="C1442" s="230"/>
      <c r="D1442" s="230"/>
    </row>
    <row r="1443" spans="3:4" ht="12.95" customHeight="1" x14ac:dyDescent="0.2">
      <c r="C1443" s="230"/>
      <c r="D1443" s="230"/>
    </row>
    <row r="1444" spans="3:4" ht="12.95" customHeight="1" x14ac:dyDescent="0.2">
      <c r="C1444" s="230"/>
      <c r="D1444" s="230"/>
    </row>
    <row r="1445" spans="3:4" ht="12.95" customHeight="1" x14ac:dyDescent="0.2">
      <c r="C1445" s="230"/>
      <c r="D1445" s="230"/>
    </row>
    <row r="1446" spans="3:4" ht="12.95" customHeight="1" x14ac:dyDescent="0.2">
      <c r="C1446" s="230"/>
      <c r="D1446" s="230"/>
    </row>
    <row r="1447" spans="3:4" ht="12.95" customHeight="1" x14ac:dyDescent="0.2">
      <c r="C1447" s="230"/>
      <c r="D1447" s="230"/>
    </row>
    <row r="1448" spans="3:4" ht="12.95" customHeight="1" x14ac:dyDescent="0.2">
      <c r="C1448" s="230"/>
      <c r="D1448" s="230"/>
    </row>
    <row r="1449" spans="3:4" ht="12.95" customHeight="1" x14ac:dyDescent="0.2">
      <c r="C1449" s="230"/>
      <c r="D1449" s="230"/>
    </row>
    <row r="1450" spans="3:4" ht="12.95" customHeight="1" x14ac:dyDescent="0.2">
      <c r="C1450" s="230"/>
      <c r="D1450" s="230"/>
    </row>
    <row r="1451" spans="3:4" ht="12.95" customHeight="1" x14ac:dyDescent="0.2">
      <c r="C1451" s="230"/>
      <c r="D1451" s="230"/>
    </row>
    <row r="1452" spans="3:4" ht="12.95" customHeight="1" x14ac:dyDescent="0.2">
      <c r="C1452" s="230"/>
      <c r="D1452" s="230"/>
    </row>
    <row r="1453" spans="3:4" ht="12.95" customHeight="1" x14ac:dyDescent="0.2">
      <c r="C1453" s="230"/>
      <c r="D1453" s="230"/>
    </row>
    <row r="1454" spans="3:4" ht="12.95" customHeight="1" x14ac:dyDescent="0.2">
      <c r="C1454" s="230"/>
      <c r="D1454" s="230"/>
    </row>
    <row r="1455" spans="3:4" ht="12.95" customHeight="1" x14ac:dyDescent="0.2">
      <c r="C1455" s="230"/>
      <c r="D1455" s="230"/>
    </row>
    <row r="1456" spans="3:4" ht="12.95" customHeight="1" x14ac:dyDescent="0.2">
      <c r="C1456" s="230"/>
      <c r="D1456" s="230"/>
    </row>
    <row r="1457" spans="3:4" ht="12.95" customHeight="1" x14ac:dyDescent="0.2">
      <c r="C1457" s="230"/>
      <c r="D1457" s="230"/>
    </row>
    <row r="1458" spans="3:4" ht="12.95" customHeight="1" x14ac:dyDescent="0.2">
      <c r="C1458" s="230"/>
      <c r="D1458" s="230"/>
    </row>
    <row r="1459" spans="3:4" ht="12.95" customHeight="1" x14ac:dyDescent="0.2">
      <c r="C1459" s="230"/>
      <c r="D1459" s="230"/>
    </row>
    <row r="1460" spans="3:4" ht="12.95" customHeight="1" x14ac:dyDescent="0.2">
      <c r="C1460" s="230"/>
      <c r="D1460" s="230"/>
    </row>
    <row r="1461" spans="3:4" ht="12.95" customHeight="1" x14ac:dyDescent="0.2">
      <c r="C1461" s="230"/>
      <c r="D1461" s="230"/>
    </row>
    <row r="1462" spans="3:4" ht="12.95" customHeight="1" x14ac:dyDescent="0.2">
      <c r="C1462" s="230"/>
      <c r="D1462" s="230"/>
    </row>
    <row r="1463" spans="3:4" ht="12.95" customHeight="1" x14ac:dyDescent="0.2">
      <c r="C1463" s="230"/>
      <c r="D1463" s="230"/>
    </row>
    <row r="1464" spans="3:4" ht="12.95" customHeight="1" x14ac:dyDescent="0.2">
      <c r="C1464" s="230"/>
      <c r="D1464" s="230"/>
    </row>
    <row r="1465" spans="3:4" ht="12.95" customHeight="1" x14ac:dyDescent="0.2">
      <c r="C1465" s="230"/>
      <c r="D1465" s="230"/>
    </row>
    <row r="1466" spans="3:4" ht="12.95" customHeight="1" x14ac:dyDescent="0.2">
      <c r="C1466" s="230"/>
      <c r="D1466" s="230"/>
    </row>
    <row r="1467" spans="3:4" ht="12.95" customHeight="1" x14ac:dyDescent="0.2">
      <c r="C1467" s="230"/>
      <c r="D1467" s="230"/>
    </row>
    <row r="1468" spans="3:4" ht="12.95" customHeight="1" x14ac:dyDescent="0.2">
      <c r="C1468" s="230"/>
      <c r="D1468" s="230"/>
    </row>
    <row r="1469" spans="3:4" ht="12.95" customHeight="1" x14ac:dyDescent="0.2">
      <c r="C1469" s="230"/>
      <c r="D1469" s="230"/>
    </row>
    <row r="1470" spans="3:4" ht="12.95" customHeight="1" x14ac:dyDescent="0.2">
      <c r="C1470" s="230"/>
      <c r="D1470" s="230"/>
    </row>
    <row r="1471" spans="3:4" ht="12.95" customHeight="1" x14ac:dyDescent="0.2">
      <c r="C1471" s="230"/>
      <c r="D1471" s="230"/>
    </row>
    <row r="1472" spans="3:4" ht="12.95" customHeight="1" x14ac:dyDescent="0.2">
      <c r="C1472" s="230"/>
      <c r="D1472" s="230"/>
    </row>
    <row r="1473" spans="3:4" ht="12.95" customHeight="1" x14ac:dyDescent="0.2">
      <c r="C1473" s="230"/>
      <c r="D1473" s="230"/>
    </row>
    <row r="1474" spans="3:4" ht="12.95" customHeight="1" x14ac:dyDescent="0.2">
      <c r="C1474" s="230"/>
      <c r="D1474" s="230"/>
    </row>
    <row r="1475" spans="3:4" ht="12.95" customHeight="1" x14ac:dyDescent="0.2">
      <c r="C1475" s="230"/>
      <c r="D1475" s="230"/>
    </row>
    <row r="1476" spans="3:4" ht="12.95" customHeight="1" x14ac:dyDescent="0.2">
      <c r="C1476" s="230"/>
      <c r="D1476" s="230"/>
    </row>
    <row r="1477" spans="3:4" ht="12.95" customHeight="1" x14ac:dyDescent="0.2">
      <c r="C1477" s="230"/>
      <c r="D1477" s="230"/>
    </row>
    <row r="1478" spans="3:4" ht="12.95" customHeight="1" x14ac:dyDescent="0.2">
      <c r="C1478" s="230"/>
      <c r="D1478" s="230"/>
    </row>
    <row r="1479" spans="3:4" ht="12.95" customHeight="1" x14ac:dyDescent="0.2">
      <c r="C1479" s="230"/>
      <c r="D1479" s="230"/>
    </row>
    <row r="1480" spans="3:4" ht="12.95" customHeight="1" x14ac:dyDescent="0.2">
      <c r="C1480" s="230"/>
      <c r="D1480" s="230"/>
    </row>
    <row r="1481" spans="3:4" ht="12.95" customHeight="1" x14ac:dyDescent="0.2">
      <c r="C1481" s="230"/>
      <c r="D1481" s="230"/>
    </row>
    <row r="1482" spans="3:4" ht="12.95" customHeight="1" x14ac:dyDescent="0.2">
      <c r="C1482" s="230"/>
      <c r="D1482" s="230"/>
    </row>
    <row r="1483" spans="3:4" ht="12.95" customHeight="1" x14ac:dyDescent="0.2">
      <c r="C1483" s="230"/>
      <c r="D1483" s="230"/>
    </row>
    <row r="1484" spans="3:4" ht="12.95" customHeight="1" x14ac:dyDescent="0.2">
      <c r="C1484" s="230"/>
      <c r="D1484" s="230"/>
    </row>
    <row r="1485" spans="3:4" ht="12.95" customHeight="1" x14ac:dyDescent="0.2">
      <c r="C1485" s="230"/>
      <c r="D1485" s="230"/>
    </row>
    <row r="1486" spans="3:4" ht="12.95" customHeight="1" x14ac:dyDescent="0.2">
      <c r="C1486" s="230"/>
      <c r="D1486" s="230"/>
    </row>
    <row r="1487" spans="3:4" ht="12.95" customHeight="1" x14ac:dyDescent="0.2">
      <c r="C1487" s="230"/>
      <c r="D1487" s="230"/>
    </row>
    <row r="1488" spans="3:4" ht="12.95" customHeight="1" x14ac:dyDescent="0.2">
      <c r="C1488" s="230"/>
      <c r="D1488" s="230"/>
    </row>
    <row r="1489" spans="3:4" ht="12.95" customHeight="1" x14ac:dyDescent="0.2">
      <c r="C1489" s="230"/>
      <c r="D1489" s="230"/>
    </row>
    <row r="1490" spans="3:4" ht="12.95" customHeight="1" x14ac:dyDescent="0.2">
      <c r="C1490" s="230"/>
      <c r="D1490" s="230"/>
    </row>
    <row r="1491" spans="3:4" ht="12.95" customHeight="1" x14ac:dyDescent="0.2">
      <c r="C1491" s="230"/>
      <c r="D1491" s="230"/>
    </row>
    <row r="1492" spans="3:4" ht="12.95" customHeight="1" x14ac:dyDescent="0.2">
      <c r="C1492" s="230"/>
      <c r="D1492" s="230"/>
    </row>
    <row r="1493" spans="3:4" ht="12.95" customHeight="1" x14ac:dyDescent="0.2">
      <c r="C1493" s="230"/>
      <c r="D1493" s="230"/>
    </row>
    <row r="1494" spans="3:4" ht="12.95" customHeight="1" x14ac:dyDescent="0.2">
      <c r="C1494" s="230"/>
      <c r="D1494" s="230"/>
    </row>
    <row r="1495" spans="3:4" ht="12.95" customHeight="1" x14ac:dyDescent="0.2">
      <c r="C1495" s="230"/>
      <c r="D1495" s="230"/>
    </row>
    <row r="1496" spans="3:4" ht="12.95" customHeight="1" x14ac:dyDescent="0.2">
      <c r="C1496" s="230"/>
      <c r="D1496" s="230"/>
    </row>
    <row r="1497" spans="3:4" ht="12.95" customHeight="1" x14ac:dyDescent="0.2">
      <c r="C1497" s="230"/>
      <c r="D1497" s="230"/>
    </row>
    <row r="1498" spans="3:4" ht="12.95" customHeight="1" x14ac:dyDescent="0.2">
      <c r="C1498" s="230"/>
      <c r="D1498" s="230"/>
    </row>
    <row r="1499" spans="3:4" ht="12.95" customHeight="1" x14ac:dyDescent="0.2">
      <c r="C1499" s="230"/>
      <c r="D1499" s="230"/>
    </row>
    <row r="1500" spans="3:4" ht="12.95" customHeight="1" x14ac:dyDescent="0.2">
      <c r="C1500" s="230"/>
      <c r="D1500" s="230"/>
    </row>
    <row r="1501" spans="3:4" ht="12.95" customHeight="1" x14ac:dyDescent="0.2">
      <c r="C1501" s="230"/>
      <c r="D1501" s="230"/>
    </row>
    <row r="1502" spans="3:4" ht="12.95" customHeight="1" x14ac:dyDescent="0.2">
      <c r="C1502" s="230"/>
      <c r="D1502" s="230"/>
    </row>
    <row r="1503" spans="3:4" ht="12.95" customHeight="1" x14ac:dyDescent="0.2">
      <c r="C1503" s="230"/>
      <c r="D1503" s="230"/>
    </row>
    <row r="1504" spans="3:4" ht="12.95" customHeight="1" x14ac:dyDescent="0.2">
      <c r="C1504" s="230"/>
      <c r="D1504" s="230"/>
    </row>
    <row r="1505" spans="3:4" ht="12.95" customHeight="1" x14ac:dyDescent="0.2">
      <c r="C1505" s="230"/>
      <c r="D1505" s="230"/>
    </row>
    <row r="1506" spans="3:4" ht="12.95" customHeight="1" x14ac:dyDescent="0.2">
      <c r="C1506" s="230"/>
      <c r="D1506" s="230"/>
    </row>
    <row r="1507" spans="3:4" ht="12.95" customHeight="1" x14ac:dyDescent="0.2">
      <c r="C1507" s="230"/>
      <c r="D1507" s="230"/>
    </row>
    <row r="1508" spans="3:4" ht="12.95" customHeight="1" x14ac:dyDescent="0.2">
      <c r="C1508" s="230"/>
      <c r="D1508" s="230"/>
    </row>
    <row r="1509" spans="3:4" ht="12.95" customHeight="1" x14ac:dyDescent="0.2">
      <c r="C1509" s="230"/>
      <c r="D1509" s="230"/>
    </row>
    <row r="1510" spans="3:4" ht="12.95" customHeight="1" x14ac:dyDescent="0.2">
      <c r="C1510" s="230"/>
      <c r="D1510" s="230"/>
    </row>
    <row r="1511" spans="3:4" ht="12.95" customHeight="1" x14ac:dyDescent="0.2">
      <c r="C1511" s="230"/>
      <c r="D1511" s="230"/>
    </row>
    <row r="1512" spans="3:4" ht="12.95" customHeight="1" x14ac:dyDescent="0.2">
      <c r="C1512" s="230"/>
      <c r="D1512" s="230"/>
    </row>
    <row r="1513" spans="3:4" ht="12.95" customHeight="1" x14ac:dyDescent="0.2">
      <c r="C1513" s="230"/>
      <c r="D1513" s="230"/>
    </row>
    <row r="1514" spans="3:4" ht="12.95" customHeight="1" x14ac:dyDescent="0.2">
      <c r="C1514" s="230"/>
      <c r="D1514" s="230"/>
    </row>
    <row r="1515" spans="3:4" ht="12.95" customHeight="1" x14ac:dyDescent="0.2">
      <c r="C1515" s="230"/>
      <c r="D1515" s="230"/>
    </row>
    <row r="1516" spans="3:4" ht="12.95" customHeight="1" x14ac:dyDescent="0.2">
      <c r="C1516" s="230"/>
      <c r="D1516" s="230"/>
    </row>
    <row r="1517" spans="3:4" ht="12.95" customHeight="1" x14ac:dyDescent="0.2">
      <c r="C1517" s="230"/>
      <c r="D1517" s="230"/>
    </row>
    <row r="1518" spans="3:4" ht="12.95" customHeight="1" x14ac:dyDescent="0.2">
      <c r="C1518" s="230"/>
      <c r="D1518" s="230"/>
    </row>
    <row r="1519" spans="3:4" ht="12.95" customHeight="1" x14ac:dyDescent="0.2">
      <c r="C1519" s="230"/>
      <c r="D1519" s="230"/>
    </row>
    <row r="1520" spans="3:4" ht="12.95" customHeight="1" x14ac:dyDescent="0.2">
      <c r="C1520" s="230"/>
      <c r="D1520" s="230"/>
    </row>
    <row r="1521" spans="3:4" ht="12.95" customHeight="1" x14ac:dyDescent="0.2">
      <c r="C1521" s="230"/>
      <c r="D1521" s="230"/>
    </row>
    <row r="1522" spans="3:4" ht="12.95" customHeight="1" x14ac:dyDescent="0.2">
      <c r="C1522" s="230"/>
      <c r="D1522" s="230"/>
    </row>
    <row r="1523" spans="3:4" ht="12.95" customHeight="1" x14ac:dyDescent="0.2">
      <c r="C1523" s="230"/>
      <c r="D1523" s="230"/>
    </row>
    <row r="1524" spans="3:4" ht="12.95" customHeight="1" x14ac:dyDescent="0.2">
      <c r="C1524" s="230"/>
      <c r="D1524" s="230"/>
    </row>
    <row r="1525" spans="3:4" ht="12.95" customHeight="1" x14ac:dyDescent="0.2">
      <c r="C1525" s="230"/>
      <c r="D1525" s="230"/>
    </row>
    <row r="1526" spans="3:4" ht="12.95" customHeight="1" x14ac:dyDescent="0.2">
      <c r="C1526" s="230"/>
      <c r="D1526" s="230"/>
    </row>
    <row r="1527" spans="3:4" ht="12.95" customHeight="1" x14ac:dyDescent="0.2">
      <c r="C1527" s="230"/>
      <c r="D1527" s="230"/>
    </row>
    <row r="1528" spans="3:4" ht="12.95" customHeight="1" x14ac:dyDescent="0.2">
      <c r="C1528" s="230"/>
      <c r="D1528" s="230"/>
    </row>
    <row r="1529" spans="3:4" ht="12.95" customHeight="1" x14ac:dyDescent="0.2">
      <c r="C1529" s="230"/>
      <c r="D1529" s="230"/>
    </row>
    <row r="1530" spans="3:4" ht="12.95" customHeight="1" x14ac:dyDescent="0.2">
      <c r="C1530" s="230"/>
      <c r="D1530" s="230"/>
    </row>
    <row r="1531" spans="3:4" ht="12.95" customHeight="1" x14ac:dyDescent="0.2">
      <c r="C1531" s="230"/>
      <c r="D1531" s="230"/>
    </row>
    <row r="1532" spans="3:4" ht="12.95" customHeight="1" x14ac:dyDescent="0.2">
      <c r="C1532" s="230"/>
      <c r="D1532" s="230"/>
    </row>
    <row r="1533" spans="3:4" ht="12.95" customHeight="1" x14ac:dyDescent="0.2">
      <c r="C1533" s="230"/>
      <c r="D1533" s="230"/>
    </row>
    <row r="1534" spans="3:4" ht="12.95" customHeight="1" x14ac:dyDescent="0.2">
      <c r="C1534" s="230"/>
      <c r="D1534" s="230"/>
    </row>
    <row r="1535" spans="3:4" ht="12.95" customHeight="1" x14ac:dyDescent="0.2">
      <c r="C1535" s="230"/>
      <c r="D1535" s="230"/>
    </row>
    <row r="1536" spans="3:4" ht="12.95" customHeight="1" x14ac:dyDescent="0.2">
      <c r="C1536" s="230"/>
      <c r="D1536" s="230"/>
    </row>
    <row r="1537" spans="3:4" ht="12.95" customHeight="1" x14ac:dyDescent="0.2">
      <c r="C1537" s="230"/>
      <c r="D1537" s="230"/>
    </row>
    <row r="1538" spans="3:4" ht="12.95" customHeight="1" x14ac:dyDescent="0.2">
      <c r="C1538" s="230"/>
      <c r="D1538" s="230"/>
    </row>
    <row r="1539" spans="3:4" ht="12.95" customHeight="1" x14ac:dyDescent="0.2">
      <c r="C1539" s="230"/>
      <c r="D1539" s="230"/>
    </row>
    <row r="1540" spans="3:4" ht="12.95" customHeight="1" x14ac:dyDescent="0.2">
      <c r="C1540" s="230"/>
      <c r="D1540" s="230"/>
    </row>
    <row r="1541" spans="3:4" ht="12.95" customHeight="1" x14ac:dyDescent="0.2">
      <c r="C1541" s="230"/>
      <c r="D1541" s="230"/>
    </row>
    <row r="1542" spans="3:4" ht="12.95" customHeight="1" x14ac:dyDescent="0.2">
      <c r="C1542" s="230"/>
      <c r="D1542" s="230"/>
    </row>
    <row r="1543" spans="3:4" ht="12.95" customHeight="1" x14ac:dyDescent="0.2">
      <c r="C1543" s="230"/>
      <c r="D1543" s="230"/>
    </row>
    <row r="1544" spans="3:4" ht="12.95" customHeight="1" x14ac:dyDescent="0.2">
      <c r="C1544" s="230"/>
      <c r="D1544" s="230"/>
    </row>
    <row r="1545" spans="3:4" ht="12.95" customHeight="1" x14ac:dyDescent="0.2">
      <c r="C1545" s="230"/>
      <c r="D1545" s="230"/>
    </row>
    <row r="1546" spans="3:4" ht="12.95" customHeight="1" x14ac:dyDescent="0.2">
      <c r="C1546" s="230"/>
      <c r="D1546" s="230"/>
    </row>
    <row r="1547" spans="3:4" ht="12.95" customHeight="1" x14ac:dyDescent="0.2">
      <c r="C1547" s="230"/>
      <c r="D1547" s="230"/>
    </row>
    <row r="1548" spans="3:4" ht="12.95" customHeight="1" x14ac:dyDescent="0.2">
      <c r="C1548" s="230"/>
      <c r="D1548" s="230"/>
    </row>
    <row r="1549" spans="3:4" ht="12.95" customHeight="1" x14ac:dyDescent="0.2">
      <c r="C1549" s="230"/>
      <c r="D1549" s="230"/>
    </row>
    <row r="1550" spans="3:4" ht="12.95" customHeight="1" x14ac:dyDescent="0.2">
      <c r="C1550" s="230"/>
      <c r="D1550" s="230"/>
    </row>
    <row r="1551" spans="3:4" ht="12.95" customHeight="1" x14ac:dyDescent="0.2">
      <c r="C1551" s="230"/>
      <c r="D1551" s="230"/>
    </row>
    <row r="1552" spans="3:4" ht="12.95" customHeight="1" x14ac:dyDescent="0.2">
      <c r="C1552" s="230"/>
      <c r="D1552" s="230"/>
    </row>
    <row r="1553" spans="3:4" ht="12.95" customHeight="1" x14ac:dyDescent="0.2">
      <c r="C1553" s="230"/>
      <c r="D1553" s="230"/>
    </row>
    <row r="1554" spans="3:4" ht="12.95" customHeight="1" x14ac:dyDescent="0.2">
      <c r="C1554" s="230"/>
      <c r="D1554" s="230"/>
    </row>
    <row r="1555" spans="3:4" ht="12.95" customHeight="1" x14ac:dyDescent="0.2">
      <c r="C1555" s="230"/>
      <c r="D1555" s="230"/>
    </row>
    <row r="1556" spans="3:4" ht="12.95" customHeight="1" x14ac:dyDescent="0.2">
      <c r="C1556" s="230"/>
      <c r="D1556" s="230"/>
    </row>
    <row r="1557" spans="3:4" ht="12.95" customHeight="1" x14ac:dyDescent="0.2">
      <c r="C1557" s="230"/>
      <c r="D1557" s="230"/>
    </row>
    <row r="1558" spans="3:4" ht="12.95" customHeight="1" x14ac:dyDescent="0.2">
      <c r="C1558" s="230"/>
      <c r="D1558" s="230"/>
    </row>
    <row r="1559" spans="3:4" ht="12.95" customHeight="1" x14ac:dyDescent="0.2">
      <c r="C1559" s="230"/>
      <c r="D1559" s="230"/>
    </row>
    <row r="1560" spans="3:4" ht="12.95" customHeight="1" x14ac:dyDescent="0.2">
      <c r="C1560" s="230"/>
      <c r="D1560" s="230"/>
    </row>
    <row r="1561" spans="3:4" ht="12.95" customHeight="1" x14ac:dyDescent="0.2">
      <c r="C1561" s="230"/>
      <c r="D1561" s="230"/>
    </row>
    <row r="1562" spans="3:4" ht="12.95" customHeight="1" x14ac:dyDescent="0.2">
      <c r="C1562" s="230"/>
      <c r="D1562" s="230"/>
    </row>
    <row r="1563" spans="3:4" ht="12.95" customHeight="1" x14ac:dyDescent="0.2">
      <c r="C1563" s="230"/>
      <c r="D1563" s="230"/>
    </row>
    <row r="1564" spans="3:4" ht="12.95" customHeight="1" x14ac:dyDescent="0.2">
      <c r="C1564" s="230"/>
      <c r="D1564" s="230"/>
    </row>
    <row r="1565" spans="3:4" ht="12.95" customHeight="1" x14ac:dyDescent="0.2">
      <c r="C1565" s="230"/>
      <c r="D1565" s="230"/>
    </row>
    <row r="1566" spans="3:4" ht="12.95" customHeight="1" x14ac:dyDescent="0.2">
      <c r="C1566" s="230"/>
      <c r="D1566" s="230"/>
    </row>
    <row r="1567" spans="3:4" ht="12.95" customHeight="1" x14ac:dyDescent="0.2">
      <c r="C1567" s="230"/>
      <c r="D1567" s="230"/>
    </row>
    <row r="1568" spans="3:4" ht="12.95" customHeight="1" x14ac:dyDescent="0.2">
      <c r="C1568" s="230"/>
      <c r="D1568" s="230"/>
    </row>
    <row r="1569" spans="3:4" ht="12.95" customHeight="1" x14ac:dyDescent="0.2">
      <c r="C1569" s="230"/>
      <c r="D1569" s="230"/>
    </row>
    <row r="1570" spans="3:4" ht="12.95" customHeight="1" x14ac:dyDescent="0.2">
      <c r="C1570" s="230"/>
      <c r="D1570" s="230"/>
    </row>
    <row r="1571" spans="3:4" ht="12.95" customHeight="1" x14ac:dyDescent="0.2">
      <c r="C1571" s="230"/>
      <c r="D1571" s="230"/>
    </row>
    <row r="1572" spans="3:4" ht="12.95" customHeight="1" x14ac:dyDescent="0.2">
      <c r="C1572" s="230"/>
      <c r="D1572" s="230"/>
    </row>
    <row r="1573" spans="3:4" ht="12.95" customHeight="1" x14ac:dyDescent="0.2">
      <c r="C1573" s="230"/>
      <c r="D1573" s="230"/>
    </row>
    <row r="1574" spans="3:4" ht="12.95" customHeight="1" x14ac:dyDescent="0.2">
      <c r="C1574" s="230"/>
      <c r="D1574" s="230"/>
    </row>
    <row r="1575" spans="3:4" ht="12.95" customHeight="1" x14ac:dyDescent="0.2">
      <c r="C1575" s="230"/>
      <c r="D1575" s="230"/>
    </row>
    <row r="1576" spans="3:4" ht="12.95" customHeight="1" x14ac:dyDescent="0.2">
      <c r="C1576" s="230"/>
      <c r="D1576" s="230"/>
    </row>
    <row r="1577" spans="3:4" ht="12.95" customHeight="1" x14ac:dyDescent="0.2">
      <c r="C1577" s="230"/>
      <c r="D1577" s="230"/>
    </row>
    <row r="1578" spans="3:4" ht="12.95" customHeight="1" x14ac:dyDescent="0.2">
      <c r="C1578" s="230"/>
      <c r="D1578" s="230"/>
    </row>
    <row r="1579" spans="3:4" ht="12.95" customHeight="1" x14ac:dyDescent="0.2">
      <c r="C1579" s="230"/>
      <c r="D1579" s="230"/>
    </row>
    <row r="1580" spans="3:4" ht="12.95" customHeight="1" x14ac:dyDescent="0.2">
      <c r="C1580" s="230"/>
      <c r="D1580" s="230"/>
    </row>
    <row r="1581" spans="3:4" ht="12.95" customHeight="1" x14ac:dyDescent="0.2">
      <c r="C1581" s="230"/>
      <c r="D1581" s="230"/>
    </row>
    <row r="1582" spans="3:4" ht="12.95" customHeight="1" x14ac:dyDescent="0.2">
      <c r="C1582" s="230"/>
      <c r="D1582" s="230"/>
    </row>
    <row r="1583" spans="3:4" ht="12.95" customHeight="1" x14ac:dyDescent="0.2">
      <c r="C1583" s="230"/>
      <c r="D1583" s="230"/>
    </row>
    <row r="1584" spans="3:4" ht="12.95" customHeight="1" x14ac:dyDescent="0.2">
      <c r="C1584" s="230"/>
      <c r="D1584" s="230"/>
    </row>
    <row r="1585" spans="3:4" ht="12.95" customHeight="1" x14ac:dyDescent="0.2">
      <c r="C1585" s="230"/>
      <c r="D1585" s="230"/>
    </row>
    <row r="1586" spans="3:4" ht="12.95" customHeight="1" x14ac:dyDescent="0.2">
      <c r="C1586" s="230"/>
      <c r="D1586" s="230"/>
    </row>
    <row r="1587" spans="3:4" ht="12.95" customHeight="1" x14ac:dyDescent="0.2">
      <c r="C1587" s="230"/>
      <c r="D1587" s="230"/>
    </row>
    <row r="1588" spans="3:4" ht="12.95" customHeight="1" x14ac:dyDescent="0.2">
      <c r="C1588" s="230"/>
      <c r="D1588" s="230"/>
    </row>
    <row r="1589" spans="3:4" ht="12.95" customHeight="1" x14ac:dyDescent="0.2">
      <c r="C1589" s="230"/>
      <c r="D1589" s="230"/>
    </row>
    <row r="1590" spans="3:4" ht="12.95" customHeight="1" x14ac:dyDescent="0.2">
      <c r="C1590" s="230"/>
      <c r="D1590" s="230"/>
    </row>
    <row r="1591" spans="3:4" ht="12.95" customHeight="1" x14ac:dyDescent="0.2">
      <c r="C1591" s="230"/>
      <c r="D1591" s="230"/>
    </row>
    <row r="1592" spans="3:4" ht="12.95" customHeight="1" x14ac:dyDescent="0.2">
      <c r="C1592" s="230"/>
      <c r="D1592" s="230"/>
    </row>
    <row r="1593" spans="3:4" ht="12.95" customHeight="1" x14ac:dyDescent="0.2">
      <c r="C1593" s="230"/>
      <c r="D1593" s="230"/>
    </row>
    <row r="1594" spans="3:4" ht="12.95" customHeight="1" x14ac:dyDescent="0.2">
      <c r="C1594" s="230"/>
      <c r="D1594" s="230"/>
    </row>
    <row r="1595" spans="3:4" ht="12.95" customHeight="1" x14ac:dyDescent="0.2">
      <c r="C1595" s="230"/>
      <c r="D1595" s="230"/>
    </row>
    <row r="1596" spans="3:4" ht="12.95" customHeight="1" x14ac:dyDescent="0.2">
      <c r="C1596" s="230"/>
      <c r="D1596" s="230"/>
    </row>
    <row r="1597" spans="3:4" ht="12.95" customHeight="1" x14ac:dyDescent="0.2">
      <c r="C1597" s="230"/>
      <c r="D1597" s="230"/>
    </row>
    <row r="1598" spans="3:4" ht="12.95" customHeight="1" x14ac:dyDescent="0.2">
      <c r="C1598" s="230"/>
      <c r="D1598" s="230"/>
    </row>
    <row r="1599" spans="3:4" ht="12.95" customHeight="1" x14ac:dyDescent="0.2">
      <c r="C1599" s="230"/>
      <c r="D1599" s="230"/>
    </row>
    <row r="1600" spans="3:4" ht="12.95" customHeight="1" x14ac:dyDescent="0.2">
      <c r="C1600" s="230"/>
      <c r="D1600" s="230"/>
    </row>
    <row r="1601" spans="3:4" ht="12.95" customHeight="1" x14ac:dyDescent="0.2">
      <c r="C1601" s="230"/>
      <c r="D1601" s="230"/>
    </row>
    <row r="1602" spans="3:4" ht="12.95" customHeight="1" x14ac:dyDescent="0.2">
      <c r="C1602" s="230"/>
      <c r="D1602" s="230"/>
    </row>
    <row r="1603" spans="3:4" ht="12.95" customHeight="1" x14ac:dyDescent="0.2">
      <c r="C1603" s="230"/>
      <c r="D1603" s="230"/>
    </row>
    <row r="1604" spans="3:4" ht="12.95" customHeight="1" x14ac:dyDescent="0.2">
      <c r="C1604" s="230"/>
      <c r="D1604" s="230"/>
    </row>
    <row r="1605" spans="3:4" ht="12.95" customHeight="1" x14ac:dyDescent="0.2">
      <c r="C1605" s="230"/>
      <c r="D1605" s="230"/>
    </row>
    <row r="1606" spans="3:4" ht="12.95" customHeight="1" x14ac:dyDescent="0.2">
      <c r="C1606" s="230"/>
      <c r="D1606" s="230"/>
    </row>
    <row r="1607" spans="3:4" ht="12.95" customHeight="1" x14ac:dyDescent="0.2">
      <c r="C1607" s="230"/>
      <c r="D1607" s="230"/>
    </row>
    <row r="1608" spans="3:4" ht="12.95" customHeight="1" x14ac:dyDescent="0.2">
      <c r="C1608" s="230"/>
      <c r="D1608" s="230"/>
    </row>
    <row r="1609" spans="3:4" ht="12.95" customHeight="1" x14ac:dyDescent="0.2">
      <c r="C1609" s="230"/>
      <c r="D1609" s="230"/>
    </row>
    <row r="1610" spans="3:4" ht="12.95" customHeight="1" x14ac:dyDescent="0.2">
      <c r="C1610" s="230"/>
      <c r="D1610" s="230"/>
    </row>
    <row r="1611" spans="3:4" ht="12.95" customHeight="1" x14ac:dyDescent="0.2">
      <c r="C1611" s="230"/>
      <c r="D1611" s="230"/>
    </row>
    <row r="1612" spans="3:4" ht="12.95" customHeight="1" x14ac:dyDescent="0.2">
      <c r="C1612" s="230"/>
      <c r="D1612" s="230"/>
    </row>
    <row r="1613" spans="3:4" ht="12.95" customHeight="1" x14ac:dyDescent="0.2">
      <c r="C1613" s="230"/>
      <c r="D1613" s="230"/>
    </row>
    <row r="1614" spans="3:4" ht="12.95" customHeight="1" x14ac:dyDescent="0.2">
      <c r="C1614" s="230"/>
      <c r="D1614" s="230"/>
    </row>
    <row r="1615" spans="3:4" ht="12.95" customHeight="1" x14ac:dyDescent="0.2">
      <c r="C1615" s="230"/>
      <c r="D1615" s="230"/>
    </row>
    <row r="1616" spans="3:4" ht="12.95" customHeight="1" x14ac:dyDescent="0.2">
      <c r="C1616" s="230"/>
      <c r="D1616" s="230"/>
    </row>
    <row r="1617" spans="3:4" ht="12.95" customHeight="1" x14ac:dyDescent="0.2">
      <c r="C1617" s="230"/>
      <c r="D1617" s="230"/>
    </row>
    <row r="1618" spans="3:4" ht="12.95" customHeight="1" x14ac:dyDescent="0.2">
      <c r="C1618" s="230"/>
      <c r="D1618" s="230"/>
    </row>
    <row r="1619" spans="3:4" ht="12.95" customHeight="1" x14ac:dyDescent="0.2">
      <c r="C1619" s="230"/>
      <c r="D1619" s="230"/>
    </row>
    <row r="1620" spans="3:4" ht="12.95" customHeight="1" x14ac:dyDescent="0.2">
      <c r="C1620" s="230"/>
      <c r="D1620" s="230"/>
    </row>
    <row r="1621" spans="3:4" ht="12.95" customHeight="1" x14ac:dyDescent="0.2">
      <c r="C1621" s="230"/>
      <c r="D1621" s="230"/>
    </row>
    <row r="1622" spans="3:4" ht="12.95" customHeight="1" x14ac:dyDescent="0.2">
      <c r="C1622" s="230"/>
      <c r="D1622" s="230"/>
    </row>
    <row r="1623" spans="3:4" ht="12.95" customHeight="1" x14ac:dyDescent="0.2">
      <c r="C1623" s="230"/>
      <c r="D1623" s="230"/>
    </row>
    <row r="1624" spans="3:4" ht="12.95" customHeight="1" x14ac:dyDescent="0.2">
      <c r="C1624" s="230"/>
      <c r="D1624" s="230"/>
    </row>
    <row r="1625" spans="3:4" ht="12.95" customHeight="1" x14ac:dyDescent="0.2">
      <c r="C1625" s="230"/>
      <c r="D1625" s="230"/>
    </row>
    <row r="1626" spans="3:4" ht="12.95" customHeight="1" x14ac:dyDescent="0.2">
      <c r="C1626" s="230"/>
      <c r="D1626" s="230"/>
    </row>
    <row r="1627" spans="3:4" ht="12.95" customHeight="1" x14ac:dyDescent="0.2">
      <c r="C1627" s="230"/>
      <c r="D1627" s="230"/>
    </row>
    <row r="1628" spans="3:4" ht="12.95" customHeight="1" x14ac:dyDescent="0.2">
      <c r="C1628" s="230"/>
      <c r="D1628" s="230"/>
    </row>
    <row r="1629" spans="3:4" ht="12.95" customHeight="1" x14ac:dyDescent="0.2">
      <c r="C1629" s="230"/>
      <c r="D1629" s="230"/>
    </row>
    <row r="1630" spans="3:4" ht="12.95" customHeight="1" x14ac:dyDescent="0.2">
      <c r="C1630" s="230"/>
      <c r="D1630" s="230"/>
    </row>
    <row r="1631" spans="3:4" ht="12.95" customHeight="1" x14ac:dyDescent="0.2">
      <c r="C1631" s="230"/>
      <c r="D1631" s="230"/>
    </row>
    <row r="1632" spans="3:4" ht="12.95" customHeight="1" x14ac:dyDescent="0.2">
      <c r="C1632" s="230"/>
      <c r="D1632" s="230"/>
    </row>
    <row r="1633" spans="3:4" ht="12.95" customHeight="1" x14ac:dyDescent="0.2">
      <c r="C1633" s="230"/>
      <c r="D1633" s="230"/>
    </row>
    <row r="1634" spans="3:4" ht="12.95" customHeight="1" x14ac:dyDescent="0.2">
      <c r="C1634" s="230"/>
      <c r="D1634" s="230"/>
    </row>
    <row r="1635" spans="3:4" ht="12.95" customHeight="1" x14ac:dyDescent="0.2">
      <c r="C1635" s="230"/>
      <c r="D1635" s="230"/>
    </row>
    <row r="1636" spans="3:4" ht="12.95" customHeight="1" x14ac:dyDescent="0.2">
      <c r="C1636" s="230"/>
      <c r="D1636" s="230"/>
    </row>
    <row r="1637" spans="3:4" ht="12.95" customHeight="1" x14ac:dyDescent="0.2">
      <c r="C1637" s="230"/>
      <c r="D1637" s="230"/>
    </row>
    <row r="1638" spans="3:4" ht="12.95" customHeight="1" x14ac:dyDescent="0.2">
      <c r="C1638" s="230"/>
      <c r="D1638" s="230"/>
    </row>
    <row r="1639" spans="3:4" ht="12.95" customHeight="1" x14ac:dyDescent="0.2">
      <c r="C1639" s="230"/>
      <c r="D1639" s="230"/>
    </row>
    <row r="1640" spans="3:4" ht="12.95" customHeight="1" x14ac:dyDescent="0.2">
      <c r="C1640" s="230"/>
      <c r="D1640" s="230"/>
    </row>
    <row r="1641" spans="3:4" ht="12.95" customHeight="1" x14ac:dyDescent="0.2">
      <c r="C1641" s="230"/>
      <c r="D1641" s="230"/>
    </row>
    <row r="1642" spans="3:4" ht="12.95" customHeight="1" x14ac:dyDescent="0.2">
      <c r="C1642" s="230"/>
      <c r="D1642" s="230"/>
    </row>
    <row r="1643" spans="3:4" ht="12.95" customHeight="1" x14ac:dyDescent="0.2">
      <c r="C1643" s="230"/>
      <c r="D1643" s="230"/>
    </row>
    <row r="1644" spans="3:4" ht="12.95" customHeight="1" x14ac:dyDescent="0.2">
      <c r="C1644" s="230"/>
      <c r="D1644" s="230"/>
    </row>
    <row r="1645" spans="3:4" ht="12.95" customHeight="1" x14ac:dyDescent="0.2">
      <c r="C1645" s="230"/>
      <c r="D1645" s="230"/>
    </row>
    <row r="1646" spans="3:4" ht="12.95" customHeight="1" x14ac:dyDescent="0.2">
      <c r="C1646" s="230"/>
      <c r="D1646" s="230"/>
    </row>
    <row r="1647" spans="3:4" ht="12.95" customHeight="1" x14ac:dyDescent="0.2">
      <c r="C1647" s="230"/>
      <c r="D1647" s="230"/>
    </row>
    <row r="1648" spans="3:4" ht="12.95" customHeight="1" x14ac:dyDescent="0.2">
      <c r="C1648" s="230"/>
      <c r="D1648" s="230"/>
    </row>
    <row r="1649" spans="3:4" ht="12.95" customHeight="1" x14ac:dyDescent="0.2">
      <c r="C1649" s="230"/>
      <c r="D1649" s="230"/>
    </row>
    <row r="1650" spans="3:4" ht="12.95" customHeight="1" x14ac:dyDescent="0.2">
      <c r="C1650" s="230"/>
      <c r="D1650" s="230"/>
    </row>
    <row r="1651" spans="3:4" ht="12.95" customHeight="1" x14ac:dyDescent="0.2">
      <c r="C1651" s="230"/>
      <c r="D1651" s="230"/>
    </row>
    <row r="1652" spans="3:4" ht="12.95" customHeight="1" x14ac:dyDescent="0.2">
      <c r="C1652" s="230"/>
      <c r="D1652" s="230"/>
    </row>
    <row r="1653" spans="3:4" ht="12.95" customHeight="1" x14ac:dyDescent="0.2">
      <c r="C1653" s="230"/>
      <c r="D1653" s="230"/>
    </row>
    <row r="1654" spans="3:4" ht="12.95" customHeight="1" x14ac:dyDescent="0.2">
      <c r="C1654" s="230"/>
      <c r="D1654" s="230"/>
    </row>
    <row r="1655" spans="3:4" ht="12.95" customHeight="1" x14ac:dyDescent="0.2">
      <c r="C1655" s="230"/>
      <c r="D1655" s="230"/>
    </row>
    <row r="1656" spans="3:4" ht="12.95" customHeight="1" x14ac:dyDescent="0.2">
      <c r="C1656" s="230"/>
      <c r="D1656" s="230"/>
    </row>
    <row r="1657" spans="3:4" ht="12.95" customHeight="1" x14ac:dyDescent="0.2">
      <c r="C1657" s="230"/>
      <c r="D1657" s="230"/>
    </row>
    <row r="1658" spans="3:4" ht="12.95" customHeight="1" x14ac:dyDescent="0.2">
      <c r="C1658" s="230"/>
      <c r="D1658" s="230"/>
    </row>
    <row r="1659" spans="3:4" ht="12.95" customHeight="1" x14ac:dyDescent="0.2">
      <c r="C1659" s="230"/>
      <c r="D1659" s="230"/>
    </row>
    <row r="1660" spans="3:4" ht="12.95" customHeight="1" x14ac:dyDescent="0.2">
      <c r="C1660" s="230"/>
      <c r="D1660" s="230"/>
    </row>
    <row r="1661" spans="3:4" ht="12.95" customHeight="1" x14ac:dyDescent="0.2">
      <c r="C1661" s="230"/>
      <c r="D1661" s="230"/>
    </row>
    <row r="1662" spans="3:4" ht="12.95" customHeight="1" x14ac:dyDescent="0.2">
      <c r="C1662" s="230"/>
      <c r="D1662" s="230"/>
    </row>
    <row r="1663" spans="3:4" ht="12.95" customHeight="1" x14ac:dyDescent="0.2">
      <c r="C1663" s="230"/>
      <c r="D1663" s="230"/>
    </row>
    <row r="1664" spans="3:4" ht="12.95" customHeight="1" x14ac:dyDescent="0.2">
      <c r="C1664" s="230"/>
      <c r="D1664" s="230"/>
    </row>
    <row r="1665" spans="3:4" ht="12.95" customHeight="1" x14ac:dyDescent="0.2">
      <c r="C1665" s="230"/>
      <c r="D1665" s="230"/>
    </row>
    <row r="1666" spans="3:4" ht="12.95" customHeight="1" x14ac:dyDescent="0.2">
      <c r="C1666" s="230"/>
      <c r="D1666" s="230"/>
    </row>
    <row r="1667" spans="3:4" ht="12.95" customHeight="1" x14ac:dyDescent="0.2">
      <c r="C1667" s="230"/>
      <c r="D1667" s="230"/>
    </row>
    <row r="1668" spans="3:4" ht="12.95" customHeight="1" x14ac:dyDescent="0.2">
      <c r="C1668" s="230"/>
      <c r="D1668" s="230"/>
    </row>
    <row r="1669" spans="3:4" ht="12.95" customHeight="1" x14ac:dyDescent="0.2">
      <c r="C1669" s="230"/>
      <c r="D1669" s="230"/>
    </row>
    <row r="1670" spans="3:4" ht="12.95" customHeight="1" x14ac:dyDescent="0.2">
      <c r="C1670" s="230"/>
      <c r="D1670" s="230"/>
    </row>
    <row r="1671" spans="3:4" ht="12.95" customHeight="1" x14ac:dyDescent="0.2">
      <c r="C1671" s="230"/>
      <c r="D1671" s="230"/>
    </row>
    <row r="1672" spans="3:4" ht="12.95" customHeight="1" x14ac:dyDescent="0.2">
      <c r="C1672" s="230"/>
      <c r="D1672" s="230"/>
    </row>
    <row r="1673" spans="3:4" ht="12.95" customHeight="1" x14ac:dyDescent="0.2">
      <c r="C1673" s="230"/>
      <c r="D1673" s="230"/>
    </row>
    <row r="1674" spans="3:4" ht="12.95" customHeight="1" x14ac:dyDescent="0.2">
      <c r="C1674" s="230"/>
      <c r="D1674" s="230"/>
    </row>
    <row r="1675" spans="3:4" ht="12.95" customHeight="1" x14ac:dyDescent="0.2">
      <c r="C1675" s="230"/>
      <c r="D1675" s="230"/>
    </row>
    <row r="1676" spans="3:4" ht="12.95" customHeight="1" x14ac:dyDescent="0.2">
      <c r="C1676" s="230"/>
      <c r="D1676" s="230"/>
    </row>
    <row r="1677" spans="3:4" ht="12.95" customHeight="1" x14ac:dyDescent="0.2">
      <c r="C1677" s="230"/>
      <c r="D1677" s="230"/>
    </row>
    <row r="1678" spans="3:4" ht="12.95" customHeight="1" x14ac:dyDescent="0.2">
      <c r="C1678" s="230"/>
      <c r="D1678" s="230"/>
    </row>
    <row r="1679" spans="3:4" ht="12.95" customHeight="1" x14ac:dyDescent="0.2">
      <c r="C1679" s="230"/>
      <c r="D1679" s="230"/>
    </row>
    <row r="1680" spans="3:4" ht="12.95" customHeight="1" x14ac:dyDescent="0.2">
      <c r="C1680" s="230"/>
      <c r="D1680" s="230"/>
    </row>
    <row r="1681" spans="3:4" ht="12.95" customHeight="1" x14ac:dyDescent="0.2">
      <c r="C1681" s="230"/>
      <c r="D1681" s="230"/>
    </row>
    <row r="1682" spans="3:4" ht="12.95" customHeight="1" x14ac:dyDescent="0.2">
      <c r="C1682" s="230"/>
      <c r="D1682" s="230"/>
    </row>
    <row r="1683" spans="3:4" ht="12.95" customHeight="1" x14ac:dyDescent="0.2">
      <c r="C1683" s="230"/>
      <c r="D1683" s="230"/>
    </row>
    <row r="1684" spans="3:4" ht="12.95" customHeight="1" x14ac:dyDescent="0.2">
      <c r="C1684" s="230"/>
      <c r="D1684" s="230"/>
    </row>
    <row r="1685" spans="3:4" ht="12.95" customHeight="1" x14ac:dyDescent="0.2">
      <c r="C1685" s="230"/>
      <c r="D1685" s="230"/>
    </row>
    <row r="1686" spans="3:4" ht="12.95" customHeight="1" x14ac:dyDescent="0.2">
      <c r="C1686" s="230"/>
      <c r="D1686" s="230"/>
    </row>
    <row r="1687" spans="3:4" ht="12.95" customHeight="1" x14ac:dyDescent="0.2">
      <c r="C1687" s="230"/>
      <c r="D1687" s="230"/>
    </row>
    <row r="1688" spans="3:4" ht="12.95" customHeight="1" x14ac:dyDescent="0.2">
      <c r="C1688" s="230"/>
      <c r="D1688" s="230"/>
    </row>
    <row r="1689" spans="3:4" ht="12.95" customHeight="1" x14ac:dyDescent="0.2">
      <c r="C1689" s="230"/>
      <c r="D1689" s="230"/>
    </row>
    <row r="1690" spans="3:4" ht="12.95" customHeight="1" x14ac:dyDescent="0.2">
      <c r="C1690" s="230"/>
      <c r="D1690" s="230"/>
    </row>
    <row r="1691" spans="3:4" ht="12.95" customHeight="1" x14ac:dyDescent="0.2">
      <c r="C1691" s="230"/>
      <c r="D1691" s="230"/>
    </row>
    <row r="1692" spans="3:4" ht="12.95" customHeight="1" x14ac:dyDescent="0.2">
      <c r="C1692" s="230"/>
      <c r="D1692" s="230"/>
    </row>
    <row r="1693" spans="3:4" ht="12.95" customHeight="1" x14ac:dyDescent="0.2">
      <c r="C1693" s="230"/>
      <c r="D1693" s="230"/>
    </row>
    <row r="1694" spans="3:4" ht="12.95" customHeight="1" x14ac:dyDescent="0.2">
      <c r="C1694" s="230"/>
      <c r="D1694" s="230"/>
    </row>
    <row r="1695" spans="3:4" ht="12.95" customHeight="1" x14ac:dyDescent="0.2">
      <c r="C1695" s="230"/>
      <c r="D1695" s="230"/>
    </row>
    <row r="1696" spans="3:4" ht="12.95" customHeight="1" x14ac:dyDescent="0.2">
      <c r="C1696" s="230"/>
      <c r="D1696" s="230"/>
    </row>
    <row r="1697" spans="3:4" ht="12.95" customHeight="1" x14ac:dyDescent="0.2">
      <c r="C1697" s="230"/>
      <c r="D1697" s="230"/>
    </row>
    <row r="1698" spans="3:4" ht="12.95" customHeight="1" x14ac:dyDescent="0.2">
      <c r="C1698" s="230"/>
      <c r="D1698" s="230"/>
    </row>
    <row r="1699" spans="3:4" ht="12.95" customHeight="1" x14ac:dyDescent="0.2">
      <c r="C1699" s="230"/>
      <c r="D1699" s="230"/>
    </row>
    <row r="1700" spans="3:4" ht="12.95" customHeight="1" x14ac:dyDescent="0.2">
      <c r="C1700" s="230"/>
      <c r="D1700" s="230"/>
    </row>
    <row r="1701" spans="3:4" ht="12.95" customHeight="1" x14ac:dyDescent="0.2">
      <c r="C1701" s="230"/>
      <c r="D1701" s="230"/>
    </row>
    <row r="1702" spans="3:4" ht="12.95" customHeight="1" x14ac:dyDescent="0.2">
      <c r="C1702" s="230"/>
      <c r="D1702" s="230"/>
    </row>
    <row r="1703" spans="3:4" ht="12.95" customHeight="1" x14ac:dyDescent="0.2">
      <c r="C1703" s="230"/>
      <c r="D1703" s="230"/>
    </row>
    <row r="1704" spans="3:4" ht="12.95" customHeight="1" x14ac:dyDescent="0.2">
      <c r="C1704" s="230"/>
      <c r="D1704" s="230"/>
    </row>
    <row r="1705" spans="3:4" ht="12.95" customHeight="1" x14ac:dyDescent="0.2">
      <c r="C1705" s="230"/>
      <c r="D1705" s="230"/>
    </row>
    <row r="1706" spans="3:4" ht="12.95" customHeight="1" x14ac:dyDescent="0.2">
      <c r="C1706" s="230"/>
      <c r="D1706" s="230"/>
    </row>
    <row r="1707" spans="3:4" ht="12.95" customHeight="1" x14ac:dyDescent="0.2">
      <c r="C1707" s="230"/>
      <c r="D1707" s="230"/>
    </row>
    <row r="1708" spans="3:4" ht="12.95" customHeight="1" x14ac:dyDescent="0.2">
      <c r="C1708" s="230"/>
      <c r="D1708" s="230"/>
    </row>
    <row r="1709" spans="3:4" ht="12.95" customHeight="1" x14ac:dyDescent="0.2">
      <c r="C1709" s="230"/>
      <c r="D1709" s="230"/>
    </row>
    <row r="1710" spans="3:4" ht="12.95" customHeight="1" x14ac:dyDescent="0.2">
      <c r="C1710" s="230"/>
      <c r="D1710" s="230"/>
    </row>
    <row r="1711" spans="3:4" ht="12.95" customHeight="1" x14ac:dyDescent="0.2">
      <c r="C1711" s="230"/>
      <c r="D1711" s="230"/>
    </row>
    <row r="1712" spans="3:4" ht="12.95" customHeight="1" x14ac:dyDescent="0.2">
      <c r="C1712" s="230"/>
      <c r="D1712" s="230"/>
    </row>
    <row r="1713" spans="3:4" ht="12.95" customHeight="1" x14ac:dyDescent="0.2">
      <c r="C1713" s="230"/>
      <c r="D1713" s="230"/>
    </row>
    <row r="1714" spans="3:4" ht="12.95" customHeight="1" x14ac:dyDescent="0.2">
      <c r="C1714" s="230"/>
      <c r="D1714" s="230"/>
    </row>
    <row r="1715" spans="3:4" ht="12.95" customHeight="1" x14ac:dyDescent="0.2">
      <c r="C1715" s="230"/>
      <c r="D1715" s="230"/>
    </row>
    <row r="1716" spans="3:4" ht="12.95" customHeight="1" x14ac:dyDescent="0.2">
      <c r="C1716" s="230"/>
      <c r="D1716" s="230"/>
    </row>
    <row r="1717" spans="3:4" ht="12.95" customHeight="1" x14ac:dyDescent="0.2">
      <c r="C1717" s="230"/>
      <c r="D1717" s="230"/>
    </row>
    <row r="1718" spans="3:4" ht="12.95" customHeight="1" x14ac:dyDescent="0.2">
      <c r="C1718" s="230"/>
      <c r="D1718" s="230"/>
    </row>
    <row r="1719" spans="3:4" ht="12.95" customHeight="1" x14ac:dyDescent="0.2">
      <c r="C1719" s="230"/>
      <c r="D1719" s="230"/>
    </row>
    <row r="1720" spans="3:4" ht="12.95" customHeight="1" x14ac:dyDescent="0.2">
      <c r="C1720" s="230"/>
      <c r="D1720" s="230"/>
    </row>
    <row r="1721" spans="3:4" ht="12.95" customHeight="1" x14ac:dyDescent="0.2">
      <c r="C1721" s="230"/>
      <c r="D1721" s="230"/>
    </row>
    <row r="1722" spans="3:4" ht="12.95" customHeight="1" x14ac:dyDescent="0.2">
      <c r="C1722" s="230"/>
      <c r="D1722" s="230"/>
    </row>
    <row r="1723" spans="3:4" ht="12.95" customHeight="1" x14ac:dyDescent="0.2">
      <c r="C1723" s="230"/>
      <c r="D1723" s="230"/>
    </row>
    <row r="1724" spans="3:4" ht="12.95" customHeight="1" x14ac:dyDescent="0.2">
      <c r="C1724" s="230"/>
      <c r="D1724" s="230"/>
    </row>
    <row r="1725" spans="3:4" ht="12.95" customHeight="1" x14ac:dyDescent="0.2">
      <c r="C1725" s="230"/>
      <c r="D1725" s="230"/>
    </row>
    <row r="1726" spans="3:4" ht="12.95" customHeight="1" x14ac:dyDescent="0.2">
      <c r="C1726" s="230"/>
      <c r="D1726" s="230"/>
    </row>
    <row r="1727" spans="3:4" ht="12.95" customHeight="1" x14ac:dyDescent="0.2">
      <c r="C1727" s="230"/>
      <c r="D1727" s="230"/>
    </row>
    <row r="1728" spans="3:4" ht="12.95" customHeight="1" x14ac:dyDescent="0.2">
      <c r="C1728" s="230"/>
      <c r="D1728" s="230"/>
    </row>
    <row r="1729" spans="3:4" ht="12.95" customHeight="1" x14ac:dyDescent="0.2">
      <c r="C1729" s="230"/>
      <c r="D1729" s="230"/>
    </row>
    <row r="1730" spans="3:4" ht="12.95" customHeight="1" x14ac:dyDescent="0.2">
      <c r="C1730" s="230"/>
      <c r="D1730" s="230"/>
    </row>
    <row r="1731" spans="3:4" ht="12.95" customHeight="1" x14ac:dyDescent="0.2">
      <c r="C1731" s="230"/>
      <c r="D1731" s="230"/>
    </row>
    <row r="1732" spans="3:4" ht="12.95" customHeight="1" x14ac:dyDescent="0.2">
      <c r="C1732" s="230"/>
      <c r="D1732" s="230"/>
    </row>
    <row r="1733" spans="3:4" ht="12.95" customHeight="1" x14ac:dyDescent="0.2">
      <c r="C1733" s="230"/>
      <c r="D1733" s="230"/>
    </row>
    <row r="1734" spans="3:4" ht="12.95" customHeight="1" x14ac:dyDescent="0.2">
      <c r="C1734" s="230"/>
      <c r="D1734" s="230"/>
    </row>
    <row r="1735" spans="3:4" ht="12.95" customHeight="1" x14ac:dyDescent="0.2">
      <c r="C1735" s="230"/>
      <c r="D1735" s="230"/>
    </row>
    <row r="1736" spans="3:4" ht="12.95" customHeight="1" x14ac:dyDescent="0.2">
      <c r="C1736" s="230"/>
      <c r="D1736" s="230"/>
    </row>
    <row r="1737" spans="3:4" ht="12.95" customHeight="1" x14ac:dyDescent="0.2">
      <c r="C1737" s="230"/>
      <c r="D1737" s="230"/>
    </row>
    <row r="1738" spans="3:4" ht="12.95" customHeight="1" x14ac:dyDescent="0.2">
      <c r="C1738" s="230"/>
      <c r="D1738" s="230"/>
    </row>
    <row r="1739" spans="3:4" ht="12.95" customHeight="1" x14ac:dyDescent="0.2">
      <c r="C1739" s="230"/>
      <c r="D1739" s="230"/>
    </row>
    <row r="1740" spans="3:4" ht="12.95" customHeight="1" x14ac:dyDescent="0.2">
      <c r="C1740" s="230"/>
      <c r="D1740" s="230"/>
    </row>
    <row r="1741" spans="3:4" ht="12.95" customHeight="1" x14ac:dyDescent="0.2">
      <c r="C1741" s="230"/>
      <c r="D1741" s="230"/>
    </row>
    <row r="1742" spans="3:4" ht="12.95" customHeight="1" x14ac:dyDescent="0.2">
      <c r="C1742" s="230"/>
      <c r="D1742" s="230"/>
    </row>
    <row r="1743" spans="3:4" ht="12.95" customHeight="1" x14ac:dyDescent="0.2">
      <c r="C1743" s="230"/>
      <c r="D1743" s="230"/>
    </row>
    <row r="1744" spans="3:4" ht="12.95" customHeight="1" x14ac:dyDescent="0.2">
      <c r="C1744" s="230"/>
      <c r="D1744" s="230"/>
    </row>
    <row r="1745" spans="3:4" ht="12.95" customHeight="1" x14ac:dyDescent="0.2">
      <c r="C1745" s="230"/>
      <c r="D1745" s="230"/>
    </row>
    <row r="1746" spans="3:4" ht="12.95" customHeight="1" x14ac:dyDescent="0.2">
      <c r="C1746" s="230"/>
      <c r="D1746" s="230"/>
    </row>
    <row r="1747" spans="3:4" ht="12.95" customHeight="1" x14ac:dyDescent="0.2">
      <c r="C1747" s="230"/>
      <c r="D1747" s="230"/>
    </row>
    <row r="1748" spans="3:4" ht="12.95" customHeight="1" x14ac:dyDescent="0.2">
      <c r="C1748" s="230"/>
      <c r="D1748" s="230"/>
    </row>
    <row r="1749" spans="3:4" ht="12.95" customHeight="1" x14ac:dyDescent="0.2">
      <c r="C1749" s="230"/>
      <c r="D1749" s="230"/>
    </row>
    <row r="1750" spans="3:4" ht="12.95" customHeight="1" x14ac:dyDescent="0.2">
      <c r="C1750" s="230"/>
      <c r="D1750" s="230"/>
    </row>
    <row r="1751" spans="3:4" ht="12.95" customHeight="1" x14ac:dyDescent="0.2">
      <c r="C1751" s="230"/>
      <c r="D1751" s="230"/>
    </row>
    <row r="1752" spans="3:4" ht="12.95" customHeight="1" x14ac:dyDescent="0.2">
      <c r="C1752" s="230"/>
      <c r="D1752" s="230"/>
    </row>
    <row r="1753" spans="3:4" ht="12.95" customHeight="1" x14ac:dyDescent="0.2">
      <c r="C1753" s="230"/>
      <c r="D1753" s="230"/>
    </row>
    <row r="1754" spans="3:4" ht="12.95" customHeight="1" x14ac:dyDescent="0.2">
      <c r="C1754" s="230"/>
      <c r="D1754" s="230"/>
    </row>
    <row r="1755" spans="3:4" ht="12.95" customHeight="1" x14ac:dyDescent="0.2">
      <c r="C1755" s="230"/>
      <c r="D1755" s="230"/>
    </row>
    <row r="1756" spans="3:4" ht="12.95" customHeight="1" x14ac:dyDescent="0.2">
      <c r="C1756" s="230"/>
      <c r="D1756" s="230"/>
    </row>
    <row r="1757" spans="3:4" ht="12.95" customHeight="1" x14ac:dyDescent="0.2">
      <c r="C1757" s="230"/>
      <c r="D1757" s="230"/>
    </row>
    <row r="1758" spans="3:4" ht="12.95" customHeight="1" x14ac:dyDescent="0.2">
      <c r="C1758" s="230"/>
      <c r="D1758" s="230"/>
    </row>
    <row r="1759" spans="3:4" ht="12.95" customHeight="1" x14ac:dyDescent="0.2">
      <c r="C1759" s="230"/>
      <c r="D1759" s="230"/>
    </row>
    <row r="1760" spans="3:4" ht="12.95" customHeight="1" x14ac:dyDescent="0.2">
      <c r="C1760" s="230"/>
      <c r="D1760" s="230"/>
    </row>
    <row r="1761" spans="3:4" ht="12.95" customHeight="1" x14ac:dyDescent="0.2">
      <c r="C1761" s="230"/>
      <c r="D1761" s="230"/>
    </row>
    <row r="1762" spans="3:4" ht="12.95" customHeight="1" x14ac:dyDescent="0.2">
      <c r="C1762" s="230"/>
      <c r="D1762" s="230"/>
    </row>
    <row r="1763" spans="3:4" ht="12.95" customHeight="1" x14ac:dyDescent="0.2">
      <c r="C1763" s="230"/>
      <c r="D1763" s="230"/>
    </row>
    <row r="1764" spans="3:4" ht="12.95" customHeight="1" x14ac:dyDescent="0.2">
      <c r="C1764" s="230"/>
      <c r="D1764" s="230"/>
    </row>
    <row r="1765" spans="3:4" ht="12.95" customHeight="1" x14ac:dyDescent="0.2">
      <c r="C1765" s="230"/>
      <c r="D1765" s="230"/>
    </row>
    <row r="1766" spans="3:4" ht="12.95" customHeight="1" x14ac:dyDescent="0.2">
      <c r="C1766" s="230"/>
      <c r="D1766" s="230"/>
    </row>
    <row r="1767" spans="3:4" ht="12.95" customHeight="1" x14ac:dyDescent="0.2">
      <c r="C1767" s="230"/>
      <c r="D1767" s="230"/>
    </row>
    <row r="1768" spans="3:4" ht="12.95" customHeight="1" x14ac:dyDescent="0.2">
      <c r="C1768" s="230"/>
      <c r="D1768" s="230"/>
    </row>
    <row r="1769" spans="3:4" ht="12.95" customHeight="1" x14ac:dyDescent="0.2">
      <c r="C1769" s="230"/>
      <c r="D1769" s="230"/>
    </row>
    <row r="1770" spans="3:4" ht="12.95" customHeight="1" x14ac:dyDescent="0.2">
      <c r="C1770" s="230"/>
      <c r="D1770" s="230"/>
    </row>
    <row r="1771" spans="3:4" ht="12.95" customHeight="1" x14ac:dyDescent="0.2">
      <c r="C1771" s="230"/>
      <c r="D1771" s="230"/>
    </row>
    <row r="1772" spans="3:4" ht="12.95" customHeight="1" x14ac:dyDescent="0.2">
      <c r="C1772" s="230"/>
      <c r="D1772" s="230"/>
    </row>
    <row r="1773" spans="3:4" ht="12.95" customHeight="1" x14ac:dyDescent="0.2">
      <c r="C1773" s="230"/>
      <c r="D1773" s="230"/>
    </row>
    <row r="1774" spans="3:4" ht="12.95" customHeight="1" x14ac:dyDescent="0.2">
      <c r="C1774" s="230"/>
      <c r="D1774" s="230"/>
    </row>
    <row r="1775" spans="3:4" ht="12.95" customHeight="1" x14ac:dyDescent="0.2">
      <c r="C1775" s="230"/>
      <c r="D1775" s="230"/>
    </row>
    <row r="1776" spans="3:4" ht="12.95" customHeight="1" x14ac:dyDescent="0.2">
      <c r="C1776" s="230"/>
      <c r="D1776" s="230"/>
    </row>
    <row r="1777" spans="3:4" ht="12.95" customHeight="1" x14ac:dyDescent="0.2">
      <c r="C1777" s="230"/>
      <c r="D1777" s="230"/>
    </row>
    <row r="1778" spans="3:4" ht="12.95" customHeight="1" x14ac:dyDescent="0.2">
      <c r="C1778" s="230"/>
      <c r="D1778" s="230"/>
    </row>
    <row r="1779" spans="3:4" ht="12.95" customHeight="1" x14ac:dyDescent="0.2">
      <c r="C1779" s="230"/>
      <c r="D1779" s="230"/>
    </row>
    <row r="1780" spans="3:4" ht="12.95" customHeight="1" x14ac:dyDescent="0.2">
      <c r="C1780" s="230"/>
      <c r="D1780" s="230"/>
    </row>
    <row r="1781" spans="3:4" ht="12.95" customHeight="1" x14ac:dyDescent="0.2">
      <c r="C1781" s="230"/>
      <c r="D1781" s="230"/>
    </row>
    <row r="1782" spans="3:4" ht="12.95" customHeight="1" x14ac:dyDescent="0.2">
      <c r="C1782" s="230"/>
      <c r="D1782" s="230"/>
    </row>
    <row r="1783" spans="3:4" ht="12.95" customHeight="1" x14ac:dyDescent="0.2">
      <c r="C1783" s="230"/>
      <c r="D1783" s="230"/>
    </row>
    <row r="1784" spans="3:4" ht="12.95" customHeight="1" x14ac:dyDescent="0.2">
      <c r="C1784" s="230"/>
      <c r="D1784" s="230"/>
    </row>
    <row r="1785" spans="3:4" ht="12.95" customHeight="1" x14ac:dyDescent="0.2">
      <c r="C1785" s="230"/>
      <c r="D1785" s="230"/>
    </row>
    <row r="1786" spans="3:4" ht="12.95" customHeight="1" x14ac:dyDescent="0.2">
      <c r="C1786" s="230"/>
      <c r="D1786" s="230"/>
    </row>
    <row r="1787" spans="3:4" ht="12.95" customHeight="1" x14ac:dyDescent="0.2">
      <c r="C1787" s="230"/>
      <c r="D1787" s="230"/>
    </row>
    <row r="1788" spans="3:4" ht="12.95" customHeight="1" x14ac:dyDescent="0.2">
      <c r="C1788" s="230"/>
      <c r="D1788" s="230"/>
    </row>
    <row r="1789" spans="3:4" ht="12.95" customHeight="1" x14ac:dyDescent="0.2">
      <c r="C1789" s="230"/>
      <c r="D1789" s="230"/>
    </row>
    <row r="1790" spans="3:4" ht="12.95" customHeight="1" x14ac:dyDescent="0.2">
      <c r="C1790" s="230"/>
      <c r="D1790" s="230"/>
    </row>
    <row r="1791" spans="3:4" ht="12.95" customHeight="1" x14ac:dyDescent="0.2">
      <c r="C1791" s="230"/>
      <c r="D1791" s="230"/>
    </row>
    <row r="1792" spans="3:4" ht="12.95" customHeight="1" x14ac:dyDescent="0.2">
      <c r="C1792" s="230"/>
      <c r="D1792" s="230"/>
    </row>
    <row r="1793" spans="3:4" ht="12.95" customHeight="1" x14ac:dyDescent="0.2">
      <c r="C1793" s="230"/>
      <c r="D1793" s="230"/>
    </row>
    <row r="1794" spans="3:4" ht="12.95" customHeight="1" x14ac:dyDescent="0.2">
      <c r="C1794" s="230"/>
      <c r="D1794" s="230"/>
    </row>
    <row r="1795" spans="3:4" ht="12.95" customHeight="1" x14ac:dyDescent="0.2">
      <c r="C1795" s="230"/>
      <c r="D1795" s="230"/>
    </row>
    <row r="1796" spans="3:4" ht="12.95" customHeight="1" x14ac:dyDescent="0.2">
      <c r="C1796" s="230"/>
      <c r="D1796" s="230"/>
    </row>
    <row r="1797" spans="3:4" ht="12.95" customHeight="1" x14ac:dyDescent="0.2">
      <c r="C1797" s="230"/>
      <c r="D1797" s="230"/>
    </row>
    <row r="1798" spans="3:4" ht="12.95" customHeight="1" x14ac:dyDescent="0.2">
      <c r="C1798" s="230"/>
      <c r="D1798" s="230"/>
    </row>
    <row r="1799" spans="3:4" ht="12.95" customHeight="1" x14ac:dyDescent="0.2">
      <c r="C1799" s="230"/>
      <c r="D1799" s="230"/>
    </row>
    <row r="1800" spans="3:4" ht="12.95" customHeight="1" x14ac:dyDescent="0.2">
      <c r="C1800" s="230"/>
      <c r="D1800" s="230"/>
    </row>
    <row r="1801" spans="3:4" ht="12.95" customHeight="1" x14ac:dyDescent="0.2">
      <c r="C1801" s="230"/>
      <c r="D1801" s="230"/>
    </row>
    <row r="1802" spans="3:4" ht="12.95" customHeight="1" x14ac:dyDescent="0.2">
      <c r="C1802" s="230"/>
      <c r="D1802" s="230"/>
    </row>
    <row r="1803" spans="3:4" ht="12.95" customHeight="1" x14ac:dyDescent="0.2">
      <c r="C1803" s="230"/>
      <c r="D1803" s="230"/>
    </row>
    <row r="1804" spans="3:4" ht="12.95" customHeight="1" x14ac:dyDescent="0.2">
      <c r="C1804" s="230"/>
      <c r="D1804" s="230"/>
    </row>
    <row r="1805" spans="3:4" ht="12.95" customHeight="1" x14ac:dyDescent="0.2">
      <c r="C1805" s="230"/>
      <c r="D1805" s="230"/>
    </row>
    <row r="1806" spans="3:4" ht="12.95" customHeight="1" x14ac:dyDescent="0.2">
      <c r="C1806" s="230"/>
      <c r="D1806" s="230"/>
    </row>
    <row r="1807" spans="3:4" ht="12.95" customHeight="1" x14ac:dyDescent="0.2">
      <c r="C1807" s="230"/>
      <c r="D1807" s="230"/>
    </row>
    <row r="1808" spans="3:4" ht="12.95" customHeight="1" x14ac:dyDescent="0.2">
      <c r="C1808" s="230"/>
      <c r="D1808" s="230"/>
    </row>
    <row r="1809" spans="3:4" ht="12.95" customHeight="1" x14ac:dyDescent="0.2">
      <c r="C1809" s="230"/>
      <c r="D1809" s="230"/>
    </row>
    <row r="1810" spans="3:4" ht="12.95" customHeight="1" x14ac:dyDescent="0.2">
      <c r="C1810" s="230"/>
      <c r="D1810" s="230"/>
    </row>
    <row r="1811" spans="3:4" ht="12.95" customHeight="1" x14ac:dyDescent="0.2">
      <c r="C1811" s="230"/>
      <c r="D1811" s="230"/>
    </row>
    <row r="1812" spans="3:4" ht="12.95" customHeight="1" x14ac:dyDescent="0.2">
      <c r="C1812" s="230"/>
      <c r="D1812" s="230"/>
    </row>
    <row r="1813" spans="3:4" ht="12.95" customHeight="1" x14ac:dyDescent="0.2">
      <c r="C1813" s="230"/>
      <c r="D1813" s="230"/>
    </row>
    <row r="1814" spans="3:4" ht="12.95" customHeight="1" x14ac:dyDescent="0.2">
      <c r="C1814" s="230"/>
      <c r="D1814" s="230"/>
    </row>
    <row r="1815" spans="3:4" ht="12.95" customHeight="1" x14ac:dyDescent="0.2">
      <c r="C1815" s="230"/>
      <c r="D1815" s="230"/>
    </row>
    <row r="1816" spans="3:4" ht="12.95" customHeight="1" x14ac:dyDescent="0.2">
      <c r="C1816" s="230"/>
      <c r="D1816" s="230"/>
    </row>
    <row r="1817" spans="3:4" ht="12.95" customHeight="1" x14ac:dyDescent="0.2">
      <c r="C1817" s="230"/>
      <c r="D1817" s="230"/>
    </row>
    <row r="1818" spans="3:4" ht="12.95" customHeight="1" x14ac:dyDescent="0.2">
      <c r="C1818" s="230"/>
      <c r="D1818" s="230"/>
    </row>
    <row r="1819" spans="3:4" ht="12.95" customHeight="1" x14ac:dyDescent="0.2">
      <c r="C1819" s="230"/>
      <c r="D1819" s="230"/>
    </row>
    <row r="1820" spans="3:4" ht="12.95" customHeight="1" x14ac:dyDescent="0.2">
      <c r="C1820" s="230"/>
      <c r="D1820" s="230"/>
    </row>
    <row r="1821" spans="3:4" ht="12.95" customHeight="1" x14ac:dyDescent="0.2">
      <c r="C1821" s="230"/>
      <c r="D1821" s="230"/>
    </row>
    <row r="1822" spans="3:4" ht="12.95" customHeight="1" x14ac:dyDescent="0.2">
      <c r="C1822" s="230"/>
      <c r="D1822" s="230"/>
    </row>
    <row r="1823" spans="3:4" ht="12.95" customHeight="1" x14ac:dyDescent="0.2">
      <c r="C1823" s="230"/>
      <c r="D1823" s="230"/>
    </row>
    <row r="1824" spans="3:4" ht="12.95" customHeight="1" x14ac:dyDescent="0.2">
      <c r="C1824" s="230"/>
      <c r="D1824" s="230"/>
    </row>
    <row r="1825" spans="3:4" ht="12.95" customHeight="1" x14ac:dyDescent="0.2">
      <c r="C1825" s="230"/>
      <c r="D1825" s="230"/>
    </row>
    <row r="1826" spans="3:4" ht="12.95" customHeight="1" x14ac:dyDescent="0.2">
      <c r="C1826" s="230"/>
      <c r="D1826" s="230"/>
    </row>
    <row r="1827" spans="3:4" ht="12.95" customHeight="1" x14ac:dyDescent="0.2">
      <c r="C1827" s="230"/>
      <c r="D1827" s="230"/>
    </row>
    <row r="1828" spans="3:4" ht="12.95" customHeight="1" x14ac:dyDescent="0.2">
      <c r="C1828" s="230"/>
      <c r="D1828" s="230"/>
    </row>
    <row r="1829" spans="3:4" ht="12.95" customHeight="1" x14ac:dyDescent="0.2">
      <c r="C1829" s="230"/>
      <c r="D1829" s="230"/>
    </row>
    <row r="1830" spans="3:4" ht="12.95" customHeight="1" x14ac:dyDescent="0.2">
      <c r="C1830" s="230"/>
      <c r="D1830" s="230"/>
    </row>
    <row r="1831" spans="3:4" ht="12.95" customHeight="1" x14ac:dyDescent="0.2">
      <c r="C1831" s="230"/>
      <c r="D1831" s="230"/>
    </row>
    <row r="1832" spans="3:4" ht="12.95" customHeight="1" x14ac:dyDescent="0.2">
      <c r="C1832" s="230"/>
      <c r="D1832" s="230"/>
    </row>
    <row r="1833" spans="3:4" ht="12.95" customHeight="1" x14ac:dyDescent="0.2">
      <c r="C1833" s="230"/>
      <c r="D1833" s="230"/>
    </row>
    <row r="1834" spans="3:4" ht="12.95" customHeight="1" x14ac:dyDescent="0.2">
      <c r="C1834" s="230"/>
      <c r="D1834" s="230"/>
    </row>
    <row r="1835" spans="3:4" ht="12.95" customHeight="1" x14ac:dyDescent="0.2">
      <c r="C1835" s="230"/>
      <c r="D1835" s="230"/>
    </row>
    <row r="1836" spans="3:4" ht="12.95" customHeight="1" x14ac:dyDescent="0.2">
      <c r="C1836" s="230"/>
      <c r="D1836" s="230"/>
    </row>
    <row r="1837" spans="3:4" ht="12.95" customHeight="1" x14ac:dyDescent="0.2">
      <c r="C1837" s="230"/>
      <c r="D1837" s="230"/>
    </row>
    <row r="1838" spans="3:4" ht="12.95" customHeight="1" x14ac:dyDescent="0.2">
      <c r="C1838" s="230"/>
      <c r="D1838" s="230"/>
    </row>
    <row r="1839" spans="3:4" ht="12.95" customHeight="1" x14ac:dyDescent="0.2">
      <c r="C1839" s="230"/>
      <c r="D1839" s="230"/>
    </row>
    <row r="1840" spans="3:4" ht="12.95" customHeight="1" x14ac:dyDescent="0.2">
      <c r="C1840" s="230"/>
      <c r="D1840" s="230"/>
    </row>
    <row r="1841" spans="3:4" ht="12.95" customHeight="1" x14ac:dyDescent="0.2">
      <c r="C1841" s="230"/>
      <c r="D1841" s="230"/>
    </row>
    <row r="1842" spans="3:4" ht="12.95" customHeight="1" x14ac:dyDescent="0.2">
      <c r="C1842" s="230"/>
      <c r="D1842" s="230"/>
    </row>
    <row r="1843" spans="3:4" ht="12.95" customHeight="1" x14ac:dyDescent="0.2">
      <c r="C1843" s="230"/>
      <c r="D1843" s="230"/>
    </row>
    <row r="1844" spans="3:4" ht="12.95" customHeight="1" x14ac:dyDescent="0.2">
      <c r="C1844" s="230"/>
      <c r="D1844" s="230"/>
    </row>
    <row r="1845" spans="3:4" ht="12.95" customHeight="1" x14ac:dyDescent="0.2">
      <c r="C1845" s="230"/>
      <c r="D1845" s="230"/>
    </row>
    <row r="1846" spans="3:4" ht="12.95" customHeight="1" x14ac:dyDescent="0.2">
      <c r="C1846" s="230"/>
      <c r="D1846" s="230"/>
    </row>
    <row r="1847" spans="3:4" ht="12.95" customHeight="1" x14ac:dyDescent="0.2">
      <c r="C1847" s="230"/>
      <c r="D1847" s="230"/>
    </row>
    <row r="1848" spans="3:4" ht="12.95" customHeight="1" x14ac:dyDescent="0.2">
      <c r="C1848" s="230"/>
      <c r="D1848" s="230"/>
    </row>
    <row r="1849" spans="3:4" ht="12.95" customHeight="1" x14ac:dyDescent="0.2">
      <c r="C1849" s="230"/>
      <c r="D1849" s="230"/>
    </row>
    <row r="1850" spans="3:4" ht="12.95" customHeight="1" x14ac:dyDescent="0.2">
      <c r="C1850" s="230"/>
      <c r="D1850" s="230"/>
    </row>
    <row r="1851" spans="3:4" ht="12.95" customHeight="1" x14ac:dyDescent="0.2">
      <c r="C1851" s="230"/>
      <c r="D1851" s="230"/>
    </row>
    <row r="1852" spans="3:4" ht="12.95" customHeight="1" x14ac:dyDescent="0.2">
      <c r="C1852" s="230"/>
      <c r="D1852" s="230"/>
    </row>
    <row r="1853" spans="3:4" ht="12.95" customHeight="1" x14ac:dyDescent="0.2">
      <c r="C1853" s="230"/>
      <c r="D1853" s="230"/>
    </row>
    <row r="1854" spans="3:4" ht="12.95" customHeight="1" x14ac:dyDescent="0.2">
      <c r="C1854" s="230"/>
      <c r="D1854" s="230"/>
    </row>
    <row r="1855" spans="3:4" ht="12.95" customHeight="1" x14ac:dyDescent="0.2">
      <c r="C1855" s="230"/>
      <c r="D1855" s="230"/>
    </row>
    <row r="1856" spans="3:4" ht="12.95" customHeight="1" x14ac:dyDescent="0.2">
      <c r="C1856" s="230"/>
      <c r="D1856" s="230"/>
    </row>
    <row r="1857" spans="3:4" ht="12.95" customHeight="1" x14ac:dyDescent="0.2">
      <c r="C1857" s="230"/>
      <c r="D1857" s="230"/>
    </row>
    <row r="1858" spans="3:4" ht="12.95" customHeight="1" x14ac:dyDescent="0.2">
      <c r="C1858" s="230"/>
      <c r="D1858" s="230"/>
    </row>
    <row r="1859" spans="3:4" ht="12.95" customHeight="1" x14ac:dyDescent="0.2">
      <c r="C1859" s="230"/>
      <c r="D1859" s="230"/>
    </row>
    <row r="1860" spans="3:4" ht="12.95" customHeight="1" x14ac:dyDescent="0.2">
      <c r="C1860" s="230"/>
      <c r="D1860" s="230"/>
    </row>
    <row r="1861" spans="3:4" ht="12.95" customHeight="1" x14ac:dyDescent="0.2">
      <c r="C1861" s="230"/>
      <c r="D1861" s="230"/>
    </row>
    <row r="1862" spans="3:4" ht="12.95" customHeight="1" x14ac:dyDescent="0.2">
      <c r="C1862" s="230"/>
      <c r="D1862" s="230"/>
    </row>
    <row r="1863" spans="3:4" ht="12.95" customHeight="1" x14ac:dyDescent="0.2">
      <c r="C1863" s="230"/>
      <c r="D1863" s="230"/>
    </row>
    <row r="1864" spans="3:4" ht="12.95" customHeight="1" x14ac:dyDescent="0.2">
      <c r="C1864" s="230"/>
      <c r="D1864" s="230"/>
    </row>
    <row r="1865" spans="3:4" ht="12.95" customHeight="1" x14ac:dyDescent="0.2">
      <c r="C1865" s="230"/>
      <c r="D1865" s="230"/>
    </row>
    <row r="1866" spans="3:4" ht="12.95" customHeight="1" x14ac:dyDescent="0.2">
      <c r="C1866" s="230"/>
      <c r="D1866" s="230"/>
    </row>
    <row r="1867" spans="3:4" ht="12.95" customHeight="1" x14ac:dyDescent="0.2">
      <c r="C1867" s="230"/>
      <c r="D1867" s="230"/>
    </row>
    <row r="1868" spans="3:4" ht="12.95" customHeight="1" x14ac:dyDescent="0.2">
      <c r="C1868" s="230"/>
      <c r="D1868" s="230"/>
    </row>
    <row r="1869" spans="3:4" ht="12.95" customHeight="1" x14ac:dyDescent="0.2">
      <c r="C1869" s="230"/>
      <c r="D1869" s="230"/>
    </row>
    <row r="1870" spans="3:4" ht="12.95" customHeight="1" x14ac:dyDescent="0.2">
      <c r="C1870" s="230"/>
      <c r="D1870" s="230"/>
    </row>
    <row r="1871" spans="3:4" ht="12.95" customHeight="1" x14ac:dyDescent="0.2">
      <c r="C1871" s="230"/>
      <c r="D1871" s="230"/>
    </row>
    <row r="1872" spans="3:4" ht="12.95" customHeight="1" x14ac:dyDescent="0.2">
      <c r="C1872" s="230"/>
      <c r="D1872" s="230"/>
    </row>
    <row r="1873" spans="3:4" ht="12.95" customHeight="1" x14ac:dyDescent="0.2">
      <c r="C1873" s="230"/>
      <c r="D1873" s="230"/>
    </row>
    <row r="1874" spans="3:4" ht="12.95" customHeight="1" x14ac:dyDescent="0.2">
      <c r="C1874" s="230"/>
      <c r="D1874" s="230"/>
    </row>
    <row r="1875" spans="3:4" ht="12.95" customHeight="1" x14ac:dyDescent="0.2">
      <c r="C1875" s="230"/>
      <c r="D1875" s="230"/>
    </row>
    <row r="1876" spans="3:4" ht="12.95" customHeight="1" x14ac:dyDescent="0.2">
      <c r="C1876" s="230"/>
      <c r="D1876" s="230"/>
    </row>
    <row r="1877" spans="3:4" ht="12.95" customHeight="1" x14ac:dyDescent="0.2">
      <c r="C1877" s="230"/>
      <c r="D1877" s="230"/>
    </row>
    <row r="1878" spans="3:4" ht="12.95" customHeight="1" x14ac:dyDescent="0.2">
      <c r="C1878" s="230"/>
      <c r="D1878" s="230"/>
    </row>
    <row r="1879" spans="3:4" ht="12.95" customHeight="1" x14ac:dyDescent="0.2">
      <c r="C1879" s="230"/>
      <c r="D1879" s="230"/>
    </row>
    <row r="1880" spans="3:4" ht="12.95" customHeight="1" x14ac:dyDescent="0.2">
      <c r="C1880" s="230"/>
      <c r="D1880" s="230"/>
    </row>
    <row r="1881" spans="3:4" ht="12.95" customHeight="1" x14ac:dyDescent="0.2">
      <c r="C1881" s="230"/>
      <c r="D1881" s="230"/>
    </row>
    <row r="1882" spans="3:4" ht="12.95" customHeight="1" x14ac:dyDescent="0.2">
      <c r="C1882" s="230"/>
      <c r="D1882" s="230"/>
    </row>
    <row r="1883" spans="3:4" ht="12.95" customHeight="1" x14ac:dyDescent="0.2">
      <c r="C1883" s="230"/>
      <c r="D1883" s="230"/>
    </row>
    <row r="1884" spans="3:4" ht="12.95" customHeight="1" x14ac:dyDescent="0.2">
      <c r="C1884" s="230"/>
      <c r="D1884" s="230"/>
    </row>
    <row r="1885" spans="3:4" ht="12.95" customHeight="1" x14ac:dyDescent="0.2">
      <c r="C1885" s="230"/>
      <c r="D1885" s="230"/>
    </row>
    <row r="1886" spans="3:4" ht="12.95" customHeight="1" x14ac:dyDescent="0.2">
      <c r="C1886" s="230"/>
      <c r="D1886" s="230"/>
    </row>
    <row r="1887" spans="3:4" ht="12.95" customHeight="1" x14ac:dyDescent="0.2">
      <c r="C1887" s="230"/>
      <c r="D1887" s="230"/>
    </row>
    <row r="1888" spans="3:4" ht="12.95" customHeight="1" x14ac:dyDescent="0.2">
      <c r="C1888" s="230"/>
      <c r="D1888" s="230"/>
    </row>
    <row r="1889" spans="3:4" ht="12.95" customHeight="1" x14ac:dyDescent="0.2">
      <c r="C1889" s="230"/>
      <c r="D1889" s="230"/>
    </row>
    <row r="1890" spans="3:4" ht="12.95" customHeight="1" x14ac:dyDescent="0.2">
      <c r="C1890" s="230"/>
      <c r="D1890" s="230"/>
    </row>
    <row r="1891" spans="3:4" ht="12.95" customHeight="1" x14ac:dyDescent="0.2">
      <c r="C1891" s="230"/>
      <c r="D1891" s="230"/>
    </row>
    <row r="1892" spans="3:4" ht="12.95" customHeight="1" x14ac:dyDescent="0.2">
      <c r="C1892" s="230"/>
      <c r="D1892" s="230"/>
    </row>
    <row r="1893" spans="3:4" ht="12.95" customHeight="1" x14ac:dyDescent="0.2">
      <c r="C1893" s="230"/>
      <c r="D1893" s="230"/>
    </row>
    <row r="1894" spans="3:4" ht="12.95" customHeight="1" x14ac:dyDescent="0.2">
      <c r="C1894" s="230"/>
      <c r="D1894" s="230"/>
    </row>
    <row r="1895" spans="3:4" ht="12.95" customHeight="1" x14ac:dyDescent="0.2">
      <c r="C1895" s="230"/>
      <c r="D1895" s="230"/>
    </row>
    <row r="1896" spans="3:4" ht="12.95" customHeight="1" x14ac:dyDescent="0.2">
      <c r="C1896" s="230"/>
      <c r="D1896" s="230"/>
    </row>
    <row r="1897" spans="3:4" ht="12.95" customHeight="1" x14ac:dyDescent="0.2">
      <c r="C1897" s="230"/>
      <c r="D1897" s="230"/>
    </row>
    <row r="1898" spans="3:4" ht="12.95" customHeight="1" x14ac:dyDescent="0.2">
      <c r="C1898" s="230"/>
      <c r="D1898" s="230"/>
    </row>
    <row r="1899" spans="3:4" ht="12.95" customHeight="1" x14ac:dyDescent="0.2">
      <c r="C1899" s="230"/>
      <c r="D1899" s="230"/>
    </row>
    <row r="1900" spans="3:4" ht="12.95" customHeight="1" x14ac:dyDescent="0.2">
      <c r="C1900" s="230"/>
      <c r="D1900" s="230"/>
    </row>
    <row r="1901" spans="3:4" ht="12.95" customHeight="1" x14ac:dyDescent="0.2">
      <c r="C1901" s="230"/>
      <c r="D1901" s="230"/>
    </row>
    <row r="1902" spans="3:4" ht="12.95" customHeight="1" x14ac:dyDescent="0.2">
      <c r="C1902" s="230"/>
      <c r="D1902" s="230"/>
    </row>
    <row r="1903" spans="3:4" ht="12.95" customHeight="1" x14ac:dyDescent="0.2">
      <c r="C1903" s="230"/>
      <c r="D1903" s="230"/>
    </row>
    <row r="1904" spans="3:4" ht="12.95" customHeight="1" x14ac:dyDescent="0.2">
      <c r="C1904" s="230"/>
      <c r="D1904" s="230"/>
    </row>
    <row r="1905" spans="3:4" ht="12.95" customHeight="1" x14ac:dyDescent="0.2">
      <c r="C1905" s="230"/>
      <c r="D1905" s="230"/>
    </row>
    <row r="1906" spans="3:4" ht="12.95" customHeight="1" x14ac:dyDescent="0.2">
      <c r="C1906" s="230"/>
      <c r="D1906" s="230"/>
    </row>
    <row r="1907" spans="3:4" ht="12.95" customHeight="1" x14ac:dyDescent="0.2">
      <c r="C1907" s="230"/>
      <c r="D1907" s="230"/>
    </row>
    <row r="1908" spans="3:4" ht="12.95" customHeight="1" x14ac:dyDescent="0.2">
      <c r="C1908" s="230"/>
      <c r="D1908" s="230"/>
    </row>
    <row r="1909" spans="3:4" ht="12.95" customHeight="1" x14ac:dyDescent="0.2">
      <c r="C1909" s="230"/>
      <c r="D1909" s="230"/>
    </row>
    <row r="1910" spans="3:4" ht="12.95" customHeight="1" x14ac:dyDescent="0.2">
      <c r="C1910" s="230"/>
      <c r="D1910" s="230"/>
    </row>
    <row r="1911" spans="3:4" ht="12.95" customHeight="1" x14ac:dyDescent="0.2">
      <c r="C1911" s="230"/>
      <c r="D1911" s="230"/>
    </row>
    <row r="1912" spans="3:4" ht="12.95" customHeight="1" x14ac:dyDescent="0.2">
      <c r="C1912" s="230"/>
      <c r="D1912" s="230"/>
    </row>
    <row r="1913" spans="3:4" ht="12.95" customHeight="1" x14ac:dyDescent="0.2">
      <c r="C1913" s="230"/>
      <c r="D1913" s="230"/>
    </row>
    <row r="1914" spans="3:4" ht="12.95" customHeight="1" x14ac:dyDescent="0.2">
      <c r="C1914" s="230"/>
      <c r="D1914" s="230"/>
    </row>
    <row r="1915" spans="3:4" ht="12.95" customHeight="1" x14ac:dyDescent="0.2">
      <c r="C1915" s="230"/>
      <c r="D1915" s="230"/>
    </row>
    <row r="1916" spans="3:4" ht="12.95" customHeight="1" x14ac:dyDescent="0.2">
      <c r="C1916" s="230"/>
      <c r="D1916" s="230"/>
    </row>
    <row r="1917" spans="3:4" ht="12.95" customHeight="1" x14ac:dyDescent="0.2">
      <c r="C1917" s="230"/>
      <c r="D1917" s="230"/>
    </row>
    <row r="1918" spans="3:4" ht="12.95" customHeight="1" x14ac:dyDescent="0.2">
      <c r="C1918" s="230"/>
      <c r="D1918" s="230"/>
    </row>
    <row r="1919" spans="3:4" ht="12.95" customHeight="1" x14ac:dyDescent="0.2">
      <c r="C1919" s="230"/>
      <c r="D1919" s="230"/>
    </row>
    <row r="1920" spans="3:4" ht="12.95" customHeight="1" x14ac:dyDescent="0.2">
      <c r="C1920" s="230"/>
      <c r="D1920" s="230"/>
    </row>
    <row r="1921" spans="3:4" ht="12.95" customHeight="1" x14ac:dyDescent="0.2">
      <c r="C1921" s="230"/>
      <c r="D1921" s="230"/>
    </row>
    <row r="1922" spans="3:4" ht="12.95" customHeight="1" x14ac:dyDescent="0.2">
      <c r="C1922" s="230"/>
      <c r="D1922" s="230"/>
    </row>
    <row r="1923" spans="3:4" ht="12.95" customHeight="1" x14ac:dyDescent="0.2">
      <c r="C1923" s="230"/>
      <c r="D1923" s="230"/>
    </row>
    <row r="1924" spans="3:4" ht="12.95" customHeight="1" x14ac:dyDescent="0.2">
      <c r="C1924" s="230"/>
      <c r="D1924" s="230"/>
    </row>
    <row r="1925" spans="3:4" ht="12.95" customHeight="1" x14ac:dyDescent="0.2">
      <c r="C1925" s="230"/>
      <c r="D1925" s="230"/>
    </row>
    <row r="1926" spans="3:4" ht="12.95" customHeight="1" x14ac:dyDescent="0.2">
      <c r="C1926" s="230"/>
      <c r="D1926" s="230"/>
    </row>
    <row r="1927" spans="3:4" ht="12.95" customHeight="1" x14ac:dyDescent="0.2">
      <c r="C1927" s="230"/>
      <c r="D1927" s="230"/>
    </row>
    <row r="1928" spans="3:4" ht="12.95" customHeight="1" x14ac:dyDescent="0.2">
      <c r="C1928" s="230"/>
      <c r="D1928" s="230"/>
    </row>
    <row r="1929" spans="3:4" ht="12.95" customHeight="1" x14ac:dyDescent="0.2">
      <c r="C1929" s="230"/>
      <c r="D1929" s="230"/>
    </row>
    <row r="1930" spans="3:4" ht="12.95" customHeight="1" x14ac:dyDescent="0.2">
      <c r="C1930" s="230"/>
      <c r="D1930" s="230"/>
    </row>
    <row r="1931" spans="3:4" ht="12.95" customHeight="1" x14ac:dyDescent="0.2">
      <c r="C1931" s="230"/>
      <c r="D1931" s="230"/>
    </row>
    <row r="1932" spans="3:4" ht="12.95" customHeight="1" x14ac:dyDescent="0.2">
      <c r="C1932" s="230"/>
      <c r="D1932" s="230"/>
    </row>
    <row r="1933" spans="3:4" ht="12.95" customHeight="1" x14ac:dyDescent="0.2">
      <c r="C1933" s="230"/>
      <c r="D1933" s="230"/>
    </row>
    <row r="1934" spans="3:4" ht="12.95" customHeight="1" x14ac:dyDescent="0.2">
      <c r="C1934" s="230"/>
      <c r="D1934" s="230"/>
    </row>
    <row r="1935" spans="3:4" ht="12.95" customHeight="1" x14ac:dyDescent="0.2">
      <c r="C1935" s="230"/>
      <c r="D1935" s="230"/>
    </row>
    <row r="1936" spans="3:4" ht="12.95" customHeight="1" x14ac:dyDescent="0.2">
      <c r="C1936" s="230"/>
      <c r="D1936" s="230"/>
    </row>
    <row r="1937" spans="3:4" ht="12.95" customHeight="1" x14ac:dyDescent="0.2">
      <c r="C1937" s="230"/>
      <c r="D1937" s="230"/>
    </row>
    <row r="1938" spans="3:4" ht="12.95" customHeight="1" x14ac:dyDescent="0.2">
      <c r="C1938" s="230"/>
      <c r="D1938" s="230"/>
    </row>
    <row r="1939" spans="3:4" ht="12.95" customHeight="1" x14ac:dyDescent="0.2">
      <c r="C1939" s="230"/>
      <c r="D1939" s="230"/>
    </row>
    <row r="1940" spans="3:4" ht="12.95" customHeight="1" x14ac:dyDescent="0.2">
      <c r="C1940" s="230"/>
      <c r="D1940" s="230"/>
    </row>
    <row r="1941" spans="3:4" ht="12.95" customHeight="1" x14ac:dyDescent="0.2">
      <c r="C1941" s="230"/>
      <c r="D1941" s="230"/>
    </row>
    <row r="1942" spans="3:4" ht="12.95" customHeight="1" x14ac:dyDescent="0.2">
      <c r="C1942" s="230"/>
      <c r="D1942" s="230"/>
    </row>
    <row r="1943" spans="3:4" ht="12.95" customHeight="1" x14ac:dyDescent="0.2">
      <c r="C1943" s="230"/>
      <c r="D1943" s="230"/>
    </row>
    <row r="1944" spans="3:4" ht="12.95" customHeight="1" x14ac:dyDescent="0.2">
      <c r="C1944" s="230"/>
      <c r="D1944" s="230"/>
    </row>
    <row r="1945" spans="3:4" ht="12.95" customHeight="1" x14ac:dyDescent="0.2">
      <c r="C1945" s="230"/>
      <c r="D1945" s="230"/>
    </row>
    <row r="1946" spans="3:4" ht="12.95" customHeight="1" x14ac:dyDescent="0.2">
      <c r="C1946" s="230"/>
      <c r="D1946" s="230"/>
    </row>
    <row r="1947" spans="3:4" ht="12.95" customHeight="1" x14ac:dyDescent="0.2">
      <c r="C1947" s="230"/>
      <c r="D1947" s="230"/>
    </row>
    <row r="1948" spans="3:4" ht="12.95" customHeight="1" x14ac:dyDescent="0.2">
      <c r="C1948" s="230"/>
      <c r="D1948" s="230"/>
    </row>
    <row r="1949" spans="3:4" ht="12.95" customHeight="1" x14ac:dyDescent="0.2">
      <c r="C1949" s="230"/>
      <c r="D1949" s="230"/>
    </row>
    <row r="1950" spans="3:4" ht="12.95" customHeight="1" x14ac:dyDescent="0.2">
      <c r="C1950" s="230"/>
      <c r="D1950" s="230"/>
    </row>
    <row r="1951" spans="3:4" ht="12.95" customHeight="1" x14ac:dyDescent="0.2">
      <c r="C1951" s="230"/>
      <c r="D1951" s="230"/>
    </row>
    <row r="1952" spans="3:4" ht="12.95" customHeight="1" x14ac:dyDescent="0.2">
      <c r="C1952" s="230"/>
      <c r="D1952" s="230"/>
    </row>
    <row r="1953" spans="3:4" ht="12.95" customHeight="1" x14ac:dyDescent="0.2">
      <c r="C1953" s="230"/>
      <c r="D1953" s="230"/>
    </row>
    <row r="1954" spans="3:4" ht="12.95" customHeight="1" x14ac:dyDescent="0.2">
      <c r="C1954" s="230"/>
      <c r="D1954" s="230"/>
    </row>
    <row r="1955" spans="3:4" ht="12.95" customHeight="1" x14ac:dyDescent="0.2">
      <c r="C1955" s="230"/>
      <c r="D1955" s="230"/>
    </row>
    <row r="1956" spans="3:4" ht="12.95" customHeight="1" x14ac:dyDescent="0.2">
      <c r="C1956" s="230"/>
      <c r="D1956" s="230"/>
    </row>
    <row r="1957" spans="3:4" ht="12.95" customHeight="1" x14ac:dyDescent="0.2">
      <c r="C1957" s="230"/>
      <c r="D1957" s="230"/>
    </row>
    <row r="1958" spans="3:4" ht="12.95" customHeight="1" x14ac:dyDescent="0.2">
      <c r="C1958" s="230"/>
      <c r="D1958" s="230"/>
    </row>
    <row r="1959" spans="3:4" ht="12.95" customHeight="1" x14ac:dyDescent="0.2">
      <c r="C1959" s="230"/>
      <c r="D1959" s="230"/>
    </row>
    <row r="1960" spans="3:4" ht="12.95" customHeight="1" x14ac:dyDescent="0.2">
      <c r="C1960" s="230"/>
      <c r="D1960" s="230"/>
    </row>
    <row r="1961" spans="3:4" ht="12.95" customHeight="1" x14ac:dyDescent="0.2">
      <c r="C1961" s="230"/>
      <c r="D1961" s="230"/>
    </row>
    <row r="1962" spans="3:4" ht="12.95" customHeight="1" x14ac:dyDescent="0.2">
      <c r="C1962" s="230"/>
      <c r="D1962" s="230"/>
    </row>
    <row r="1963" spans="3:4" ht="12.95" customHeight="1" x14ac:dyDescent="0.2">
      <c r="C1963" s="230"/>
      <c r="D1963" s="230"/>
    </row>
    <row r="1964" spans="3:4" ht="12.95" customHeight="1" x14ac:dyDescent="0.2">
      <c r="C1964" s="230"/>
      <c r="D1964" s="230"/>
    </row>
    <row r="1965" spans="3:4" ht="12.95" customHeight="1" x14ac:dyDescent="0.2">
      <c r="C1965" s="230"/>
      <c r="D1965" s="230"/>
    </row>
    <row r="1966" spans="3:4" ht="12.95" customHeight="1" x14ac:dyDescent="0.2">
      <c r="C1966" s="230"/>
      <c r="D1966" s="230"/>
    </row>
    <row r="1967" spans="3:4" ht="12.95" customHeight="1" x14ac:dyDescent="0.2">
      <c r="C1967" s="230"/>
      <c r="D1967" s="230"/>
    </row>
    <row r="1968" spans="3:4" ht="12.95" customHeight="1" x14ac:dyDescent="0.2">
      <c r="C1968" s="230"/>
      <c r="D1968" s="230"/>
    </row>
    <row r="1969" spans="3:4" ht="12.95" customHeight="1" x14ac:dyDescent="0.2">
      <c r="C1969" s="230"/>
      <c r="D1969" s="230"/>
    </row>
    <row r="1970" spans="3:4" ht="12.95" customHeight="1" x14ac:dyDescent="0.2">
      <c r="C1970" s="230"/>
      <c r="D1970" s="230"/>
    </row>
    <row r="1971" spans="3:4" ht="12.95" customHeight="1" x14ac:dyDescent="0.2">
      <c r="C1971" s="230"/>
      <c r="D1971" s="230"/>
    </row>
    <row r="1972" spans="3:4" ht="12.95" customHeight="1" x14ac:dyDescent="0.2">
      <c r="C1972" s="230"/>
      <c r="D1972" s="230"/>
    </row>
    <row r="1973" spans="3:4" ht="12.95" customHeight="1" x14ac:dyDescent="0.2">
      <c r="C1973" s="230"/>
      <c r="D1973" s="230"/>
    </row>
    <row r="1974" spans="3:4" ht="12.95" customHeight="1" x14ac:dyDescent="0.2">
      <c r="C1974" s="230"/>
      <c r="D1974" s="230"/>
    </row>
    <row r="1975" spans="3:4" ht="12.95" customHeight="1" x14ac:dyDescent="0.2">
      <c r="C1975" s="230"/>
      <c r="D1975" s="230"/>
    </row>
    <row r="1976" spans="3:4" ht="12.95" customHeight="1" x14ac:dyDescent="0.2">
      <c r="C1976" s="230"/>
      <c r="D1976" s="230"/>
    </row>
    <row r="1977" spans="3:4" ht="12.95" customHeight="1" x14ac:dyDescent="0.2">
      <c r="C1977" s="230"/>
      <c r="D1977" s="230"/>
    </row>
    <row r="1978" spans="3:4" ht="12.95" customHeight="1" x14ac:dyDescent="0.2">
      <c r="C1978" s="230"/>
      <c r="D1978" s="230"/>
    </row>
    <row r="1979" spans="3:4" ht="12.95" customHeight="1" x14ac:dyDescent="0.2">
      <c r="C1979" s="230"/>
      <c r="D1979" s="230"/>
    </row>
    <row r="1980" spans="3:4" ht="12.95" customHeight="1" x14ac:dyDescent="0.2">
      <c r="C1980" s="230"/>
      <c r="D1980" s="230"/>
    </row>
    <row r="1981" spans="3:4" ht="12.95" customHeight="1" x14ac:dyDescent="0.2">
      <c r="C1981" s="230"/>
      <c r="D1981" s="230"/>
    </row>
    <row r="1982" spans="3:4" ht="12.95" customHeight="1" x14ac:dyDescent="0.2">
      <c r="C1982" s="230"/>
      <c r="D1982" s="230"/>
    </row>
    <row r="1983" spans="3:4" ht="12.95" customHeight="1" x14ac:dyDescent="0.2">
      <c r="C1983" s="230"/>
      <c r="D1983" s="230"/>
    </row>
    <row r="1984" spans="3:4" ht="12.95" customHeight="1" x14ac:dyDescent="0.2">
      <c r="C1984" s="230"/>
      <c r="D1984" s="230"/>
    </row>
    <row r="1985" spans="3:4" ht="12.95" customHeight="1" x14ac:dyDescent="0.2">
      <c r="C1985" s="230"/>
      <c r="D1985" s="230"/>
    </row>
    <row r="1986" spans="3:4" ht="12.95" customHeight="1" x14ac:dyDescent="0.2">
      <c r="C1986" s="230"/>
      <c r="D1986" s="230"/>
    </row>
    <row r="1987" spans="3:4" ht="12.95" customHeight="1" x14ac:dyDescent="0.2">
      <c r="C1987" s="230"/>
      <c r="D1987" s="230"/>
    </row>
    <row r="1988" spans="3:4" ht="12.95" customHeight="1" x14ac:dyDescent="0.2">
      <c r="C1988" s="230"/>
      <c r="D1988" s="230"/>
    </row>
    <row r="1989" spans="3:4" ht="12.95" customHeight="1" x14ac:dyDescent="0.2">
      <c r="C1989" s="230"/>
      <c r="D1989" s="230"/>
    </row>
    <row r="1990" spans="3:4" ht="12.95" customHeight="1" x14ac:dyDescent="0.2">
      <c r="C1990" s="230"/>
      <c r="D1990" s="230"/>
    </row>
    <row r="1991" spans="3:4" ht="12.95" customHeight="1" x14ac:dyDescent="0.2">
      <c r="C1991" s="230"/>
      <c r="D1991" s="230"/>
    </row>
    <row r="1992" spans="3:4" ht="12.95" customHeight="1" x14ac:dyDescent="0.2">
      <c r="C1992" s="230"/>
      <c r="D1992" s="230"/>
    </row>
    <row r="1993" spans="3:4" ht="12.95" customHeight="1" x14ac:dyDescent="0.2">
      <c r="C1993" s="230"/>
      <c r="D1993" s="230"/>
    </row>
    <row r="1994" spans="3:4" ht="12.95" customHeight="1" x14ac:dyDescent="0.2">
      <c r="C1994" s="230"/>
      <c r="D1994" s="230"/>
    </row>
    <row r="1995" spans="3:4" ht="12.95" customHeight="1" x14ac:dyDescent="0.2">
      <c r="C1995" s="230"/>
      <c r="D1995" s="230"/>
    </row>
    <row r="1996" spans="3:4" ht="12.95" customHeight="1" x14ac:dyDescent="0.2">
      <c r="C1996" s="230"/>
      <c r="D1996" s="230"/>
    </row>
    <row r="1997" spans="3:4" ht="12.95" customHeight="1" x14ac:dyDescent="0.2">
      <c r="C1997" s="230"/>
      <c r="D1997" s="230"/>
    </row>
    <row r="1998" spans="3:4" ht="12.95" customHeight="1" x14ac:dyDescent="0.2">
      <c r="C1998" s="230"/>
      <c r="D1998" s="230"/>
    </row>
    <row r="1999" spans="3:4" ht="12.95" customHeight="1" x14ac:dyDescent="0.2">
      <c r="C1999" s="230"/>
      <c r="D1999" s="230"/>
    </row>
    <row r="2000" spans="3:4" ht="12.95" customHeight="1" x14ac:dyDescent="0.2">
      <c r="C2000" s="230"/>
      <c r="D2000" s="230"/>
    </row>
    <row r="2001" spans="3:4" ht="12.95" customHeight="1" x14ac:dyDescent="0.2">
      <c r="C2001" s="230"/>
      <c r="D2001" s="230"/>
    </row>
    <row r="2002" spans="3:4" ht="12.95" customHeight="1" x14ac:dyDescent="0.2">
      <c r="C2002" s="230"/>
      <c r="D2002" s="230"/>
    </row>
    <row r="2003" spans="3:4" ht="12.95" customHeight="1" x14ac:dyDescent="0.2">
      <c r="C2003" s="230"/>
      <c r="D2003" s="230"/>
    </row>
    <row r="2004" spans="3:4" ht="12.95" customHeight="1" x14ac:dyDescent="0.2">
      <c r="C2004" s="230"/>
      <c r="D2004" s="230"/>
    </row>
    <row r="2005" spans="3:4" ht="12.95" customHeight="1" x14ac:dyDescent="0.2">
      <c r="C2005" s="230"/>
      <c r="D2005" s="230"/>
    </row>
    <row r="2006" spans="3:4" ht="12.95" customHeight="1" x14ac:dyDescent="0.2">
      <c r="C2006" s="230"/>
      <c r="D2006" s="230"/>
    </row>
    <row r="2007" spans="3:4" ht="12.95" customHeight="1" x14ac:dyDescent="0.2">
      <c r="C2007" s="230"/>
      <c r="D2007" s="230"/>
    </row>
    <row r="2008" spans="3:4" ht="12.95" customHeight="1" x14ac:dyDescent="0.2">
      <c r="C2008" s="230"/>
      <c r="D2008" s="230"/>
    </row>
    <row r="2009" spans="3:4" ht="12.95" customHeight="1" x14ac:dyDescent="0.2">
      <c r="C2009" s="230"/>
      <c r="D2009" s="230"/>
    </row>
    <row r="2010" spans="3:4" ht="12.95" customHeight="1" x14ac:dyDescent="0.2">
      <c r="C2010" s="230"/>
      <c r="D2010" s="230"/>
    </row>
    <row r="2011" spans="3:4" ht="12.95" customHeight="1" x14ac:dyDescent="0.2">
      <c r="C2011" s="230"/>
      <c r="D2011" s="230"/>
    </row>
    <row r="2012" spans="3:4" ht="12.95" customHeight="1" x14ac:dyDescent="0.2">
      <c r="C2012" s="230"/>
      <c r="D2012" s="230"/>
    </row>
    <row r="2013" spans="3:4" ht="12.95" customHeight="1" x14ac:dyDescent="0.2">
      <c r="C2013" s="230"/>
      <c r="D2013" s="230"/>
    </row>
    <row r="2014" spans="3:4" ht="12.95" customHeight="1" x14ac:dyDescent="0.2">
      <c r="C2014" s="230"/>
      <c r="D2014" s="230"/>
    </row>
    <row r="2015" spans="3:4" ht="12.95" customHeight="1" x14ac:dyDescent="0.2">
      <c r="C2015" s="230"/>
      <c r="D2015" s="230"/>
    </row>
    <row r="2016" spans="3:4" ht="12.95" customHeight="1" x14ac:dyDescent="0.2">
      <c r="C2016" s="230"/>
      <c r="D2016" s="230"/>
    </row>
    <row r="2017" spans="3:4" ht="12.95" customHeight="1" x14ac:dyDescent="0.2">
      <c r="C2017" s="230"/>
      <c r="D2017" s="230"/>
    </row>
    <row r="2018" spans="3:4" ht="12.95" customHeight="1" x14ac:dyDescent="0.2">
      <c r="C2018" s="230"/>
      <c r="D2018" s="230"/>
    </row>
    <row r="2019" spans="3:4" ht="12.95" customHeight="1" x14ac:dyDescent="0.2">
      <c r="C2019" s="230"/>
      <c r="D2019" s="230"/>
    </row>
    <row r="2020" spans="3:4" ht="12.95" customHeight="1" x14ac:dyDescent="0.2">
      <c r="C2020" s="230"/>
      <c r="D2020" s="230"/>
    </row>
    <row r="2021" spans="3:4" ht="12.95" customHeight="1" x14ac:dyDescent="0.2">
      <c r="C2021" s="230"/>
      <c r="D2021" s="230"/>
    </row>
    <row r="2022" spans="3:4" ht="12.95" customHeight="1" x14ac:dyDescent="0.2">
      <c r="C2022" s="230"/>
      <c r="D2022" s="230"/>
    </row>
    <row r="2023" spans="3:4" ht="12.95" customHeight="1" x14ac:dyDescent="0.2">
      <c r="C2023" s="230"/>
      <c r="D2023" s="230"/>
    </row>
    <row r="2024" spans="3:4" ht="12.95" customHeight="1" x14ac:dyDescent="0.2">
      <c r="C2024" s="230"/>
      <c r="D2024" s="230"/>
    </row>
    <row r="2025" spans="3:4" ht="12.95" customHeight="1" x14ac:dyDescent="0.2">
      <c r="C2025" s="230"/>
      <c r="D2025" s="230"/>
    </row>
    <row r="2026" spans="3:4" ht="12.95" customHeight="1" x14ac:dyDescent="0.2">
      <c r="C2026" s="230"/>
      <c r="D2026" s="230"/>
    </row>
    <row r="2027" spans="3:4" ht="12.95" customHeight="1" x14ac:dyDescent="0.2">
      <c r="C2027" s="230"/>
      <c r="D2027" s="230"/>
    </row>
    <row r="2028" spans="3:4" ht="12.95" customHeight="1" x14ac:dyDescent="0.2">
      <c r="C2028" s="230"/>
      <c r="D2028" s="230"/>
    </row>
    <row r="2029" spans="3:4" ht="12.95" customHeight="1" x14ac:dyDescent="0.2">
      <c r="C2029" s="230"/>
      <c r="D2029" s="230"/>
    </row>
    <row r="2030" spans="3:4" ht="12.95" customHeight="1" x14ac:dyDescent="0.2">
      <c r="C2030" s="230"/>
      <c r="D2030" s="230"/>
    </row>
    <row r="2031" spans="3:4" ht="12.95" customHeight="1" x14ac:dyDescent="0.2">
      <c r="C2031" s="230"/>
      <c r="D2031" s="230"/>
    </row>
    <row r="2032" spans="3:4" ht="12.95" customHeight="1" x14ac:dyDescent="0.2">
      <c r="C2032" s="230"/>
      <c r="D2032" s="230"/>
    </row>
    <row r="2033" spans="3:4" ht="12.95" customHeight="1" x14ac:dyDescent="0.2">
      <c r="C2033" s="230"/>
      <c r="D2033" s="230"/>
    </row>
    <row r="2034" spans="3:4" ht="12.95" customHeight="1" x14ac:dyDescent="0.2">
      <c r="C2034" s="230"/>
      <c r="D2034" s="230"/>
    </row>
    <row r="2035" spans="3:4" ht="12.95" customHeight="1" x14ac:dyDescent="0.2">
      <c r="C2035" s="230"/>
      <c r="D2035" s="230"/>
    </row>
    <row r="2036" spans="3:4" ht="12.95" customHeight="1" x14ac:dyDescent="0.2">
      <c r="C2036" s="230"/>
      <c r="D2036" s="230"/>
    </row>
    <row r="2037" spans="3:4" ht="12.95" customHeight="1" x14ac:dyDescent="0.2">
      <c r="C2037" s="230"/>
      <c r="D2037" s="230"/>
    </row>
    <row r="2038" spans="3:4" ht="12.95" customHeight="1" x14ac:dyDescent="0.2">
      <c r="C2038" s="230"/>
      <c r="D2038" s="230"/>
    </row>
    <row r="2039" spans="3:4" ht="12.95" customHeight="1" x14ac:dyDescent="0.2">
      <c r="C2039" s="230"/>
      <c r="D2039" s="230"/>
    </row>
    <row r="2040" spans="3:4" ht="12.95" customHeight="1" x14ac:dyDescent="0.2">
      <c r="C2040" s="230"/>
      <c r="D2040" s="230"/>
    </row>
    <row r="2041" spans="3:4" ht="12.95" customHeight="1" x14ac:dyDescent="0.2">
      <c r="C2041" s="230"/>
      <c r="D2041" s="230"/>
    </row>
    <row r="2042" spans="3:4" ht="12.95" customHeight="1" x14ac:dyDescent="0.2">
      <c r="C2042" s="230"/>
      <c r="D2042" s="230"/>
    </row>
    <row r="2043" spans="3:4" ht="12.95" customHeight="1" x14ac:dyDescent="0.2">
      <c r="C2043" s="230"/>
      <c r="D2043" s="230"/>
    </row>
    <row r="2044" spans="3:4" ht="12.95" customHeight="1" x14ac:dyDescent="0.2">
      <c r="C2044" s="230"/>
      <c r="D2044" s="230"/>
    </row>
    <row r="2045" spans="3:4" ht="12.95" customHeight="1" x14ac:dyDescent="0.2">
      <c r="C2045" s="230"/>
      <c r="D2045" s="230"/>
    </row>
    <row r="2046" spans="3:4" ht="12.95" customHeight="1" x14ac:dyDescent="0.2">
      <c r="C2046" s="230"/>
      <c r="D2046" s="230"/>
    </row>
    <row r="2047" spans="3:4" ht="12.95" customHeight="1" x14ac:dyDescent="0.2">
      <c r="C2047" s="230"/>
      <c r="D2047" s="230"/>
    </row>
    <row r="2048" spans="3:4" ht="12.95" customHeight="1" x14ac:dyDescent="0.2">
      <c r="C2048" s="230"/>
      <c r="D2048" s="230"/>
    </row>
    <row r="2049" spans="3:4" ht="12.95" customHeight="1" x14ac:dyDescent="0.2">
      <c r="C2049" s="230"/>
      <c r="D2049" s="230"/>
    </row>
    <row r="2050" spans="3:4" ht="12.95" customHeight="1" x14ac:dyDescent="0.2">
      <c r="C2050" s="230"/>
      <c r="D2050" s="230"/>
    </row>
    <row r="2051" spans="3:4" ht="12.95" customHeight="1" x14ac:dyDescent="0.2">
      <c r="C2051" s="230"/>
      <c r="D2051" s="230"/>
    </row>
    <row r="2052" spans="3:4" ht="12.95" customHeight="1" x14ac:dyDescent="0.2">
      <c r="C2052" s="230"/>
      <c r="D2052" s="230"/>
    </row>
    <row r="2053" spans="3:4" ht="12.95" customHeight="1" x14ac:dyDescent="0.2">
      <c r="C2053" s="230"/>
      <c r="D2053" s="230"/>
    </row>
    <row r="2054" spans="3:4" ht="12.95" customHeight="1" x14ac:dyDescent="0.2">
      <c r="C2054" s="230"/>
      <c r="D2054" s="230"/>
    </row>
    <row r="2055" spans="3:4" ht="12.95" customHeight="1" x14ac:dyDescent="0.2">
      <c r="C2055" s="230"/>
      <c r="D2055" s="230"/>
    </row>
    <row r="2056" spans="3:4" ht="12.95" customHeight="1" x14ac:dyDescent="0.2">
      <c r="C2056" s="230"/>
      <c r="D2056" s="230"/>
    </row>
    <row r="2057" spans="3:4" ht="12.95" customHeight="1" x14ac:dyDescent="0.2">
      <c r="C2057" s="230"/>
      <c r="D2057" s="230"/>
    </row>
    <row r="2058" spans="3:4" ht="12.95" customHeight="1" x14ac:dyDescent="0.2">
      <c r="C2058" s="230"/>
      <c r="D2058" s="230"/>
    </row>
    <row r="2059" spans="3:4" ht="12.95" customHeight="1" x14ac:dyDescent="0.2">
      <c r="C2059" s="230"/>
      <c r="D2059" s="230"/>
    </row>
    <row r="2060" spans="3:4" ht="12.95" customHeight="1" x14ac:dyDescent="0.2">
      <c r="C2060" s="230"/>
      <c r="D2060" s="230"/>
    </row>
    <row r="2061" spans="3:4" ht="12.95" customHeight="1" x14ac:dyDescent="0.2">
      <c r="C2061" s="230"/>
      <c r="D2061" s="230"/>
    </row>
    <row r="2062" spans="3:4" ht="12.95" customHeight="1" x14ac:dyDescent="0.2">
      <c r="C2062" s="230"/>
      <c r="D2062" s="230"/>
    </row>
    <row r="2063" spans="3:4" ht="12.95" customHeight="1" x14ac:dyDescent="0.2">
      <c r="C2063" s="230"/>
      <c r="D2063" s="230"/>
    </row>
    <row r="2064" spans="3:4" ht="12.95" customHeight="1" x14ac:dyDescent="0.2">
      <c r="C2064" s="230"/>
      <c r="D2064" s="230"/>
    </row>
    <row r="2065" spans="3:4" ht="12.95" customHeight="1" x14ac:dyDescent="0.2">
      <c r="C2065" s="230"/>
      <c r="D2065" s="230"/>
    </row>
    <row r="2066" spans="3:4" ht="12.95" customHeight="1" x14ac:dyDescent="0.2">
      <c r="C2066" s="230"/>
      <c r="D2066" s="230"/>
    </row>
    <row r="2067" spans="3:4" ht="12.95" customHeight="1" x14ac:dyDescent="0.2">
      <c r="C2067" s="230"/>
      <c r="D2067" s="230"/>
    </row>
    <row r="2068" spans="3:4" ht="12.95" customHeight="1" x14ac:dyDescent="0.2">
      <c r="C2068" s="230"/>
      <c r="D2068" s="230"/>
    </row>
    <row r="2069" spans="3:4" ht="12.95" customHeight="1" x14ac:dyDescent="0.2">
      <c r="C2069" s="230"/>
      <c r="D2069" s="230"/>
    </row>
    <row r="2070" spans="3:4" ht="12.95" customHeight="1" x14ac:dyDescent="0.2">
      <c r="C2070" s="230"/>
      <c r="D2070" s="230"/>
    </row>
    <row r="2071" spans="3:4" ht="12.95" customHeight="1" x14ac:dyDescent="0.2">
      <c r="C2071" s="230"/>
      <c r="D2071" s="230"/>
    </row>
    <row r="2072" spans="3:4" ht="12.95" customHeight="1" x14ac:dyDescent="0.2">
      <c r="C2072" s="230"/>
      <c r="D2072" s="230"/>
    </row>
    <row r="2073" spans="3:4" ht="12.95" customHeight="1" x14ac:dyDescent="0.2">
      <c r="C2073" s="230"/>
      <c r="D2073" s="230"/>
    </row>
    <row r="2074" spans="3:4" ht="12.95" customHeight="1" x14ac:dyDescent="0.2">
      <c r="C2074" s="230"/>
      <c r="D2074" s="230"/>
    </row>
    <row r="2075" spans="3:4" ht="12.95" customHeight="1" x14ac:dyDescent="0.2">
      <c r="C2075" s="230"/>
      <c r="D2075" s="230"/>
    </row>
    <row r="2076" spans="3:4" ht="12.95" customHeight="1" x14ac:dyDescent="0.2">
      <c r="C2076" s="230"/>
      <c r="D2076" s="230"/>
    </row>
    <row r="2077" spans="3:4" ht="12.95" customHeight="1" x14ac:dyDescent="0.2">
      <c r="C2077" s="230"/>
      <c r="D2077" s="230"/>
    </row>
    <row r="2078" spans="3:4" ht="12.95" customHeight="1" x14ac:dyDescent="0.2">
      <c r="C2078" s="230"/>
      <c r="D2078" s="230"/>
    </row>
    <row r="2079" spans="3:4" ht="12.95" customHeight="1" x14ac:dyDescent="0.2">
      <c r="C2079" s="230"/>
      <c r="D2079" s="230"/>
    </row>
    <row r="2080" spans="3:4" ht="12.95" customHeight="1" x14ac:dyDescent="0.2">
      <c r="C2080" s="230"/>
      <c r="D2080" s="230"/>
    </row>
    <row r="2081" spans="3:4" ht="12.95" customHeight="1" x14ac:dyDescent="0.2">
      <c r="C2081" s="230"/>
      <c r="D2081" s="230"/>
    </row>
    <row r="2082" spans="3:4" ht="12.95" customHeight="1" x14ac:dyDescent="0.2">
      <c r="C2082" s="230"/>
      <c r="D2082" s="230"/>
    </row>
    <row r="2083" spans="3:4" ht="12.95" customHeight="1" x14ac:dyDescent="0.2">
      <c r="C2083" s="230"/>
      <c r="D2083" s="230"/>
    </row>
    <row r="2084" spans="3:4" ht="12.95" customHeight="1" x14ac:dyDescent="0.2">
      <c r="C2084" s="230"/>
      <c r="D2084" s="230"/>
    </row>
    <row r="2085" spans="3:4" ht="12.95" customHeight="1" x14ac:dyDescent="0.2">
      <c r="C2085" s="230"/>
      <c r="D2085" s="230"/>
    </row>
    <row r="2086" spans="3:4" ht="12.95" customHeight="1" x14ac:dyDescent="0.2">
      <c r="C2086" s="230"/>
      <c r="D2086" s="230"/>
    </row>
    <row r="2087" spans="3:4" ht="12.95" customHeight="1" x14ac:dyDescent="0.2">
      <c r="C2087" s="230"/>
      <c r="D2087" s="230"/>
    </row>
    <row r="2088" spans="3:4" ht="12.95" customHeight="1" x14ac:dyDescent="0.2">
      <c r="C2088" s="230"/>
      <c r="D2088" s="230"/>
    </row>
    <row r="2089" spans="3:4" ht="12.95" customHeight="1" x14ac:dyDescent="0.2">
      <c r="C2089" s="230"/>
      <c r="D2089" s="230"/>
    </row>
    <row r="2090" spans="3:4" ht="12.95" customHeight="1" x14ac:dyDescent="0.2">
      <c r="C2090" s="230"/>
      <c r="D2090" s="230"/>
    </row>
    <row r="2091" spans="3:4" ht="12.95" customHeight="1" x14ac:dyDescent="0.2">
      <c r="C2091" s="230"/>
      <c r="D2091" s="230"/>
    </row>
    <row r="2092" spans="3:4" ht="12.95" customHeight="1" x14ac:dyDescent="0.2">
      <c r="C2092" s="230"/>
      <c r="D2092" s="230"/>
    </row>
    <row r="2093" spans="3:4" ht="12.95" customHeight="1" x14ac:dyDescent="0.2">
      <c r="C2093" s="230"/>
      <c r="D2093" s="230"/>
    </row>
    <row r="2094" spans="3:4" ht="12.95" customHeight="1" x14ac:dyDescent="0.2">
      <c r="C2094" s="230"/>
      <c r="D2094" s="230"/>
    </row>
    <row r="2095" spans="3:4" ht="12.95" customHeight="1" x14ac:dyDescent="0.2">
      <c r="C2095" s="230"/>
      <c r="D2095" s="230"/>
    </row>
    <row r="2096" spans="3:4" ht="12.95" customHeight="1" x14ac:dyDescent="0.2">
      <c r="C2096" s="230"/>
      <c r="D2096" s="230"/>
    </row>
    <row r="2097" spans="3:4" ht="12.95" customHeight="1" x14ac:dyDescent="0.2">
      <c r="C2097" s="230"/>
      <c r="D2097" s="230"/>
    </row>
    <row r="2098" spans="3:4" ht="12.95" customHeight="1" x14ac:dyDescent="0.2">
      <c r="C2098" s="230"/>
      <c r="D2098" s="230"/>
    </row>
    <row r="2099" spans="3:4" ht="12.95" customHeight="1" x14ac:dyDescent="0.2">
      <c r="C2099" s="230"/>
      <c r="D2099" s="230"/>
    </row>
    <row r="2100" spans="3:4" ht="12.95" customHeight="1" x14ac:dyDescent="0.2">
      <c r="C2100" s="230"/>
      <c r="D2100" s="230"/>
    </row>
    <row r="2101" spans="3:4" ht="12.95" customHeight="1" x14ac:dyDescent="0.2">
      <c r="C2101" s="230"/>
      <c r="D2101" s="230"/>
    </row>
    <row r="2102" spans="3:4" ht="12.95" customHeight="1" x14ac:dyDescent="0.2">
      <c r="C2102" s="230"/>
      <c r="D2102" s="230"/>
    </row>
    <row r="2103" spans="3:4" ht="12.95" customHeight="1" x14ac:dyDescent="0.2">
      <c r="C2103" s="230"/>
      <c r="D2103" s="230"/>
    </row>
    <row r="2104" spans="3:4" ht="12.95" customHeight="1" x14ac:dyDescent="0.2">
      <c r="C2104" s="230"/>
      <c r="D2104" s="230"/>
    </row>
    <row r="2105" spans="3:4" ht="12.95" customHeight="1" x14ac:dyDescent="0.2">
      <c r="C2105" s="230"/>
      <c r="D2105" s="230"/>
    </row>
    <row r="2106" spans="3:4" ht="12.95" customHeight="1" x14ac:dyDescent="0.2">
      <c r="C2106" s="230"/>
      <c r="D2106" s="230"/>
    </row>
    <row r="2107" spans="3:4" ht="12.95" customHeight="1" x14ac:dyDescent="0.2">
      <c r="C2107" s="230"/>
      <c r="D2107" s="230"/>
    </row>
    <row r="2108" spans="3:4" ht="12.95" customHeight="1" x14ac:dyDescent="0.2">
      <c r="C2108" s="230"/>
      <c r="D2108" s="230"/>
    </row>
    <row r="2109" spans="3:4" ht="12.95" customHeight="1" x14ac:dyDescent="0.2">
      <c r="C2109" s="230"/>
      <c r="D2109" s="230"/>
    </row>
    <row r="2110" spans="3:4" ht="12.95" customHeight="1" x14ac:dyDescent="0.2">
      <c r="C2110" s="230"/>
      <c r="D2110" s="230"/>
    </row>
    <row r="2111" spans="3:4" ht="12.95" customHeight="1" x14ac:dyDescent="0.2">
      <c r="C2111" s="230"/>
      <c r="D2111" s="230"/>
    </row>
    <row r="2112" spans="3:4" ht="12.95" customHeight="1" x14ac:dyDescent="0.2">
      <c r="C2112" s="230"/>
      <c r="D2112" s="230"/>
    </row>
    <row r="2113" spans="3:4" ht="12.95" customHeight="1" x14ac:dyDescent="0.2">
      <c r="C2113" s="230"/>
      <c r="D2113" s="230"/>
    </row>
    <row r="2114" spans="3:4" ht="12.95" customHeight="1" x14ac:dyDescent="0.2">
      <c r="C2114" s="230"/>
      <c r="D2114" s="230"/>
    </row>
    <row r="2115" spans="3:4" ht="12.95" customHeight="1" x14ac:dyDescent="0.2">
      <c r="C2115" s="230"/>
      <c r="D2115" s="230"/>
    </row>
    <row r="2116" spans="3:4" ht="12.95" customHeight="1" x14ac:dyDescent="0.2">
      <c r="C2116" s="230"/>
      <c r="D2116" s="230"/>
    </row>
    <row r="2117" spans="3:4" ht="12.95" customHeight="1" x14ac:dyDescent="0.2">
      <c r="C2117" s="230"/>
      <c r="D2117" s="230"/>
    </row>
    <row r="2118" spans="3:4" ht="12.95" customHeight="1" x14ac:dyDescent="0.2">
      <c r="C2118" s="230"/>
      <c r="D2118" s="230"/>
    </row>
    <row r="2119" spans="3:4" ht="12.95" customHeight="1" x14ac:dyDescent="0.2">
      <c r="C2119" s="230"/>
      <c r="D2119" s="230"/>
    </row>
    <row r="2120" spans="3:4" ht="12.95" customHeight="1" x14ac:dyDescent="0.2">
      <c r="C2120" s="230"/>
      <c r="D2120" s="230"/>
    </row>
    <row r="2121" spans="3:4" ht="12.95" customHeight="1" x14ac:dyDescent="0.2">
      <c r="C2121" s="230"/>
      <c r="D2121" s="230"/>
    </row>
    <row r="2122" spans="3:4" ht="12.95" customHeight="1" x14ac:dyDescent="0.2">
      <c r="C2122" s="230"/>
      <c r="D2122" s="230"/>
    </row>
    <row r="2123" spans="3:4" ht="12.95" customHeight="1" x14ac:dyDescent="0.2">
      <c r="C2123" s="230"/>
      <c r="D2123" s="230"/>
    </row>
    <row r="2124" spans="3:4" ht="12.95" customHeight="1" x14ac:dyDescent="0.2">
      <c r="C2124" s="230"/>
      <c r="D2124" s="230"/>
    </row>
    <row r="2125" spans="3:4" ht="12.95" customHeight="1" x14ac:dyDescent="0.2">
      <c r="C2125" s="230"/>
      <c r="D2125" s="230"/>
    </row>
    <row r="2126" spans="3:4" ht="12.95" customHeight="1" x14ac:dyDescent="0.2">
      <c r="C2126" s="230"/>
      <c r="D2126" s="230"/>
    </row>
    <row r="2127" spans="3:4" ht="12.95" customHeight="1" x14ac:dyDescent="0.2">
      <c r="C2127" s="230"/>
      <c r="D2127" s="230"/>
    </row>
    <row r="2128" spans="3:4" ht="12.95" customHeight="1" x14ac:dyDescent="0.2">
      <c r="C2128" s="230"/>
      <c r="D2128" s="230"/>
    </row>
    <row r="2129" spans="3:4" ht="12.95" customHeight="1" x14ac:dyDescent="0.2">
      <c r="C2129" s="230"/>
      <c r="D2129" s="230"/>
    </row>
    <row r="2130" spans="3:4" ht="12.95" customHeight="1" x14ac:dyDescent="0.2">
      <c r="C2130" s="230"/>
      <c r="D2130" s="230"/>
    </row>
    <row r="2131" spans="3:4" ht="12.95" customHeight="1" x14ac:dyDescent="0.2">
      <c r="C2131" s="230"/>
      <c r="D2131" s="230"/>
    </row>
    <row r="2132" spans="3:4" ht="12.95" customHeight="1" x14ac:dyDescent="0.2">
      <c r="C2132" s="230"/>
      <c r="D2132" s="230"/>
    </row>
    <row r="2133" spans="3:4" ht="12.95" customHeight="1" x14ac:dyDescent="0.2">
      <c r="C2133" s="230"/>
      <c r="D2133" s="230"/>
    </row>
    <row r="2134" spans="3:4" ht="12.95" customHeight="1" x14ac:dyDescent="0.2">
      <c r="C2134" s="230"/>
      <c r="D2134" s="230"/>
    </row>
    <row r="2135" spans="3:4" ht="12.95" customHeight="1" x14ac:dyDescent="0.2">
      <c r="C2135" s="230"/>
      <c r="D2135" s="230"/>
    </row>
    <row r="2136" spans="3:4" ht="12.95" customHeight="1" x14ac:dyDescent="0.2">
      <c r="C2136" s="230"/>
      <c r="D2136" s="230"/>
    </row>
    <row r="2137" spans="3:4" ht="12.95" customHeight="1" x14ac:dyDescent="0.2">
      <c r="C2137" s="230"/>
      <c r="D2137" s="230"/>
    </row>
    <row r="2138" spans="3:4" ht="12.95" customHeight="1" x14ac:dyDescent="0.2">
      <c r="C2138" s="230"/>
      <c r="D2138" s="230"/>
    </row>
    <row r="2139" spans="3:4" ht="12.95" customHeight="1" x14ac:dyDescent="0.2">
      <c r="C2139" s="230"/>
      <c r="D2139" s="230"/>
    </row>
    <row r="2140" spans="3:4" ht="12.95" customHeight="1" x14ac:dyDescent="0.2">
      <c r="C2140" s="230"/>
      <c r="D2140" s="230"/>
    </row>
    <row r="2141" spans="3:4" ht="12.95" customHeight="1" x14ac:dyDescent="0.2">
      <c r="C2141" s="230"/>
      <c r="D2141" s="230"/>
    </row>
    <row r="2142" spans="3:4" ht="12.95" customHeight="1" x14ac:dyDescent="0.2">
      <c r="C2142" s="230"/>
      <c r="D2142" s="230"/>
    </row>
    <row r="2143" spans="3:4" ht="12.95" customHeight="1" x14ac:dyDescent="0.2">
      <c r="C2143" s="230"/>
      <c r="D2143" s="230"/>
    </row>
    <row r="2144" spans="3:4" ht="12.95" customHeight="1" x14ac:dyDescent="0.2">
      <c r="C2144" s="230"/>
      <c r="D2144" s="230"/>
    </row>
    <row r="2145" spans="3:4" ht="12.95" customHeight="1" x14ac:dyDescent="0.2">
      <c r="C2145" s="230"/>
      <c r="D2145" s="230"/>
    </row>
    <row r="2146" spans="3:4" ht="12.95" customHeight="1" x14ac:dyDescent="0.2">
      <c r="C2146" s="230"/>
      <c r="D2146" s="230"/>
    </row>
    <row r="2147" spans="3:4" ht="12.95" customHeight="1" x14ac:dyDescent="0.2">
      <c r="C2147" s="230"/>
      <c r="D2147" s="230"/>
    </row>
    <row r="2148" spans="3:4" ht="12.95" customHeight="1" x14ac:dyDescent="0.2">
      <c r="C2148" s="230"/>
      <c r="D2148" s="230"/>
    </row>
    <row r="2149" spans="3:4" ht="12.95" customHeight="1" x14ac:dyDescent="0.2">
      <c r="C2149" s="230"/>
      <c r="D2149" s="230"/>
    </row>
    <row r="2150" spans="3:4" ht="12.95" customHeight="1" x14ac:dyDescent="0.2">
      <c r="C2150" s="230"/>
      <c r="D2150" s="230"/>
    </row>
    <row r="2151" spans="3:4" ht="12.95" customHeight="1" x14ac:dyDescent="0.2">
      <c r="C2151" s="230"/>
      <c r="D2151" s="230"/>
    </row>
    <row r="2152" spans="3:4" ht="12.95" customHeight="1" x14ac:dyDescent="0.2">
      <c r="C2152" s="230"/>
      <c r="D2152" s="230"/>
    </row>
    <row r="2153" spans="3:4" ht="12.95" customHeight="1" x14ac:dyDescent="0.2">
      <c r="C2153" s="230"/>
      <c r="D2153" s="230"/>
    </row>
    <row r="2154" spans="3:4" ht="12.95" customHeight="1" x14ac:dyDescent="0.2">
      <c r="C2154" s="230"/>
      <c r="D2154" s="230"/>
    </row>
    <row r="2155" spans="3:4" ht="12.95" customHeight="1" x14ac:dyDescent="0.2">
      <c r="C2155" s="230"/>
      <c r="D2155" s="230"/>
    </row>
    <row r="2156" spans="3:4" ht="12.95" customHeight="1" x14ac:dyDescent="0.2">
      <c r="C2156" s="230"/>
      <c r="D2156" s="230"/>
    </row>
    <row r="2157" spans="3:4" ht="12.95" customHeight="1" x14ac:dyDescent="0.2">
      <c r="C2157" s="230"/>
      <c r="D2157" s="230"/>
    </row>
    <row r="2158" spans="3:4" ht="12.95" customHeight="1" x14ac:dyDescent="0.2">
      <c r="C2158" s="230"/>
      <c r="D2158" s="230"/>
    </row>
    <row r="2159" spans="3:4" ht="12.95" customHeight="1" x14ac:dyDescent="0.2">
      <c r="C2159" s="230"/>
      <c r="D2159" s="230"/>
    </row>
    <row r="2160" spans="3:4" ht="12.95" customHeight="1" x14ac:dyDescent="0.2">
      <c r="C2160" s="230"/>
      <c r="D2160" s="230"/>
    </row>
    <row r="2161" spans="3:4" ht="12.95" customHeight="1" x14ac:dyDescent="0.2">
      <c r="C2161" s="230"/>
      <c r="D2161" s="230"/>
    </row>
    <row r="2162" spans="3:4" ht="12.95" customHeight="1" x14ac:dyDescent="0.2">
      <c r="C2162" s="230"/>
      <c r="D2162" s="230"/>
    </row>
    <row r="2163" spans="3:4" ht="12.95" customHeight="1" x14ac:dyDescent="0.2">
      <c r="C2163" s="230"/>
      <c r="D2163" s="230"/>
    </row>
    <row r="2164" spans="3:4" ht="12.95" customHeight="1" x14ac:dyDescent="0.2">
      <c r="C2164" s="230"/>
      <c r="D2164" s="230"/>
    </row>
    <row r="2165" spans="3:4" ht="12.95" customHeight="1" x14ac:dyDescent="0.2">
      <c r="C2165" s="230"/>
      <c r="D2165" s="230"/>
    </row>
    <row r="2166" spans="3:4" ht="12.95" customHeight="1" x14ac:dyDescent="0.2">
      <c r="C2166" s="230"/>
      <c r="D2166" s="230"/>
    </row>
    <row r="2167" spans="3:4" ht="12.95" customHeight="1" x14ac:dyDescent="0.2">
      <c r="C2167" s="230"/>
      <c r="D2167" s="230"/>
    </row>
    <row r="2168" spans="3:4" ht="12.95" customHeight="1" x14ac:dyDescent="0.2">
      <c r="C2168" s="230"/>
      <c r="D2168" s="230"/>
    </row>
    <row r="2169" spans="3:4" ht="12.95" customHeight="1" x14ac:dyDescent="0.2">
      <c r="C2169" s="230"/>
      <c r="D2169" s="230"/>
    </row>
    <row r="2170" spans="3:4" ht="12.95" customHeight="1" x14ac:dyDescent="0.2">
      <c r="C2170" s="230"/>
      <c r="D2170" s="230"/>
    </row>
    <row r="2171" spans="3:4" ht="12.95" customHeight="1" x14ac:dyDescent="0.2">
      <c r="C2171" s="230"/>
      <c r="D2171" s="230"/>
    </row>
    <row r="2172" spans="3:4" ht="12.95" customHeight="1" x14ac:dyDescent="0.2">
      <c r="C2172" s="230"/>
      <c r="D2172" s="230"/>
    </row>
    <row r="2173" spans="3:4" ht="12.95" customHeight="1" x14ac:dyDescent="0.2">
      <c r="C2173" s="230"/>
      <c r="D2173" s="230"/>
    </row>
    <row r="2174" spans="3:4" ht="12.95" customHeight="1" x14ac:dyDescent="0.2">
      <c r="C2174" s="230"/>
      <c r="D2174" s="230"/>
    </row>
    <row r="2175" spans="3:4" ht="12.95" customHeight="1" x14ac:dyDescent="0.2">
      <c r="C2175" s="230"/>
      <c r="D2175" s="230"/>
    </row>
    <row r="2176" spans="3:4" ht="12.95" customHeight="1" x14ac:dyDescent="0.2">
      <c r="C2176" s="230"/>
      <c r="D2176" s="230"/>
    </row>
    <row r="2177" spans="3:4" ht="12.95" customHeight="1" x14ac:dyDescent="0.2">
      <c r="C2177" s="230"/>
      <c r="D2177" s="230"/>
    </row>
    <row r="2178" spans="3:4" ht="12.95" customHeight="1" x14ac:dyDescent="0.2">
      <c r="C2178" s="230"/>
      <c r="D2178" s="230"/>
    </row>
    <row r="2179" spans="3:4" ht="12.95" customHeight="1" x14ac:dyDescent="0.2">
      <c r="C2179" s="230"/>
      <c r="D2179" s="230"/>
    </row>
    <row r="2180" spans="3:4" ht="12.95" customHeight="1" x14ac:dyDescent="0.2">
      <c r="C2180" s="230"/>
      <c r="D2180" s="230"/>
    </row>
    <row r="2181" spans="3:4" ht="12.95" customHeight="1" x14ac:dyDescent="0.2">
      <c r="C2181" s="230"/>
      <c r="D2181" s="230"/>
    </row>
    <row r="2182" spans="3:4" ht="12.95" customHeight="1" x14ac:dyDescent="0.2">
      <c r="C2182" s="230"/>
      <c r="D2182" s="230"/>
    </row>
    <row r="2183" spans="3:4" ht="12.95" customHeight="1" x14ac:dyDescent="0.2">
      <c r="C2183" s="230"/>
      <c r="D2183" s="230"/>
    </row>
    <row r="2184" spans="3:4" ht="12.95" customHeight="1" x14ac:dyDescent="0.2">
      <c r="C2184" s="230"/>
      <c r="D2184" s="230"/>
    </row>
    <row r="2185" spans="3:4" ht="12.95" customHeight="1" x14ac:dyDescent="0.2">
      <c r="C2185" s="230"/>
      <c r="D2185" s="230"/>
    </row>
    <row r="2186" spans="3:4" ht="12.95" customHeight="1" x14ac:dyDescent="0.2">
      <c r="C2186" s="230"/>
      <c r="D2186" s="230"/>
    </row>
    <row r="2187" spans="3:4" ht="12.95" customHeight="1" x14ac:dyDescent="0.2">
      <c r="C2187" s="230"/>
      <c r="D2187" s="230"/>
    </row>
    <row r="2188" spans="3:4" ht="12.95" customHeight="1" x14ac:dyDescent="0.2">
      <c r="C2188" s="230"/>
      <c r="D2188" s="230"/>
    </row>
    <row r="2189" spans="3:4" ht="12.95" customHeight="1" x14ac:dyDescent="0.2">
      <c r="C2189" s="230"/>
      <c r="D2189" s="230"/>
    </row>
    <row r="2190" spans="3:4" ht="12.95" customHeight="1" x14ac:dyDescent="0.2">
      <c r="C2190" s="230"/>
      <c r="D2190" s="230"/>
    </row>
    <row r="2191" spans="3:4" ht="12.95" customHeight="1" x14ac:dyDescent="0.2">
      <c r="C2191" s="230"/>
      <c r="D2191" s="230"/>
    </row>
    <row r="2192" spans="3:4" ht="12.95" customHeight="1" x14ac:dyDescent="0.2">
      <c r="C2192" s="230"/>
      <c r="D2192" s="230"/>
    </row>
    <row r="2193" spans="3:4" ht="12.95" customHeight="1" x14ac:dyDescent="0.2">
      <c r="C2193" s="230"/>
      <c r="D2193" s="230"/>
    </row>
    <row r="2194" spans="3:4" ht="12.95" customHeight="1" x14ac:dyDescent="0.2">
      <c r="C2194" s="230"/>
      <c r="D2194" s="230"/>
    </row>
    <row r="2195" spans="3:4" ht="12.95" customHeight="1" x14ac:dyDescent="0.2">
      <c r="C2195" s="230"/>
      <c r="D2195" s="230"/>
    </row>
    <row r="2196" spans="3:4" ht="12.95" customHeight="1" x14ac:dyDescent="0.2">
      <c r="C2196" s="230"/>
      <c r="D2196" s="230"/>
    </row>
    <row r="2197" spans="3:4" ht="12.95" customHeight="1" x14ac:dyDescent="0.2">
      <c r="C2197" s="230"/>
      <c r="D2197" s="230"/>
    </row>
    <row r="2198" spans="3:4" ht="12.95" customHeight="1" x14ac:dyDescent="0.2">
      <c r="C2198" s="230"/>
      <c r="D2198" s="230"/>
    </row>
    <row r="2199" spans="3:4" ht="12.95" customHeight="1" x14ac:dyDescent="0.2">
      <c r="C2199" s="230"/>
      <c r="D2199" s="230"/>
    </row>
    <row r="2200" spans="3:4" ht="12.95" customHeight="1" x14ac:dyDescent="0.2">
      <c r="C2200" s="230"/>
      <c r="D2200" s="230"/>
    </row>
    <row r="2201" spans="3:4" ht="12.95" customHeight="1" x14ac:dyDescent="0.2">
      <c r="C2201" s="230"/>
      <c r="D2201" s="230"/>
    </row>
    <row r="2202" spans="3:4" ht="12.95" customHeight="1" x14ac:dyDescent="0.2">
      <c r="C2202" s="230"/>
      <c r="D2202" s="230"/>
    </row>
    <row r="2203" spans="3:4" ht="12.95" customHeight="1" x14ac:dyDescent="0.2">
      <c r="C2203" s="230"/>
      <c r="D2203" s="230"/>
    </row>
    <row r="2204" spans="3:4" ht="12.95" customHeight="1" x14ac:dyDescent="0.2">
      <c r="C2204" s="230"/>
      <c r="D2204" s="230"/>
    </row>
    <row r="2205" spans="3:4" ht="12.95" customHeight="1" x14ac:dyDescent="0.2">
      <c r="C2205" s="230"/>
      <c r="D2205" s="230"/>
    </row>
    <row r="2206" spans="3:4" ht="12.95" customHeight="1" x14ac:dyDescent="0.2">
      <c r="C2206" s="230"/>
      <c r="D2206" s="230"/>
    </row>
    <row r="2207" spans="3:4" ht="12.95" customHeight="1" x14ac:dyDescent="0.2">
      <c r="C2207" s="230"/>
      <c r="D2207" s="230"/>
    </row>
    <row r="2208" spans="3:4" ht="12.95" customHeight="1" x14ac:dyDescent="0.2">
      <c r="C2208" s="230"/>
      <c r="D2208" s="230"/>
    </row>
    <row r="2209" spans="3:4" ht="12.95" customHeight="1" x14ac:dyDescent="0.2">
      <c r="C2209" s="230"/>
      <c r="D2209" s="230"/>
    </row>
    <row r="2210" spans="3:4" ht="12.95" customHeight="1" x14ac:dyDescent="0.2">
      <c r="C2210" s="230"/>
      <c r="D2210" s="230"/>
    </row>
    <row r="2211" spans="3:4" ht="12.95" customHeight="1" x14ac:dyDescent="0.2">
      <c r="C2211" s="230"/>
      <c r="D2211" s="230"/>
    </row>
    <row r="2212" spans="3:4" ht="12.95" customHeight="1" x14ac:dyDescent="0.2">
      <c r="C2212" s="230"/>
      <c r="D2212" s="230"/>
    </row>
    <row r="2213" spans="3:4" ht="12.95" customHeight="1" x14ac:dyDescent="0.2">
      <c r="C2213" s="230"/>
      <c r="D2213" s="230"/>
    </row>
    <row r="2214" spans="3:4" ht="12.95" customHeight="1" x14ac:dyDescent="0.2">
      <c r="C2214" s="230"/>
      <c r="D2214" s="230"/>
    </row>
    <row r="2215" spans="3:4" ht="12.95" customHeight="1" x14ac:dyDescent="0.2">
      <c r="C2215" s="230"/>
      <c r="D2215" s="230"/>
    </row>
    <row r="2216" spans="3:4" ht="12.95" customHeight="1" x14ac:dyDescent="0.2">
      <c r="C2216" s="230"/>
      <c r="D2216" s="230"/>
    </row>
    <row r="2217" spans="3:4" ht="12.95" customHeight="1" x14ac:dyDescent="0.2">
      <c r="C2217" s="230"/>
      <c r="D2217" s="230"/>
    </row>
    <row r="2218" spans="3:4" ht="12.95" customHeight="1" x14ac:dyDescent="0.2">
      <c r="C2218" s="230"/>
      <c r="D2218" s="230"/>
    </row>
    <row r="2219" spans="3:4" ht="12.95" customHeight="1" x14ac:dyDescent="0.2">
      <c r="C2219" s="230"/>
      <c r="D2219" s="230"/>
    </row>
    <row r="2220" spans="3:4" ht="12.95" customHeight="1" x14ac:dyDescent="0.2">
      <c r="C2220" s="230"/>
      <c r="D2220" s="230"/>
    </row>
    <row r="2221" spans="3:4" ht="12.95" customHeight="1" x14ac:dyDescent="0.2">
      <c r="C2221" s="230"/>
      <c r="D2221" s="230"/>
    </row>
    <row r="2222" spans="3:4" ht="12.95" customHeight="1" x14ac:dyDescent="0.2">
      <c r="C2222" s="230"/>
      <c r="D2222" s="230"/>
    </row>
    <row r="2223" spans="3:4" ht="12.95" customHeight="1" x14ac:dyDescent="0.2">
      <c r="C2223" s="230"/>
      <c r="D2223" s="230"/>
    </row>
    <row r="2224" spans="3:4" ht="12.95" customHeight="1" x14ac:dyDescent="0.2">
      <c r="C2224" s="230"/>
      <c r="D2224" s="230"/>
    </row>
    <row r="2225" spans="3:4" ht="12.95" customHeight="1" x14ac:dyDescent="0.2">
      <c r="C2225" s="230"/>
      <c r="D2225" s="230"/>
    </row>
    <row r="2226" spans="3:4" ht="12.95" customHeight="1" x14ac:dyDescent="0.2">
      <c r="C2226" s="230"/>
      <c r="D2226" s="230"/>
    </row>
    <row r="2227" spans="3:4" ht="12.95" customHeight="1" x14ac:dyDescent="0.2">
      <c r="C2227" s="230"/>
      <c r="D2227" s="230"/>
    </row>
    <row r="2228" spans="3:4" ht="12.95" customHeight="1" x14ac:dyDescent="0.2">
      <c r="C2228" s="230"/>
      <c r="D2228" s="230"/>
    </row>
    <row r="2229" spans="3:4" ht="12.95" customHeight="1" x14ac:dyDescent="0.2">
      <c r="C2229" s="230"/>
      <c r="D2229" s="230"/>
    </row>
    <row r="2230" spans="3:4" ht="12.95" customHeight="1" x14ac:dyDescent="0.2">
      <c r="C2230" s="230"/>
      <c r="D2230" s="230"/>
    </row>
    <row r="2231" spans="3:4" ht="12.95" customHeight="1" x14ac:dyDescent="0.2">
      <c r="C2231" s="230"/>
      <c r="D2231" s="230"/>
    </row>
    <row r="2232" spans="3:4" ht="12.95" customHeight="1" x14ac:dyDescent="0.2">
      <c r="C2232" s="230"/>
      <c r="D2232" s="230"/>
    </row>
    <row r="2233" spans="3:4" ht="12.95" customHeight="1" x14ac:dyDescent="0.2">
      <c r="C2233" s="230"/>
      <c r="D2233" s="230"/>
    </row>
    <row r="2234" spans="3:4" ht="12.95" customHeight="1" x14ac:dyDescent="0.2">
      <c r="C2234" s="230"/>
      <c r="D2234" s="230"/>
    </row>
    <row r="2235" spans="3:4" ht="12.95" customHeight="1" x14ac:dyDescent="0.2">
      <c r="C2235" s="230"/>
      <c r="D2235" s="230"/>
    </row>
    <row r="2236" spans="3:4" ht="12.95" customHeight="1" x14ac:dyDescent="0.2">
      <c r="C2236" s="230"/>
      <c r="D2236" s="230"/>
    </row>
    <row r="2237" spans="3:4" ht="12.95" customHeight="1" x14ac:dyDescent="0.2">
      <c r="C2237" s="230"/>
      <c r="D2237" s="230"/>
    </row>
    <row r="2238" spans="3:4" ht="12.95" customHeight="1" x14ac:dyDescent="0.2">
      <c r="C2238" s="230"/>
      <c r="D2238" s="230"/>
    </row>
    <row r="2239" spans="3:4" ht="12.95" customHeight="1" x14ac:dyDescent="0.2">
      <c r="C2239" s="230"/>
      <c r="D2239" s="230"/>
    </row>
    <row r="2240" spans="3:4" ht="12.95" customHeight="1" x14ac:dyDescent="0.2">
      <c r="C2240" s="230"/>
      <c r="D2240" s="230"/>
    </row>
    <row r="2241" spans="3:4" ht="12.95" customHeight="1" x14ac:dyDescent="0.2">
      <c r="C2241" s="230"/>
      <c r="D2241" s="230"/>
    </row>
    <row r="2242" spans="3:4" ht="12.95" customHeight="1" x14ac:dyDescent="0.2">
      <c r="C2242" s="230"/>
      <c r="D2242" s="230"/>
    </row>
    <row r="2243" spans="3:4" ht="12.95" customHeight="1" x14ac:dyDescent="0.2">
      <c r="C2243" s="230"/>
      <c r="D2243" s="230"/>
    </row>
    <row r="2244" spans="3:4" ht="12.95" customHeight="1" x14ac:dyDescent="0.2">
      <c r="C2244" s="230"/>
      <c r="D2244" s="230"/>
    </row>
    <row r="2245" spans="3:4" ht="12.95" customHeight="1" x14ac:dyDescent="0.2">
      <c r="C2245" s="230"/>
      <c r="D2245" s="230"/>
    </row>
    <row r="2246" spans="3:4" ht="12.95" customHeight="1" x14ac:dyDescent="0.2">
      <c r="C2246" s="230"/>
      <c r="D2246" s="230"/>
    </row>
    <row r="2247" spans="3:4" ht="12.95" customHeight="1" x14ac:dyDescent="0.2">
      <c r="C2247" s="230"/>
      <c r="D2247" s="230"/>
    </row>
    <row r="2248" spans="3:4" ht="12.95" customHeight="1" x14ac:dyDescent="0.2">
      <c r="C2248" s="230"/>
      <c r="D2248" s="230"/>
    </row>
    <row r="2249" spans="3:4" ht="12.95" customHeight="1" x14ac:dyDescent="0.2">
      <c r="C2249" s="230"/>
      <c r="D2249" s="230"/>
    </row>
    <row r="2250" spans="3:4" ht="12.95" customHeight="1" x14ac:dyDescent="0.2">
      <c r="C2250" s="230"/>
      <c r="D2250" s="230"/>
    </row>
    <row r="2251" spans="3:4" ht="12.95" customHeight="1" x14ac:dyDescent="0.2">
      <c r="C2251" s="230"/>
      <c r="D2251" s="230"/>
    </row>
    <row r="2252" spans="3:4" ht="12.95" customHeight="1" x14ac:dyDescent="0.2">
      <c r="C2252" s="230"/>
      <c r="D2252" s="230"/>
    </row>
    <row r="2253" spans="3:4" ht="12.95" customHeight="1" x14ac:dyDescent="0.2">
      <c r="C2253" s="230"/>
      <c r="D2253" s="230"/>
    </row>
    <row r="2254" spans="3:4" ht="12.95" customHeight="1" x14ac:dyDescent="0.2">
      <c r="C2254" s="230"/>
      <c r="D2254" s="230"/>
    </row>
    <row r="2255" spans="3:4" ht="12.95" customHeight="1" x14ac:dyDescent="0.2">
      <c r="C2255" s="230"/>
      <c r="D2255" s="230"/>
    </row>
    <row r="2256" spans="3:4" ht="12.95" customHeight="1" x14ac:dyDescent="0.2">
      <c r="C2256" s="230"/>
      <c r="D2256" s="230"/>
    </row>
    <row r="2257" spans="3:4" ht="12.95" customHeight="1" x14ac:dyDescent="0.2">
      <c r="C2257" s="230"/>
      <c r="D2257" s="230"/>
    </row>
    <row r="2258" spans="3:4" ht="12.95" customHeight="1" x14ac:dyDescent="0.2">
      <c r="C2258" s="230"/>
      <c r="D2258" s="230"/>
    </row>
    <row r="2259" spans="3:4" ht="12.95" customHeight="1" x14ac:dyDescent="0.2">
      <c r="C2259" s="230"/>
      <c r="D2259" s="230"/>
    </row>
    <row r="2260" spans="3:4" ht="12.95" customHeight="1" x14ac:dyDescent="0.2">
      <c r="C2260" s="230"/>
      <c r="D2260" s="230"/>
    </row>
    <row r="2261" spans="3:4" ht="12.95" customHeight="1" x14ac:dyDescent="0.2">
      <c r="C2261" s="230"/>
      <c r="D2261" s="230"/>
    </row>
    <row r="2262" spans="3:4" ht="12.95" customHeight="1" x14ac:dyDescent="0.2">
      <c r="C2262" s="230"/>
      <c r="D2262" s="230"/>
    </row>
    <row r="2263" spans="3:4" ht="12.95" customHeight="1" x14ac:dyDescent="0.2">
      <c r="C2263" s="230"/>
      <c r="D2263" s="230"/>
    </row>
    <row r="2264" spans="3:4" ht="12.95" customHeight="1" x14ac:dyDescent="0.2">
      <c r="C2264" s="230"/>
      <c r="D2264" s="230"/>
    </row>
    <row r="2265" spans="3:4" ht="12.95" customHeight="1" x14ac:dyDescent="0.2">
      <c r="C2265" s="230"/>
      <c r="D2265" s="230"/>
    </row>
    <row r="2266" spans="3:4" ht="12.95" customHeight="1" x14ac:dyDescent="0.2">
      <c r="C2266" s="230"/>
      <c r="D2266" s="230"/>
    </row>
    <row r="2267" spans="3:4" ht="12.95" customHeight="1" x14ac:dyDescent="0.2">
      <c r="C2267" s="230"/>
      <c r="D2267" s="230"/>
    </row>
    <row r="2268" spans="3:4" ht="12.95" customHeight="1" x14ac:dyDescent="0.2">
      <c r="C2268" s="230"/>
      <c r="D2268" s="230"/>
    </row>
    <row r="2269" spans="3:4" ht="12.95" customHeight="1" x14ac:dyDescent="0.2">
      <c r="C2269" s="230"/>
      <c r="D2269" s="230"/>
    </row>
    <row r="2270" spans="3:4" ht="12.95" customHeight="1" x14ac:dyDescent="0.2">
      <c r="C2270" s="230"/>
      <c r="D2270" s="230"/>
    </row>
    <row r="2271" spans="3:4" ht="12.95" customHeight="1" x14ac:dyDescent="0.2">
      <c r="C2271" s="230"/>
      <c r="D2271" s="230"/>
    </row>
    <row r="2272" spans="3:4" ht="12.95" customHeight="1" x14ac:dyDescent="0.2">
      <c r="C2272" s="230"/>
      <c r="D2272" s="230"/>
    </row>
    <row r="2273" spans="3:4" ht="12.95" customHeight="1" x14ac:dyDescent="0.2">
      <c r="C2273" s="230"/>
      <c r="D2273" s="230"/>
    </row>
    <row r="2274" spans="3:4" ht="12.95" customHeight="1" x14ac:dyDescent="0.2">
      <c r="C2274" s="230"/>
      <c r="D2274" s="230"/>
    </row>
    <row r="2275" spans="3:4" ht="12.95" customHeight="1" x14ac:dyDescent="0.2">
      <c r="C2275" s="230"/>
      <c r="D2275" s="230"/>
    </row>
    <row r="2276" spans="3:4" ht="12.95" customHeight="1" x14ac:dyDescent="0.2">
      <c r="C2276" s="230"/>
      <c r="D2276" s="230"/>
    </row>
    <row r="2277" spans="3:4" ht="12.95" customHeight="1" x14ac:dyDescent="0.2">
      <c r="C2277" s="230"/>
      <c r="D2277" s="230"/>
    </row>
    <row r="2278" spans="3:4" ht="12.95" customHeight="1" x14ac:dyDescent="0.2">
      <c r="C2278" s="230"/>
      <c r="D2278" s="230"/>
    </row>
    <row r="2279" spans="3:4" ht="12.95" customHeight="1" x14ac:dyDescent="0.2">
      <c r="C2279" s="230"/>
      <c r="D2279" s="230"/>
    </row>
    <row r="2280" spans="3:4" ht="12.95" customHeight="1" x14ac:dyDescent="0.2">
      <c r="C2280" s="230"/>
      <c r="D2280" s="230"/>
    </row>
    <row r="2281" spans="3:4" ht="12.95" customHeight="1" x14ac:dyDescent="0.2">
      <c r="C2281" s="230"/>
      <c r="D2281" s="230"/>
    </row>
    <row r="2282" spans="3:4" ht="12.95" customHeight="1" x14ac:dyDescent="0.2">
      <c r="C2282" s="230"/>
      <c r="D2282" s="230"/>
    </row>
    <row r="2283" spans="3:4" ht="12.95" customHeight="1" x14ac:dyDescent="0.2">
      <c r="C2283" s="230"/>
      <c r="D2283" s="230"/>
    </row>
    <row r="2284" spans="3:4" ht="12.95" customHeight="1" x14ac:dyDescent="0.2">
      <c r="C2284" s="230"/>
      <c r="D2284" s="230"/>
    </row>
    <row r="2285" spans="3:4" ht="12.95" customHeight="1" x14ac:dyDescent="0.2">
      <c r="C2285" s="230"/>
      <c r="D2285" s="230"/>
    </row>
    <row r="2286" spans="3:4" ht="12.95" customHeight="1" x14ac:dyDescent="0.2">
      <c r="C2286" s="230"/>
      <c r="D2286" s="230"/>
    </row>
    <row r="2287" spans="3:4" ht="12.95" customHeight="1" x14ac:dyDescent="0.2">
      <c r="C2287" s="230"/>
      <c r="D2287" s="230"/>
    </row>
    <row r="2288" spans="3:4" ht="12.95" customHeight="1" x14ac:dyDescent="0.2">
      <c r="C2288" s="230"/>
      <c r="D2288" s="230"/>
    </row>
    <row r="2289" spans="3:4" ht="12.95" customHeight="1" x14ac:dyDescent="0.2">
      <c r="C2289" s="230"/>
      <c r="D2289" s="230"/>
    </row>
    <row r="2290" spans="3:4" ht="12.95" customHeight="1" x14ac:dyDescent="0.2">
      <c r="C2290" s="230"/>
      <c r="D2290" s="230"/>
    </row>
    <row r="2291" spans="3:4" ht="12.95" customHeight="1" x14ac:dyDescent="0.2">
      <c r="C2291" s="230"/>
      <c r="D2291" s="230"/>
    </row>
    <row r="2292" spans="3:4" ht="12.95" customHeight="1" x14ac:dyDescent="0.2">
      <c r="C2292" s="230"/>
      <c r="D2292" s="230"/>
    </row>
    <row r="2293" spans="3:4" ht="12.95" customHeight="1" x14ac:dyDescent="0.2">
      <c r="C2293" s="230"/>
      <c r="D2293" s="230"/>
    </row>
    <row r="2294" spans="3:4" ht="12.95" customHeight="1" x14ac:dyDescent="0.2">
      <c r="C2294" s="230"/>
      <c r="D2294" s="230"/>
    </row>
    <row r="2295" spans="3:4" ht="12.95" customHeight="1" x14ac:dyDescent="0.2">
      <c r="C2295" s="230"/>
      <c r="D2295" s="230"/>
    </row>
    <row r="2296" spans="3:4" ht="12.95" customHeight="1" x14ac:dyDescent="0.2">
      <c r="C2296" s="230"/>
      <c r="D2296" s="230"/>
    </row>
    <row r="2297" spans="3:4" ht="12.95" customHeight="1" x14ac:dyDescent="0.2">
      <c r="C2297" s="230"/>
      <c r="D2297" s="230"/>
    </row>
    <row r="2298" spans="3:4" ht="12.95" customHeight="1" x14ac:dyDescent="0.2">
      <c r="C2298" s="230"/>
      <c r="D2298" s="230"/>
    </row>
    <row r="2299" spans="3:4" ht="12.95" customHeight="1" x14ac:dyDescent="0.2">
      <c r="C2299" s="230"/>
      <c r="D2299" s="230"/>
    </row>
    <row r="2300" spans="3:4" ht="12.95" customHeight="1" x14ac:dyDescent="0.2">
      <c r="C2300" s="230"/>
      <c r="D2300" s="230"/>
    </row>
    <row r="2301" spans="3:4" ht="12.95" customHeight="1" x14ac:dyDescent="0.2">
      <c r="C2301" s="230"/>
      <c r="D2301" s="230"/>
    </row>
    <row r="2302" spans="3:4" ht="12.95" customHeight="1" x14ac:dyDescent="0.2">
      <c r="C2302" s="230"/>
      <c r="D2302" s="230"/>
    </row>
    <row r="2303" spans="3:4" ht="12.95" customHeight="1" x14ac:dyDescent="0.2">
      <c r="C2303" s="230"/>
      <c r="D2303" s="230"/>
    </row>
    <row r="2304" spans="3:4" ht="12.95" customHeight="1" x14ac:dyDescent="0.2">
      <c r="C2304" s="230"/>
      <c r="D2304" s="230"/>
    </row>
    <row r="2305" spans="3:4" ht="12.95" customHeight="1" x14ac:dyDescent="0.2">
      <c r="C2305" s="230"/>
      <c r="D2305" s="230"/>
    </row>
    <row r="2306" spans="3:4" ht="12.95" customHeight="1" x14ac:dyDescent="0.2">
      <c r="C2306" s="230"/>
      <c r="D2306" s="230"/>
    </row>
    <row r="2307" spans="3:4" ht="12.95" customHeight="1" x14ac:dyDescent="0.2">
      <c r="C2307" s="230"/>
      <c r="D2307" s="230"/>
    </row>
    <row r="2308" spans="3:4" ht="12.95" customHeight="1" x14ac:dyDescent="0.2">
      <c r="C2308" s="230"/>
      <c r="D2308" s="230"/>
    </row>
    <row r="2309" spans="3:4" ht="12.95" customHeight="1" x14ac:dyDescent="0.2">
      <c r="C2309" s="230"/>
      <c r="D2309" s="230"/>
    </row>
    <row r="2310" spans="3:4" ht="12.95" customHeight="1" x14ac:dyDescent="0.2">
      <c r="C2310" s="230"/>
      <c r="D2310" s="230"/>
    </row>
    <row r="2311" spans="3:4" ht="12.95" customHeight="1" x14ac:dyDescent="0.2">
      <c r="C2311" s="230"/>
      <c r="D2311" s="230"/>
    </row>
    <row r="2312" spans="3:4" ht="12.95" customHeight="1" x14ac:dyDescent="0.2">
      <c r="C2312" s="230"/>
      <c r="D2312" s="230"/>
    </row>
    <row r="2313" spans="3:4" ht="12.95" customHeight="1" x14ac:dyDescent="0.2">
      <c r="C2313" s="230"/>
      <c r="D2313" s="230"/>
    </row>
    <row r="2314" spans="3:4" ht="12.95" customHeight="1" x14ac:dyDescent="0.2">
      <c r="C2314" s="230"/>
      <c r="D2314" s="230"/>
    </row>
    <row r="2315" spans="3:4" ht="12.95" customHeight="1" x14ac:dyDescent="0.2">
      <c r="C2315" s="230"/>
      <c r="D2315" s="230"/>
    </row>
    <row r="2316" spans="3:4" ht="12.95" customHeight="1" x14ac:dyDescent="0.2">
      <c r="C2316" s="230"/>
      <c r="D2316" s="230"/>
    </row>
    <row r="2317" spans="3:4" ht="12.95" customHeight="1" x14ac:dyDescent="0.2">
      <c r="C2317" s="230"/>
      <c r="D2317" s="230"/>
    </row>
    <row r="2318" spans="3:4" ht="12.95" customHeight="1" x14ac:dyDescent="0.2">
      <c r="C2318" s="230"/>
      <c r="D2318" s="230"/>
    </row>
    <row r="2319" spans="3:4" ht="12.95" customHeight="1" x14ac:dyDescent="0.2">
      <c r="C2319" s="230"/>
      <c r="D2319" s="230"/>
    </row>
    <row r="2320" spans="3:4" ht="12.95" customHeight="1" x14ac:dyDescent="0.2">
      <c r="C2320" s="230"/>
      <c r="D2320" s="230"/>
    </row>
    <row r="2321" spans="3:4" ht="12.95" customHeight="1" x14ac:dyDescent="0.2">
      <c r="C2321" s="230"/>
      <c r="D2321" s="230"/>
    </row>
    <row r="2322" spans="3:4" ht="12.95" customHeight="1" x14ac:dyDescent="0.2">
      <c r="C2322" s="230"/>
      <c r="D2322" s="230"/>
    </row>
    <row r="2323" spans="3:4" ht="12.95" customHeight="1" x14ac:dyDescent="0.2">
      <c r="C2323" s="230"/>
      <c r="D2323" s="230"/>
    </row>
    <row r="2324" spans="3:4" ht="12.95" customHeight="1" x14ac:dyDescent="0.2">
      <c r="C2324" s="230"/>
      <c r="D2324" s="230"/>
    </row>
    <row r="2325" spans="3:4" ht="12.95" customHeight="1" x14ac:dyDescent="0.2">
      <c r="C2325" s="230"/>
      <c r="D2325" s="230"/>
    </row>
    <row r="2326" spans="3:4" ht="12.95" customHeight="1" x14ac:dyDescent="0.2">
      <c r="C2326" s="230"/>
      <c r="D2326" s="230"/>
    </row>
    <row r="2327" spans="3:4" ht="12.95" customHeight="1" x14ac:dyDescent="0.2">
      <c r="C2327" s="230"/>
      <c r="D2327" s="230"/>
    </row>
    <row r="2328" spans="3:4" ht="12.95" customHeight="1" x14ac:dyDescent="0.2">
      <c r="C2328" s="230"/>
      <c r="D2328" s="230"/>
    </row>
    <row r="2329" spans="3:4" ht="12.95" customHeight="1" x14ac:dyDescent="0.2">
      <c r="C2329" s="230"/>
      <c r="D2329" s="230"/>
    </row>
    <row r="2330" spans="3:4" ht="12.95" customHeight="1" x14ac:dyDescent="0.2">
      <c r="C2330" s="230"/>
      <c r="D2330" s="230"/>
    </row>
    <row r="2331" spans="3:4" ht="12.95" customHeight="1" x14ac:dyDescent="0.2">
      <c r="C2331" s="230"/>
      <c r="D2331" s="230"/>
    </row>
    <row r="2332" spans="3:4" ht="12.95" customHeight="1" x14ac:dyDescent="0.2">
      <c r="C2332" s="230"/>
      <c r="D2332" s="230"/>
    </row>
    <row r="2333" spans="3:4" ht="12.95" customHeight="1" x14ac:dyDescent="0.2">
      <c r="C2333" s="230"/>
      <c r="D2333" s="230"/>
    </row>
    <row r="2334" spans="3:4" ht="12.95" customHeight="1" x14ac:dyDescent="0.2">
      <c r="C2334" s="230"/>
      <c r="D2334" s="230"/>
    </row>
    <row r="2335" spans="3:4" ht="12.95" customHeight="1" x14ac:dyDescent="0.2">
      <c r="C2335" s="230"/>
      <c r="D2335" s="230"/>
    </row>
    <row r="2336" spans="3:4" ht="12.95" customHeight="1" x14ac:dyDescent="0.2">
      <c r="C2336" s="230"/>
      <c r="D2336" s="230"/>
    </row>
    <row r="2337" spans="3:4" ht="12.95" customHeight="1" x14ac:dyDescent="0.2">
      <c r="C2337" s="230"/>
      <c r="D2337" s="230"/>
    </row>
    <row r="2338" spans="3:4" ht="12.95" customHeight="1" x14ac:dyDescent="0.2">
      <c r="C2338" s="230"/>
      <c r="D2338" s="230"/>
    </row>
    <row r="2339" spans="3:4" ht="12.95" customHeight="1" x14ac:dyDescent="0.2">
      <c r="C2339" s="230"/>
      <c r="D2339" s="230"/>
    </row>
    <row r="2340" spans="3:4" ht="12.95" customHeight="1" x14ac:dyDescent="0.2">
      <c r="C2340" s="230"/>
      <c r="D2340" s="230"/>
    </row>
    <row r="2341" spans="3:4" ht="12.95" customHeight="1" x14ac:dyDescent="0.2">
      <c r="C2341" s="230"/>
      <c r="D2341" s="230"/>
    </row>
    <row r="2342" spans="3:4" ht="12.95" customHeight="1" x14ac:dyDescent="0.2">
      <c r="C2342" s="230"/>
      <c r="D2342" s="230"/>
    </row>
    <row r="2343" spans="3:4" ht="12.95" customHeight="1" x14ac:dyDescent="0.2">
      <c r="C2343" s="230"/>
      <c r="D2343" s="230"/>
    </row>
    <row r="2344" spans="3:4" ht="12.95" customHeight="1" x14ac:dyDescent="0.2">
      <c r="C2344" s="230"/>
      <c r="D2344" s="230"/>
    </row>
    <row r="2345" spans="3:4" ht="12.95" customHeight="1" x14ac:dyDescent="0.2">
      <c r="C2345" s="230"/>
      <c r="D2345" s="230"/>
    </row>
    <row r="2346" spans="3:4" ht="12.95" customHeight="1" x14ac:dyDescent="0.2">
      <c r="C2346" s="230"/>
      <c r="D2346" s="230"/>
    </row>
    <row r="2347" spans="3:4" ht="12.95" customHeight="1" x14ac:dyDescent="0.2">
      <c r="C2347" s="230"/>
      <c r="D2347" s="230"/>
    </row>
    <row r="2348" spans="3:4" ht="12.95" customHeight="1" x14ac:dyDescent="0.2">
      <c r="C2348" s="230"/>
      <c r="D2348" s="230"/>
    </row>
    <row r="2349" spans="3:4" ht="12.95" customHeight="1" x14ac:dyDescent="0.2">
      <c r="C2349" s="230"/>
      <c r="D2349" s="230"/>
    </row>
    <row r="2350" spans="3:4" ht="12.95" customHeight="1" x14ac:dyDescent="0.2">
      <c r="C2350" s="230"/>
      <c r="D2350" s="230"/>
    </row>
    <row r="2351" spans="3:4" ht="12.95" customHeight="1" x14ac:dyDescent="0.2">
      <c r="C2351" s="230"/>
      <c r="D2351" s="230"/>
    </row>
    <row r="2352" spans="3:4" ht="12.95" customHeight="1" x14ac:dyDescent="0.2">
      <c r="C2352" s="230"/>
      <c r="D2352" s="230"/>
    </row>
    <row r="2353" spans="3:4" ht="12.95" customHeight="1" x14ac:dyDescent="0.2">
      <c r="C2353" s="230"/>
      <c r="D2353" s="230"/>
    </row>
    <row r="2354" spans="3:4" ht="12.95" customHeight="1" x14ac:dyDescent="0.2">
      <c r="C2354" s="230"/>
      <c r="D2354" s="230"/>
    </row>
    <row r="2355" spans="3:4" ht="12.95" customHeight="1" x14ac:dyDescent="0.2">
      <c r="C2355" s="230"/>
      <c r="D2355" s="230"/>
    </row>
    <row r="2356" spans="3:4" ht="12.95" customHeight="1" x14ac:dyDescent="0.2">
      <c r="C2356" s="230"/>
      <c r="D2356" s="230"/>
    </row>
    <row r="2357" spans="3:4" ht="12.95" customHeight="1" x14ac:dyDescent="0.2">
      <c r="C2357" s="230"/>
      <c r="D2357" s="230"/>
    </row>
    <row r="2358" spans="3:4" ht="12.95" customHeight="1" x14ac:dyDescent="0.2">
      <c r="C2358" s="230"/>
      <c r="D2358" s="230"/>
    </row>
    <row r="2359" spans="3:4" ht="12.95" customHeight="1" x14ac:dyDescent="0.2">
      <c r="C2359" s="230"/>
      <c r="D2359" s="230"/>
    </row>
    <row r="2360" spans="3:4" ht="12.95" customHeight="1" x14ac:dyDescent="0.2">
      <c r="C2360" s="230"/>
      <c r="D2360" s="230"/>
    </row>
    <row r="2361" spans="3:4" ht="12.95" customHeight="1" x14ac:dyDescent="0.2">
      <c r="C2361" s="230"/>
      <c r="D2361" s="230"/>
    </row>
    <row r="2362" spans="3:4" ht="12.95" customHeight="1" x14ac:dyDescent="0.2">
      <c r="C2362" s="230"/>
      <c r="D2362" s="230"/>
    </row>
    <row r="2363" spans="3:4" ht="12.95" customHeight="1" x14ac:dyDescent="0.2">
      <c r="C2363" s="230"/>
      <c r="D2363" s="230"/>
    </row>
    <row r="2364" spans="3:4" ht="12.95" customHeight="1" x14ac:dyDescent="0.2">
      <c r="C2364" s="230"/>
      <c r="D2364" s="230"/>
    </row>
    <row r="2365" spans="3:4" ht="12.95" customHeight="1" x14ac:dyDescent="0.2">
      <c r="C2365" s="230"/>
      <c r="D2365" s="230"/>
    </row>
    <row r="2366" spans="3:4" ht="12.95" customHeight="1" x14ac:dyDescent="0.2">
      <c r="C2366" s="230"/>
      <c r="D2366" s="230"/>
    </row>
    <row r="2367" spans="3:4" ht="12.95" customHeight="1" x14ac:dyDescent="0.2">
      <c r="C2367" s="230"/>
      <c r="D2367" s="230"/>
    </row>
    <row r="2368" spans="3:4" ht="12.95" customHeight="1" x14ac:dyDescent="0.2">
      <c r="C2368" s="230"/>
      <c r="D2368" s="230"/>
    </row>
    <row r="2369" spans="3:4" ht="12.95" customHeight="1" x14ac:dyDescent="0.2">
      <c r="C2369" s="230"/>
      <c r="D2369" s="230"/>
    </row>
    <row r="2370" spans="3:4" ht="12.95" customHeight="1" x14ac:dyDescent="0.2">
      <c r="C2370" s="230"/>
      <c r="D2370" s="230"/>
    </row>
    <row r="2371" spans="3:4" ht="12.95" customHeight="1" x14ac:dyDescent="0.2">
      <c r="C2371" s="230"/>
      <c r="D2371" s="230"/>
    </row>
    <row r="2372" spans="3:4" ht="12.95" customHeight="1" x14ac:dyDescent="0.2">
      <c r="C2372" s="230"/>
      <c r="D2372" s="230"/>
    </row>
    <row r="2373" spans="3:4" ht="12.95" customHeight="1" x14ac:dyDescent="0.2">
      <c r="C2373" s="230"/>
      <c r="D2373" s="230"/>
    </row>
    <row r="2374" spans="3:4" ht="12.95" customHeight="1" x14ac:dyDescent="0.2">
      <c r="C2374" s="230"/>
      <c r="D2374" s="230"/>
    </row>
    <row r="2375" spans="3:4" ht="12.95" customHeight="1" x14ac:dyDescent="0.2">
      <c r="C2375" s="230"/>
      <c r="D2375" s="230"/>
    </row>
    <row r="2376" spans="3:4" ht="12.95" customHeight="1" x14ac:dyDescent="0.2">
      <c r="C2376" s="230"/>
      <c r="D2376" s="230"/>
    </row>
    <row r="2377" spans="3:4" ht="12.95" customHeight="1" x14ac:dyDescent="0.2">
      <c r="C2377" s="230"/>
      <c r="D2377" s="230"/>
    </row>
    <row r="2378" spans="3:4" ht="12.95" customHeight="1" x14ac:dyDescent="0.2">
      <c r="C2378" s="230"/>
      <c r="D2378" s="230"/>
    </row>
    <row r="2379" spans="3:4" ht="12.95" customHeight="1" x14ac:dyDescent="0.2">
      <c r="C2379" s="230"/>
      <c r="D2379" s="230"/>
    </row>
    <row r="2380" spans="3:4" ht="12.95" customHeight="1" x14ac:dyDescent="0.2">
      <c r="C2380" s="230"/>
      <c r="D2380" s="230"/>
    </row>
    <row r="2381" spans="3:4" ht="12.95" customHeight="1" x14ac:dyDescent="0.2">
      <c r="C2381" s="230"/>
      <c r="D2381" s="230"/>
    </row>
    <row r="2382" spans="3:4" ht="12.95" customHeight="1" x14ac:dyDescent="0.2">
      <c r="C2382" s="230"/>
      <c r="D2382" s="230"/>
    </row>
    <row r="2383" spans="3:4" ht="12.95" customHeight="1" x14ac:dyDescent="0.2">
      <c r="C2383" s="230"/>
      <c r="D2383" s="230"/>
    </row>
    <row r="2384" spans="3:4" ht="12.95" customHeight="1" x14ac:dyDescent="0.2">
      <c r="C2384" s="230"/>
      <c r="D2384" s="230"/>
    </row>
    <row r="2385" spans="3:4" ht="12.95" customHeight="1" x14ac:dyDescent="0.2">
      <c r="C2385" s="230"/>
      <c r="D2385" s="230"/>
    </row>
    <row r="2386" spans="3:4" ht="12.95" customHeight="1" x14ac:dyDescent="0.2">
      <c r="C2386" s="230"/>
      <c r="D2386" s="230"/>
    </row>
    <row r="2387" spans="3:4" ht="12.95" customHeight="1" x14ac:dyDescent="0.2">
      <c r="C2387" s="230"/>
      <c r="D2387" s="230"/>
    </row>
    <row r="2388" spans="3:4" ht="12.95" customHeight="1" x14ac:dyDescent="0.2">
      <c r="C2388" s="230"/>
      <c r="D2388" s="230"/>
    </row>
    <row r="2389" spans="3:4" ht="12.95" customHeight="1" x14ac:dyDescent="0.2">
      <c r="C2389" s="230"/>
      <c r="D2389" s="230"/>
    </row>
    <row r="2390" spans="3:4" ht="12.95" customHeight="1" x14ac:dyDescent="0.2">
      <c r="C2390" s="230"/>
      <c r="D2390" s="230"/>
    </row>
    <row r="2391" spans="3:4" ht="12.95" customHeight="1" x14ac:dyDescent="0.2">
      <c r="C2391" s="230"/>
      <c r="D2391" s="230"/>
    </row>
    <row r="2392" spans="3:4" ht="12.95" customHeight="1" x14ac:dyDescent="0.2">
      <c r="C2392" s="230"/>
      <c r="D2392" s="230"/>
    </row>
    <row r="2393" spans="3:4" ht="12.95" customHeight="1" x14ac:dyDescent="0.2">
      <c r="C2393" s="230"/>
      <c r="D2393" s="230"/>
    </row>
    <row r="2394" spans="3:4" ht="12.95" customHeight="1" x14ac:dyDescent="0.2">
      <c r="C2394" s="230"/>
      <c r="D2394" s="230"/>
    </row>
    <row r="2395" spans="3:4" ht="12.95" customHeight="1" x14ac:dyDescent="0.2">
      <c r="C2395" s="230"/>
      <c r="D2395" s="230"/>
    </row>
    <row r="2396" spans="3:4" ht="12.95" customHeight="1" x14ac:dyDescent="0.2">
      <c r="C2396" s="230"/>
      <c r="D2396" s="230"/>
    </row>
    <row r="2397" spans="3:4" ht="12.95" customHeight="1" x14ac:dyDescent="0.2">
      <c r="C2397" s="230"/>
      <c r="D2397" s="230"/>
    </row>
    <row r="2398" spans="3:4" ht="12.95" customHeight="1" x14ac:dyDescent="0.2">
      <c r="C2398" s="230"/>
      <c r="D2398" s="230"/>
    </row>
    <row r="2399" spans="3:4" ht="12.95" customHeight="1" x14ac:dyDescent="0.2">
      <c r="C2399" s="230"/>
      <c r="D2399" s="230"/>
    </row>
    <row r="2400" spans="3:4" ht="12.95" customHeight="1" x14ac:dyDescent="0.2">
      <c r="C2400" s="230"/>
      <c r="D2400" s="230"/>
    </row>
    <row r="2401" spans="3:4" ht="12.95" customHeight="1" x14ac:dyDescent="0.2">
      <c r="C2401" s="230"/>
      <c r="D2401" s="230"/>
    </row>
    <row r="2402" spans="3:4" ht="12.95" customHeight="1" x14ac:dyDescent="0.2">
      <c r="C2402" s="230"/>
      <c r="D2402" s="230"/>
    </row>
    <row r="2403" spans="3:4" ht="12.95" customHeight="1" x14ac:dyDescent="0.2">
      <c r="C2403" s="230"/>
      <c r="D2403" s="230"/>
    </row>
    <row r="2404" spans="3:4" ht="12.95" customHeight="1" x14ac:dyDescent="0.2">
      <c r="C2404" s="230"/>
      <c r="D2404" s="230"/>
    </row>
    <row r="2405" spans="3:4" ht="12.95" customHeight="1" x14ac:dyDescent="0.2">
      <c r="C2405" s="230"/>
      <c r="D2405" s="230"/>
    </row>
    <row r="2406" spans="3:4" ht="12.95" customHeight="1" x14ac:dyDescent="0.2">
      <c r="C2406" s="230"/>
      <c r="D2406" s="230"/>
    </row>
    <row r="2407" spans="3:4" ht="12.95" customHeight="1" x14ac:dyDescent="0.2">
      <c r="C2407" s="230"/>
      <c r="D2407" s="230"/>
    </row>
    <row r="2408" spans="3:4" ht="12.95" customHeight="1" x14ac:dyDescent="0.2">
      <c r="C2408" s="230"/>
      <c r="D2408" s="230"/>
    </row>
    <row r="2409" spans="3:4" ht="12.95" customHeight="1" x14ac:dyDescent="0.2">
      <c r="C2409" s="230"/>
      <c r="D2409" s="230"/>
    </row>
    <row r="2410" spans="3:4" ht="12.95" customHeight="1" x14ac:dyDescent="0.2">
      <c r="C2410" s="230"/>
      <c r="D2410" s="230"/>
    </row>
    <row r="2411" spans="3:4" ht="12.95" customHeight="1" x14ac:dyDescent="0.2">
      <c r="C2411" s="230"/>
      <c r="D2411" s="230"/>
    </row>
    <row r="2412" spans="3:4" ht="12.95" customHeight="1" x14ac:dyDescent="0.2">
      <c r="C2412" s="230"/>
      <c r="D2412" s="230"/>
    </row>
    <row r="2413" spans="3:4" ht="12.95" customHeight="1" x14ac:dyDescent="0.2">
      <c r="C2413" s="230"/>
      <c r="D2413" s="230"/>
    </row>
    <row r="2414" spans="3:4" ht="12.95" customHeight="1" x14ac:dyDescent="0.2">
      <c r="C2414" s="230"/>
      <c r="D2414" s="230"/>
    </row>
    <row r="2415" spans="3:4" ht="12.95" customHeight="1" x14ac:dyDescent="0.2">
      <c r="C2415" s="230"/>
      <c r="D2415" s="230"/>
    </row>
    <row r="2416" spans="3:4" ht="12.95" customHeight="1" x14ac:dyDescent="0.2">
      <c r="C2416" s="230"/>
      <c r="D2416" s="230"/>
    </row>
    <row r="2417" spans="3:4" ht="12.95" customHeight="1" x14ac:dyDescent="0.2">
      <c r="C2417" s="230"/>
      <c r="D2417" s="230"/>
    </row>
    <row r="2418" spans="3:4" ht="12.95" customHeight="1" x14ac:dyDescent="0.2">
      <c r="C2418" s="230"/>
      <c r="D2418" s="230"/>
    </row>
    <row r="2419" spans="3:4" ht="12.95" customHeight="1" x14ac:dyDescent="0.2">
      <c r="C2419" s="230"/>
      <c r="D2419" s="230"/>
    </row>
    <row r="2420" spans="3:4" ht="12.95" customHeight="1" x14ac:dyDescent="0.2">
      <c r="C2420" s="230"/>
      <c r="D2420" s="230"/>
    </row>
    <row r="2421" spans="3:4" ht="12.95" customHeight="1" x14ac:dyDescent="0.2">
      <c r="C2421" s="230"/>
      <c r="D2421" s="230"/>
    </row>
    <row r="2422" spans="3:4" ht="12.95" customHeight="1" x14ac:dyDescent="0.2">
      <c r="C2422" s="230"/>
      <c r="D2422" s="230"/>
    </row>
    <row r="2423" spans="3:4" ht="12.95" customHeight="1" x14ac:dyDescent="0.2">
      <c r="C2423" s="230"/>
      <c r="D2423" s="230"/>
    </row>
    <row r="2424" spans="3:4" ht="12.95" customHeight="1" x14ac:dyDescent="0.2">
      <c r="C2424" s="230"/>
      <c r="D2424" s="230"/>
    </row>
    <row r="2425" spans="3:4" ht="12.95" customHeight="1" x14ac:dyDescent="0.2">
      <c r="C2425" s="230"/>
      <c r="D2425" s="230"/>
    </row>
    <row r="2426" spans="3:4" ht="12.95" customHeight="1" x14ac:dyDescent="0.2">
      <c r="C2426" s="230"/>
      <c r="D2426" s="230"/>
    </row>
    <row r="2427" spans="3:4" ht="12.95" customHeight="1" x14ac:dyDescent="0.2">
      <c r="C2427" s="230"/>
      <c r="D2427" s="230"/>
    </row>
    <row r="2428" spans="3:4" ht="12.95" customHeight="1" x14ac:dyDescent="0.2">
      <c r="C2428" s="230"/>
      <c r="D2428" s="230"/>
    </row>
    <row r="2429" spans="3:4" ht="12.95" customHeight="1" x14ac:dyDescent="0.2">
      <c r="C2429" s="230"/>
      <c r="D2429" s="230"/>
    </row>
    <row r="2430" spans="3:4" ht="12.95" customHeight="1" x14ac:dyDescent="0.2">
      <c r="C2430" s="230"/>
      <c r="D2430" s="230"/>
    </row>
    <row r="2431" spans="3:4" ht="12.95" customHeight="1" x14ac:dyDescent="0.2">
      <c r="C2431" s="230"/>
      <c r="D2431" s="230"/>
    </row>
    <row r="2432" spans="3:4" ht="12.95" customHeight="1" x14ac:dyDescent="0.2">
      <c r="C2432" s="230"/>
      <c r="D2432" s="230"/>
    </row>
    <row r="2433" spans="3:4" ht="12.95" customHeight="1" x14ac:dyDescent="0.2">
      <c r="C2433" s="230"/>
      <c r="D2433" s="230"/>
    </row>
    <row r="2434" spans="3:4" ht="12.95" customHeight="1" x14ac:dyDescent="0.2">
      <c r="C2434" s="230"/>
      <c r="D2434" s="230"/>
    </row>
    <row r="2435" spans="3:4" ht="12.95" customHeight="1" x14ac:dyDescent="0.2">
      <c r="C2435" s="230"/>
      <c r="D2435" s="230"/>
    </row>
    <row r="2436" spans="3:4" ht="12.95" customHeight="1" x14ac:dyDescent="0.2">
      <c r="C2436" s="230"/>
      <c r="D2436" s="230"/>
    </row>
    <row r="2437" spans="3:4" ht="12.95" customHeight="1" x14ac:dyDescent="0.2">
      <c r="C2437" s="230"/>
      <c r="D2437" s="230"/>
    </row>
    <row r="2438" spans="3:4" ht="12.95" customHeight="1" x14ac:dyDescent="0.2">
      <c r="C2438" s="230"/>
      <c r="D2438" s="230"/>
    </row>
    <row r="2439" spans="3:4" ht="12.95" customHeight="1" x14ac:dyDescent="0.2">
      <c r="C2439" s="230"/>
      <c r="D2439" s="230"/>
    </row>
    <row r="2440" spans="3:4" ht="12.95" customHeight="1" x14ac:dyDescent="0.2">
      <c r="C2440" s="230"/>
      <c r="D2440" s="230"/>
    </row>
    <row r="2441" spans="3:4" ht="12.95" customHeight="1" x14ac:dyDescent="0.2">
      <c r="C2441" s="230"/>
      <c r="D2441" s="230"/>
    </row>
    <row r="2442" spans="3:4" ht="12.95" customHeight="1" x14ac:dyDescent="0.2">
      <c r="C2442" s="230"/>
      <c r="D2442" s="230"/>
    </row>
    <row r="2443" spans="3:4" ht="12.95" customHeight="1" x14ac:dyDescent="0.2">
      <c r="C2443" s="230"/>
      <c r="D2443" s="230"/>
    </row>
    <row r="2444" spans="3:4" ht="12.95" customHeight="1" x14ac:dyDescent="0.2">
      <c r="C2444" s="230"/>
      <c r="D2444" s="230"/>
    </row>
    <row r="2445" spans="3:4" ht="12.95" customHeight="1" x14ac:dyDescent="0.2">
      <c r="C2445" s="230"/>
      <c r="D2445" s="230"/>
    </row>
    <row r="2446" spans="3:4" ht="12.95" customHeight="1" x14ac:dyDescent="0.2">
      <c r="C2446" s="230"/>
      <c r="D2446" s="230"/>
    </row>
    <row r="2447" spans="3:4" ht="12.95" customHeight="1" x14ac:dyDescent="0.2">
      <c r="C2447" s="230"/>
      <c r="D2447" s="230"/>
    </row>
    <row r="2448" spans="3:4" ht="12.95" customHeight="1" x14ac:dyDescent="0.2">
      <c r="C2448" s="230"/>
      <c r="D2448" s="230"/>
    </row>
    <row r="2449" spans="3:4" ht="12.95" customHeight="1" x14ac:dyDescent="0.2">
      <c r="C2449" s="230"/>
      <c r="D2449" s="230"/>
    </row>
    <row r="2450" spans="3:4" ht="12.95" customHeight="1" x14ac:dyDescent="0.2">
      <c r="C2450" s="230"/>
      <c r="D2450" s="230"/>
    </row>
    <row r="2451" spans="3:4" ht="12.95" customHeight="1" x14ac:dyDescent="0.2">
      <c r="C2451" s="230"/>
      <c r="D2451" s="230"/>
    </row>
    <row r="2452" spans="3:4" ht="12.95" customHeight="1" x14ac:dyDescent="0.2">
      <c r="C2452" s="230"/>
      <c r="D2452" s="230"/>
    </row>
    <row r="2453" spans="3:4" ht="12.95" customHeight="1" x14ac:dyDescent="0.2">
      <c r="C2453" s="230"/>
      <c r="D2453" s="230"/>
    </row>
    <row r="2454" spans="3:4" ht="12.95" customHeight="1" x14ac:dyDescent="0.2">
      <c r="C2454" s="230"/>
      <c r="D2454" s="230"/>
    </row>
    <row r="2455" spans="3:4" ht="12.95" customHeight="1" x14ac:dyDescent="0.2">
      <c r="C2455" s="230"/>
      <c r="D2455" s="230"/>
    </row>
    <row r="2456" spans="3:4" ht="12.95" customHeight="1" x14ac:dyDescent="0.2">
      <c r="C2456" s="230"/>
      <c r="D2456" s="230"/>
    </row>
    <row r="2457" spans="3:4" ht="12.95" customHeight="1" x14ac:dyDescent="0.2">
      <c r="C2457" s="230"/>
      <c r="D2457" s="230"/>
    </row>
    <row r="2458" spans="3:4" ht="12.95" customHeight="1" x14ac:dyDescent="0.2">
      <c r="C2458" s="230"/>
      <c r="D2458" s="230"/>
    </row>
    <row r="2459" spans="3:4" ht="12.95" customHeight="1" x14ac:dyDescent="0.2">
      <c r="C2459" s="230"/>
      <c r="D2459" s="230"/>
    </row>
    <row r="2460" spans="3:4" ht="12.95" customHeight="1" x14ac:dyDescent="0.2">
      <c r="C2460" s="230"/>
      <c r="D2460" s="230"/>
    </row>
    <row r="2461" spans="3:4" ht="12.95" customHeight="1" x14ac:dyDescent="0.2">
      <c r="C2461" s="230"/>
      <c r="D2461" s="230"/>
    </row>
    <row r="2462" spans="3:4" ht="12.95" customHeight="1" x14ac:dyDescent="0.2">
      <c r="C2462" s="230"/>
      <c r="D2462" s="230"/>
    </row>
    <row r="2463" spans="3:4" ht="12.95" customHeight="1" x14ac:dyDescent="0.2">
      <c r="C2463" s="230"/>
      <c r="D2463" s="230"/>
    </row>
    <row r="2464" spans="3:4" ht="12.95" customHeight="1" x14ac:dyDescent="0.2">
      <c r="C2464" s="230"/>
      <c r="D2464" s="230"/>
    </row>
    <row r="2465" spans="3:4" ht="12.95" customHeight="1" x14ac:dyDescent="0.2">
      <c r="C2465" s="230"/>
      <c r="D2465" s="230"/>
    </row>
    <row r="2466" spans="3:4" ht="12.95" customHeight="1" x14ac:dyDescent="0.2">
      <c r="C2466" s="230"/>
      <c r="D2466" s="230"/>
    </row>
    <row r="2467" spans="3:4" ht="12.95" customHeight="1" x14ac:dyDescent="0.2">
      <c r="C2467" s="230"/>
      <c r="D2467" s="230"/>
    </row>
    <row r="2468" spans="3:4" ht="12.95" customHeight="1" x14ac:dyDescent="0.2">
      <c r="C2468" s="230"/>
      <c r="D2468" s="230"/>
    </row>
    <row r="2469" spans="3:4" ht="12.95" customHeight="1" x14ac:dyDescent="0.2">
      <c r="C2469" s="230"/>
      <c r="D2469" s="230"/>
    </row>
    <row r="2470" spans="3:4" ht="12.95" customHeight="1" x14ac:dyDescent="0.2">
      <c r="C2470" s="230"/>
      <c r="D2470" s="230"/>
    </row>
    <row r="2471" spans="3:4" ht="12.95" customHeight="1" x14ac:dyDescent="0.2">
      <c r="C2471" s="230"/>
      <c r="D2471" s="230"/>
    </row>
    <row r="2472" spans="3:4" ht="12.95" customHeight="1" x14ac:dyDescent="0.2">
      <c r="C2472" s="230"/>
      <c r="D2472" s="230"/>
    </row>
    <row r="2473" spans="3:4" ht="12.95" customHeight="1" x14ac:dyDescent="0.2">
      <c r="C2473" s="230"/>
      <c r="D2473" s="230"/>
    </row>
    <row r="2474" spans="3:4" ht="12.95" customHeight="1" x14ac:dyDescent="0.2">
      <c r="C2474" s="230"/>
      <c r="D2474" s="230"/>
    </row>
    <row r="2475" spans="3:4" ht="12.95" customHeight="1" x14ac:dyDescent="0.2">
      <c r="C2475" s="230"/>
      <c r="D2475" s="230"/>
    </row>
    <row r="2476" spans="3:4" ht="12.95" customHeight="1" x14ac:dyDescent="0.2">
      <c r="C2476" s="230"/>
      <c r="D2476" s="230"/>
    </row>
    <row r="2477" spans="3:4" ht="12.95" customHeight="1" x14ac:dyDescent="0.2">
      <c r="C2477" s="230"/>
      <c r="D2477" s="230"/>
    </row>
    <row r="2478" spans="3:4" ht="12.95" customHeight="1" x14ac:dyDescent="0.2">
      <c r="C2478" s="230"/>
      <c r="D2478" s="230"/>
    </row>
    <row r="2479" spans="3:4" ht="12.95" customHeight="1" x14ac:dyDescent="0.2">
      <c r="C2479" s="230"/>
      <c r="D2479" s="230"/>
    </row>
    <row r="2480" spans="3:4" ht="12.95" customHeight="1" x14ac:dyDescent="0.2">
      <c r="C2480" s="230"/>
      <c r="D2480" s="230"/>
    </row>
    <row r="2481" spans="3:4" ht="12.95" customHeight="1" x14ac:dyDescent="0.2">
      <c r="C2481" s="230"/>
      <c r="D2481" s="230"/>
    </row>
    <row r="2482" spans="3:4" ht="12.95" customHeight="1" x14ac:dyDescent="0.2">
      <c r="C2482" s="230"/>
      <c r="D2482" s="230"/>
    </row>
    <row r="2483" spans="3:4" ht="12.95" customHeight="1" x14ac:dyDescent="0.2">
      <c r="C2483" s="230"/>
      <c r="D2483" s="230"/>
    </row>
    <row r="2484" spans="3:4" ht="12.95" customHeight="1" x14ac:dyDescent="0.2">
      <c r="C2484" s="230"/>
      <c r="D2484" s="230"/>
    </row>
    <row r="2485" spans="3:4" ht="12.95" customHeight="1" x14ac:dyDescent="0.2">
      <c r="C2485" s="230"/>
      <c r="D2485" s="230"/>
    </row>
    <row r="2486" spans="3:4" ht="12.95" customHeight="1" x14ac:dyDescent="0.2">
      <c r="C2486" s="230"/>
      <c r="D2486" s="230"/>
    </row>
    <row r="2487" spans="3:4" ht="12.95" customHeight="1" x14ac:dyDescent="0.2">
      <c r="C2487" s="230"/>
      <c r="D2487" s="230"/>
    </row>
    <row r="2488" spans="3:4" ht="12.95" customHeight="1" x14ac:dyDescent="0.2">
      <c r="C2488" s="230"/>
      <c r="D2488" s="230"/>
    </row>
    <row r="2489" spans="3:4" ht="12.95" customHeight="1" x14ac:dyDescent="0.2">
      <c r="C2489" s="230"/>
      <c r="D2489" s="230"/>
    </row>
    <row r="2490" spans="3:4" ht="12.95" customHeight="1" x14ac:dyDescent="0.2">
      <c r="C2490" s="230"/>
      <c r="D2490" s="230"/>
    </row>
    <row r="2491" spans="3:4" ht="12.95" customHeight="1" x14ac:dyDescent="0.2">
      <c r="C2491" s="230"/>
      <c r="D2491" s="230"/>
    </row>
    <row r="2492" spans="3:4" ht="12.95" customHeight="1" x14ac:dyDescent="0.2">
      <c r="C2492" s="230"/>
      <c r="D2492" s="230"/>
    </row>
    <row r="2493" spans="3:4" ht="12.95" customHeight="1" x14ac:dyDescent="0.2">
      <c r="C2493" s="230"/>
      <c r="D2493" s="230"/>
    </row>
    <row r="2494" spans="3:4" ht="12.95" customHeight="1" x14ac:dyDescent="0.2">
      <c r="C2494" s="230"/>
      <c r="D2494" s="230"/>
    </row>
    <row r="2495" spans="3:4" ht="12.95" customHeight="1" x14ac:dyDescent="0.2">
      <c r="C2495" s="230"/>
      <c r="D2495" s="230"/>
    </row>
    <row r="2496" spans="3:4" ht="12.95" customHeight="1" x14ac:dyDescent="0.2">
      <c r="C2496" s="230"/>
      <c r="D2496" s="230"/>
    </row>
    <row r="2497" spans="3:4" ht="12.95" customHeight="1" x14ac:dyDescent="0.2">
      <c r="C2497" s="230"/>
      <c r="D2497" s="230"/>
    </row>
    <row r="2498" spans="3:4" ht="12.95" customHeight="1" x14ac:dyDescent="0.2">
      <c r="C2498" s="230"/>
      <c r="D2498" s="230"/>
    </row>
    <row r="2499" spans="3:4" ht="12.95" customHeight="1" x14ac:dyDescent="0.2">
      <c r="C2499" s="230"/>
      <c r="D2499" s="230"/>
    </row>
    <row r="2500" spans="3:4" ht="12.95" customHeight="1" x14ac:dyDescent="0.2">
      <c r="C2500" s="230"/>
      <c r="D2500" s="230"/>
    </row>
    <row r="2501" spans="3:4" ht="12.95" customHeight="1" x14ac:dyDescent="0.2">
      <c r="C2501" s="230"/>
      <c r="D2501" s="230"/>
    </row>
    <row r="2502" spans="3:4" ht="12.95" customHeight="1" x14ac:dyDescent="0.2">
      <c r="C2502" s="230"/>
      <c r="D2502" s="230"/>
    </row>
    <row r="2503" spans="3:4" ht="12.95" customHeight="1" x14ac:dyDescent="0.2">
      <c r="C2503" s="230"/>
      <c r="D2503" s="230"/>
    </row>
    <row r="2504" spans="3:4" ht="12.95" customHeight="1" x14ac:dyDescent="0.2">
      <c r="C2504" s="230"/>
      <c r="D2504" s="230"/>
    </row>
    <row r="2505" spans="3:4" ht="12.95" customHeight="1" x14ac:dyDescent="0.2">
      <c r="C2505" s="230"/>
      <c r="D2505" s="230"/>
    </row>
    <row r="2506" spans="3:4" ht="12.95" customHeight="1" x14ac:dyDescent="0.2">
      <c r="C2506" s="230"/>
      <c r="D2506" s="230"/>
    </row>
    <row r="2507" spans="3:4" ht="12.95" customHeight="1" x14ac:dyDescent="0.2">
      <c r="C2507" s="230"/>
      <c r="D2507" s="230"/>
    </row>
    <row r="2508" spans="3:4" ht="12.95" customHeight="1" x14ac:dyDescent="0.2">
      <c r="C2508" s="230"/>
      <c r="D2508" s="230"/>
    </row>
    <row r="2509" spans="3:4" ht="12.95" customHeight="1" x14ac:dyDescent="0.2">
      <c r="C2509" s="230"/>
      <c r="D2509" s="230"/>
    </row>
    <row r="2510" spans="3:4" ht="12.95" customHeight="1" x14ac:dyDescent="0.2">
      <c r="C2510" s="230"/>
      <c r="D2510" s="230"/>
    </row>
    <row r="2511" spans="3:4" ht="12.95" customHeight="1" x14ac:dyDescent="0.2">
      <c r="C2511" s="230"/>
      <c r="D2511" s="230"/>
    </row>
    <row r="2512" spans="3:4" ht="12.95" customHeight="1" x14ac:dyDescent="0.2">
      <c r="C2512" s="230"/>
      <c r="D2512" s="230"/>
    </row>
    <row r="2513" spans="3:4" ht="12.95" customHeight="1" x14ac:dyDescent="0.2">
      <c r="C2513" s="230"/>
      <c r="D2513" s="230"/>
    </row>
    <row r="2514" spans="3:4" ht="12.95" customHeight="1" x14ac:dyDescent="0.2">
      <c r="C2514" s="230"/>
      <c r="D2514" s="230"/>
    </row>
    <row r="2515" spans="3:4" ht="12.95" customHeight="1" x14ac:dyDescent="0.2">
      <c r="C2515" s="230"/>
      <c r="D2515" s="230"/>
    </row>
    <row r="2516" spans="3:4" ht="12.95" customHeight="1" x14ac:dyDescent="0.2">
      <c r="C2516" s="230"/>
      <c r="D2516" s="230"/>
    </row>
    <row r="2517" spans="3:4" ht="12.95" customHeight="1" x14ac:dyDescent="0.2">
      <c r="C2517" s="230"/>
      <c r="D2517" s="230"/>
    </row>
    <row r="2518" spans="3:4" ht="12.95" customHeight="1" x14ac:dyDescent="0.2">
      <c r="C2518" s="230"/>
      <c r="D2518" s="230"/>
    </row>
    <row r="2519" spans="3:4" ht="12.95" customHeight="1" x14ac:dyDescent="0.2">
      <c r="C2519" s="230"/>
      <c r="D2519" s="230"/>
    </row>
    <row r="2520" spans="3:4" ht="12.95" customHeight="1" x14ac:dyDescent="0.2">
      <c r="C2520" s="230"/>
      <c r="D2520" s="230"/>
    </row>
    <row r="2521" spans="3:4" ht="12.95" customHeight="1" x14ac:dyDescent="0.2">
      <c r="C2521" s="230"/>
      <c r="D2521" s="230"/>
    </row>
    <row r="2522" spans="3:4" ht="12.95" customHeight="1" x14ac:dyDescent="0.2">
      <c r="C2522" s="230"/>
      <c r="D2522" s="230"/>
    </row>
    <row r="2523" spans="3:4" ht="12.95" customHeight="1" x14ac:dyDescent="0.2">
      <c r="C2523" s="230"/>
      <c r="D2523" s="230"/>
    </row>
    <row r="2524" spans="3:4" ht="12.95" customHeight="1" x14ac:dyDescent="0.2">
      <c r="C2524" s="230"/>
      <c r="D2524" s="230"/>
    </row>
    <row r="2525" spans="3:4" ht="12.95" customHeight="1" x14ac:dyDescent="0.2">
      <c r="C2525" s="230"/>
      <c r="D2525" s="230"/>
    </row>
    <row r="2526" spans="3:4" ht="12.95" customHeight="1" x14ac:dyDescent="0.2">
      <c r="C2526" s="230"/>
      <c r="D2526" s="230"/>
    </row>
    <row r="2527" spans="3:4" ht="12.95" customHeight="1" x14ac:dyDescent="0.2">
      <c r="C2527" s="230"/>
      <c r="D2527" s="230"/>
    </row>
    <row r="2528" spans="3:4" ht="12.95" customHeight="1" x14ac:dyDescent="0.2">
      <c r="C2528" s="230"/>
      <c r="D2528" s="230"/>
    </row>
    <row r="2529" spans="3:4" ht="12.95" customHeight="1" x14ac:dyDescent="0.2">
      <c r="C2529" s="230"/>
      <c r="D2529" s="230"/>
    </row>
    <row r="2530" spans="3:4" ht="12.95" customHeight="1" x14ac:dyDescent="0.2">
      <c r="C2530" s="230"/>
      <c r="D2530" s="230"/>
    </row>
    <row r="2531" spans="3:4" ht="12.95" customHeight="1" x14ac:dyDescent="0.2">
      <c r="C2531" s="230"/>
      <c r="D2531" s="230"/>
    </row>
    <row r="2532" spans="3:4" ht="12.95" customHeight="1" x14ac:dyDescent="0.2">
      <c r="C2532" s="230"/>
      <c r="D2532" s="230"/>
    </row>
    <row r="2533" spans="3:4" ht="12.95" customHeight="1" x14ac:dyDescent="0.2">
      <c r="C2533" s="230"/>
      <c r="D2533" s="230"/>
    </row>
    <row r="2534" spans="3:4" ht="12.95" customHeight="1" x14ac:dyDescent="0.2">
      <c r="C2534" s="230"/>
      <c r="D2534" s="230"/>
    </row>
    <row r="2535" spans="3:4" ht="12.95" customHeight="1" x14ac:dyDescent="0.2">
      <c r="C2535" s="230"/>
      <c r="D2535" s="230"/>
    </row>
    <row r="2536" spans="3:4" ht="12.95" customHeight="1" x14ac:dyDescent="0.2">
      <c r="C2536" s="230"/>
      <c r="D2536" s="230"/>
    </row>
    <row r="2537" spans="3:4" ht="12.95" customHeight="1" x14ac:dyDescent="0.2">
      <c r="C2537" s="230"/>
      <c r="D2537" s="230"/>
    </row>
    <row r="2538" spans="3:4" ht="12.95" customHeight="1" x14ac:dyDescent="0.2">
      <c r="C2538" s="230"/>
      <c r="D2538" s="230"/>
    </row>
    <row r="2539" spans="3:4" ht="12.95" customHeight="1" x14ac:dyDescent="0.2">
      <c r="C2539" s="230"/>
      <c r="D2539" s="230"/>
    </row>
    <row r="2540" spans="3:4" ht="12.95" customHeight="1" x14ac:dyDescent="0.2">
      <c r="C2540" s="230"/>
      <c r="D2540" s="230"/>
    </row>
    <row r="2541" spans="3:4" ht="12.95" customHeight="1" x14ac:dyDescent="0.2">
      <c r="C2541" s="230"/>
      <c r="D2541" s="230"/>
    </row>
    <row r="2542" spans="3:4" ht="12.95" customHeight="1" x14ac:dyDescent="0.2">
      <c r="C2542" s="230"/>
      <c r="D2542" s="230"/>
    </row>
    <row r="2543" spans="3:4" ht="12.95" customHeight="1" x14ac:dyDescent="0.2">
      <c r="C2543" s="230"/>
      <c r="D2543" s="230"/>
    </row>
    <row r="2544" spans="3:4" ht="12.95" customHeight="1" x14ac:dyDescent="0.2">
      <c r="C2544" s="230"/>
      <c r="D2544" s="230"/>
    </row>
    <row r="2545" spans="3:4" ht="12.95" customHeight="1" x14ac:dyDescent="0.2">
      <c r="C2545" s="230"/>
      <c r="D2545" s="230"/>
    </row>
    <row r="2546" spans="3:4" ht="12.95" customHeight="1" x14ac:dyDescent="0.2">
      <c r="C2546" s="230"/>
      <c r="D2546" s="230"/>
    </row>
    <row r="2547" spans="3:4" ht="12.95" customHeight="1" x14ac:dyDescent="0.2">
      <c r="C2547" s="230"/>
      <c r="D2547" s="230"/>
    </row>
    <row r="2548" spans="3:4" ht="12.95" customHeight="1" x14ac:dyDescent="0.2">
      <c r="C2548" s="230"/>
      <c r="D2548" s="230"/>
    </row>
    <row r="2549" spans="3:4" ht="12.95" customHeight="1" x14ac:dyDescent="0.2">
      <c r="C2549" s="230"/>
      <c r="D2549" s="230"/>
    </row>
    <row r="2550" spans="3:4" ht="12.95" customHeight="1" x14ac:dyDescent="0.2">
      <c r="C2550" s="230"/>
      <c r="D2550" s="230"/>
    </row>
    <row r="2551" spans="3:4" ht="12.95" customHeight="1" x14ac:dyDescent="0.2">
      <c r="C2551" s="230"/>
      <c r="D2551" s="230"/>
    </row>
    <row r="2552" spans="3:4" ht="12.95" customHeight="1" x14ac:dyDescent="0.2">
      <c r="C2552" s="230"/>
      <c r="D2552" s="230"/>
    </row>
    <row r="2553" spans="3:4" ht="12.95" customHeight="1" x14ac:dyDescent="0.2">
      <c r="C2553" s="230"/>
      <c r="D2553" s="230"/>
    </row>
    <row r="2554" spans="3:4" ht="12.95" customHeight="1" x14ac:dyDescent="0.2">
      <c r="C2554" s="230"/>
      <c r="D2554" s="230"/>
    </row>
    <row r="2555" spans="3:4" ht="12.95" customHeight="1" x14ac:dyDescent="0.2">
      <c r="C2555" s="230"/>
      <c r="D2555" s="230"/>
    </row>
    <row r="2556" spans="3:4" ht="12.95" customHeight="1" x14ac:dyDescent="0.2">
      <c r="C2556" s="230"/>
      <c r="D2556" s="230"/>
    </row>
    <row r="2557" spans="3:4" ht="12.95" customHeight="1" x14ac:dyDescent="0.2">
      <c r="C2557" s="230"/>
      <c r="D2557" s="230"/>
    </row>
    <row r="2558" spans="3:4" ht="12.95" customHeight="1" x14ac:dyDescent="0.2">
      <c r="C2558" s="230"/>
      <c r="D2558" s="230"/>
    </row>
    <row r="2559" spans="3:4" ht="12.95" customHeight="1" x14ac:dyDescent="0.2">
      <c r="C2559" s="230"/>
      <c r="D2559" s="230"/>
    </row>
    <row r="2560" spans="3:4" ht="12.95" customHeight="1" x14ac:dyDescent="0.2">
      <c r="C2560" s="230"/>
      <c r="D2560" s="230"/>
    </row>
    <row r="2561" spans="3:4" ht="12.95" customHeight="1" x14ac:dyDescent="0.2">
      <c r="C2561" s="230"/>
      <c r="D2561" s="230"/>
    </row>
    <row r="2562" spans="3:4" ht="12.95" customHeight="1" x14ac:dyDescent="0.2">
      <c r="C2562" s="230"/>
      <c r="D2562" s="230"/>
    </row>
    <row r="2563" spans="3:4" ht="12.95" customHeight="1" x14ac:dyDescent="0.2">
      <c r="C2563" s="230"/>
      <c r="D2563" s="230"/>
    </row>
    <row r="2564" spans="3:4" ht="12.95" customHeight="1" x14ac:dyDescent="0.2">
      <c r="C2564" s="230"/>
      <c r="D2564" s="230"/>
    </row>
    <row r="2565" spans="3:4" ht="12.95" customHeight="1" x14ac:dyDescent="0.2">
      <c r="C2565" s="230"/>
      <c r="D2565" s="230"/>
    </row>
    <row r="2566" spans="3:4" ht="12.95" customHeight="1" x14ac:dyDescent="0.2">
      <c r="C2566" s="230"/>
      <c r="D2566" s="230"/>
    </row>
    <row r="2567" spans="3:4" ht="12.95" customHeight="1" x14ac:dyDescent="0.2">
      <c r="C2567" s="230"/>
      <c r="D2567" s="230"/>
    </row>
    <row r="2568" spans="3:4" ht="12.95" customHeight="1" x14ac:dyDescent="0.2">
      <c r="C2568" s="230"/>
      <c r="D2568" s="230"/>
    </row>
    <row r="2569" spans="3:4" ht="12.95" customHeight="1" x14ac:dyDescent="0.2">
      <c r="C2569" s="230"/>
      <c r="D2569" s="230"/>
    </row>
    <row r="2570" spans="3:4" ht="12.95" customHeight="1" x14ac:dyDescent="0.2">
      <c r="C2570" s="230"/>
      <c r="D2570" s="230"/>
    </row>
    <row r="2571" spans="3:4" ht="12.95" customHeight="1" x14ac:dyDescent="0.2">
      <c r="C2571" s="230"/>
      <c r="D2571" s="230"/>
    </row>
    <row r="2572" spans="3:4" ht="12.95" customHeight="1" x14ac:dyDescent="0.2">
      <c r="C2572" s="230"/>
      <c r="D2572" s="230"/>
    </row>
    <row r="2573" spans="3:4" ht="12.95" customHeight="1" x14ac:dyDescent="0.2">
      <c r="C2573" s="230"/>
      <c r="D2573" s="230"/>
    </row>
    <row r="2574" spans="3:4" ht="12.95" customHeight="1" x14ac:dyDescent="0.2">
      <c r="C2574" s="230"/>
      <c r="D2574" s="230"/>
    </row>
    <row r="2575" spans="3:4" ht="12.95" customHeight="1" x14ac:dyDescent="0.2">
      <c r="C2575" s="230"/>
      <c r="D2575" s="230"/>
    </row>
    <row r="2576" spans="3:4" ht="12.95" customHeight="1" x14ac:dyDescent="0.2">
      <c r="C2576" s="230"/>
      <c r="D2576" s="230"/>
    </row>
    <row r="2577" spans="3:4" ht="12.95" customHeight="1" x14ac:dyDescent="0.2">
      <c r="C2577" s="230"/>
      <c r="D2577" s="230"/>
    </row>
    <row r="2578" spans="3:4" ht="12.95" customHeight="1" x14ac:dyDescent="0.2">
      <c r="C2578" s="230"/>
      <c r="D2578" s="230"/>
    </row>
    <row r="2579" spans="3:4" ht="12.95" customHeight="1" x14ac:dyDescent="0.2">
      <c r="C2579" s="230"/>
      <c r="D2579" s="230"/>
    </row>
    <row r="2580" spans="3:4" ht="12.95" customHeight="1" x14ac:dyDescent="0.2">
      <c r="C2580" s="230"/>
      <c r="D2580" s="230"/>
    </row>
    <row r="2581" spans="3:4" ht="12.95" customHeight="1" x14ac:dyDescent="0.2">
      <c r="C2581" s="230"/>
      <c r="D2581" s="230"/>
    </row>
    <row r="2582" spans="3:4" ht="12.95" customHeight="1" x14ac:dyDescent="0.2">
      <c r="C2582" s="230"/>
      <c r="D2582" s="230"/>
    </row>
    <row r="2583" spans="3:4" ht="12.95" customHeight="1" x14ac:dyDescent="0.2">
      <c r="C2583" s="230"/>
      <c r="D2583" s="230"/>
    </row>
    <row r="2584" spans="3:4" ht="12.95" customHeight="1" x14ac:dyDescent="0.2">
      <c r="C2584" s="230"/>
      <c r="D2584" s="230"/>
    </row>
    <row r="2585" spans="3:4" ht="12.95" customHeight="1" x14ac:dyDescent="0.2">
      <c r="C2585" s="230"/>
      <c r="D2585" s="230"/>
    </row>
    <row r="2586" spans="3:4" ht="12.95" customHeight="1" x14ac:dyDescent="0.2">
      <c r="C2586" s="230"/>
      <c r="D2586" s="230"/>
    </row>
    <row r="2587" spans="3:4" ht="12.95" customHeight="1" x14ac:dyDescent="0.2">
      <c r="C2587" s="230"/>
      <c r="D2587" s="230"/>
    </row>
    <row r="2588" spans="3:4" ht="12.95" customHeight="1" x14ac:dyDescent="0.2">
      <c r="C2588" s="230"/>
      <c r="D2588" s="230"/>
    </row>
    <row r="2589" spans="3:4" ht="12.95" customHeight="1" x14ac:dyDescent="0.2">
      <c r="C2589" s="230"/>
      <c r="D2589" s="230"/>
    </row>
    <row r="2590" spans="3:4" ht="12.95" customHeight="1" x14ac:dyDescent="0.2">
      <c r="C2590" s="230"/>
      <c r="D2590" s="230"/>
    </row>
    <row r="2591" spans="3:4" ht="12.95" customHeight="1" x14ac:dyDescent="0.2">
      <c r="C2591" s="230"/>
      <c r="D2591" s="230"/>
    </row>
    <row r="2592" spans="3:4" ht="12.95" customHeight="1" x14ac:dyDescent="0.2">
      <c r="C2592" s="230"/>
      <c r="D2592" s="230"/>
    </row>
    <row r="2593" spans="3:4" ht="12.95" customHeight="1" x14ac:dyDescent="0.2">
      <c r="C2593" s="230"/>
      <c r="D2593" s="230"/>
    </row>
    <row r="2594" spans="3:4" ht="12.95" customHeight="1" x14ac:dyDescent="0.2">
      <c r="C2594" s="230"/>
      <c r="D2594" s="230"/>
    </row>
    <row r="2595" spans="3:4" ht="12.95" customHeight="1" x14ac:dyDescent="0.2">
      <c r="C2595" s="230"/>
      <c r="D2595" s="230"/>
    </row>
    <row r="2596" spans="3:4" ht="12.95" customHeight="1" x14ac:dyDescent="0.2">
      <c r="C2596" s="230"/>
      <c r="D2596" s="230"/>
    </row>
    <row r="2597" spans="3:4" ht="12.95" customHeight="1" x14ac:dyDescent="0.2">
      <c r="C2597" s="230"/>
      <c r="D2597" s="230"/>
    </row>
    <row r="2598" spans="3:4" ht="12.95" customHeight="1" x14ac:dyDescent="0.2">
      <c r="C2598" s="230"/>
      <c r="D2598" s="230"/>
    </row>
    <row r="2599" spans="3:4" ht="12.95" customHeight="1" x14ac:dyDescent="0.2">
      <c r="C2599" s="230"/>
      <c r="D2599" s="230"/>
    </row>
    <row r="2600" spans="3:4" ht="12.95" customHeight="1" x14ac:dyDescent="0.2">
      <c r="C2600" s="230"/>
      <c r="D2600" s="230"/>
    </row>
    <row r="2601" spans="3:4" ht="12.95" customHeight="1" x14ac:dyDescent="0.2">
      <c r="C2601" s="230"/>
      <c r="D2601" s="230"/>
    </row>
    <row r="2602" spans="3:4" ht="12.95" customHeight="1" x14ac:dyDescent="0.2">
      <c r="C2602" s="230"/>
      <c r="D2602" s="230"/>
    </row>
    <row r="2603" spans="3:4" ht="12.95" customHeight="1" x14ac:dyDescent="0.2">
      <c r="C2603" s="230"/>
      <c r="D2603" s="230"/>
    </row>
    <row r="2604" spans="3:4" ht="12.95" customHeight="1" x14ac:dyDescent="0.2">
      <c r="C2604" s="230"/>
      <c r="D2604" s="230"/>
    </row>
    <row r="2605" spans="3:4" ht="12.95" customHeight="1" x14ac:dyDescent="0.2">
      <c r="C2605" s="230"/>
      <c r="D2605" s="230"/>
    </row>
    <row r="2606" spans="3:4" ht="12.95" customHeight="1" x14ac:dyDescent="0.2">
      <c r="C2606" s="230"/>
      <c r="D2606" s="230"/>
    </row>
    <row r="2607" spans="3:4" ht="12.95" customHeight="1" x14ac:dyDescent="0.2">
      <c r="C2607" s="230"/>
      <c r="D2607" s="230"/>
    </row>
    <row r="2608" spans="3:4" ht="12.95" customHeight="1" x14ac:dyDescent="0.2">
      <c r="C2608" s="230"/>
      <c r="D2608" s="230"/>
    </row>
    <row r="2609" spans="3:4" ht="12.95" customHeight="1" x14ac:dyDescent="0.2">
      <c r="C2609" s="230"/>
      <c r="D2609" s="230"/>
    </row>
    <row r="2610" spans="3:4" ht="12.95" customHeight="1" x14ac:dyDescent="0.2">
      <c r="C2610" s="230"/>
      <c r="D2610" s="230"/>
    </row>
    <row r="2611" spans="3:4" ht="12.95" customHeight="1" x14ac:dyDescent="0.2">
      <c r="C2611" s="230"/>
      <c r="D2611" s="230"/>
    </row>
    <row r="2612" spans="3:4" ht="12.95" customHeight="1" x14ac:dyDescent="0.2">
      <c r="C2612" s="230"/>
      <c r="D2612" s="230"/>
    </row>
    <row r="2613" spans="3:4" ht="12.95" customHeight="1" x14ac:dyDescent="0.2">
      <c r="C2613" s="230"/>
      <c r="D2613" s="230"/>
    </row>
    <row r="2614" spans="3:4" ht="12.95" customHeight="1" x14ac:dyDescent="0.2">
      <c r="C2614" s="230"/>
      <c r="D2614" s="230"/>
    </row>
    <row r="2615" spans="3:4" ht="12.95" customHeight="1" x14ac:dyDescent="0.2">
      <c r="C2615" s="230"/>
      <c r="D2615" s="230"/>
    </row>
    <row r="2616" spans="3:4" ht="12.95" customHeight="1" x14ac:dyDescent="0.2">
      <c r="C2616" s="230"/>
      <c r="D2616" s="230"/>
    </row>
    <row r="2617" spans="3:4" ht="12.95" customHeight="1" x14ac:dyDescent="0.2">
      <c r="C2617" s="230"/>
      <c r="D2617" s="230"/>
    </row>
    <row r="2618" spans="3:4" ht="12.95" customHeight="1" x14ac:dyDescent="0.2">
      <c r="C2618" s="230"/>
      <c r="D2618" s="230"/>
    </row>
    <row r="2619" spans="3:4" ht="12.95" customHeight="1" x14ac:dyDescent="0.2">
      <c r="C2619" s="230"/>
      <c r="D2619" s="230"/>
    </row>
    <row r="2620" spans="3:4" ht="12.95" customHeight="1" x14ac:dyDescent="0.2">
      <c r="C2620" s="230"/>
      <c r="D2620" s="230"/>
    </row>
    <row r="2621" spans="3:4" ht="12.95" customHeight="1" x14ac:dyDescent="0.2">
      <c r="C2621" s="230"/>
      <c r="D2621" s="230"/>
    </row>
    <row r="2622" spans="3:4" ht="12.95" customHeight="1" x14ac:dyDescent="0.2">
      <c r="C2622" s="230"/>
      <c r="D2622" s="230"/>
    </row>
    <row r="2623" spans="3:4" ht="12.95" customHeight="1" x14ac:dyDescent="0.2">
      <c r="C2623" s="230"/>
      <c r="D2623" s="230"/>
    </row>
    <row r="2624" spans="3:4" ht="12.95" customHeight="1" x14ac:dyDescent="0.2">
      <c r="C2624" s="230"/>
      <c r="D2624" s="230"/>
    </row>
    <row r="2625" spans="3:4" ht="12.95" customHeight="1" x14ac:dyDescent="0.2">
      <c r="C2625" s="230"/>
      <c r="D2625" s="230"/>
    </row>
    <row r="2626" spans="3:4" ht="12.95" customHeight="1" x14ac:dyDescent="0.2">
      <c r="C2626" s="230"/>
      <c r="D2626" s="230"/>
    </row>
    <row r="2627" spans="3:4" ht="12.95" customHeight="1" x14ac:dyDescent="0.2">
      <c r="C2627" s="230"/>
      <c r="D2627" s="230"/>
    </row>
    <row r="2628" spans="3:4" ht="12.95" customHeight="1" x14ac:dyDescent="0.2">
      <c r="C2628" s="230"/>
      <c r="D2628" s="230"/>
    </row>
    <row r="2629" spans="3:4" ht="12.95" customHeight="1" x14ac:dyDescent="0.2">
      <c r="C2629" s="230"/>
      <c r="D2629" s="230"/>
    </row>
    <row r="2630" spans="3:4" ht="12.95" customHeight="1" x14ac:dyDescent="0.2">
      <c r="C2630" s="230"/>
      <c r="D2630" s="230"/>
    </row>
    <row r="2631" spans="3:4" ht="12.95" customHeight="1" x14ac:dyDescent="0.2">
      <c r="C2631" s="230"/>
      <c r="D2631" s="230"/>
    </row>
    <row r="2632" spans="3:4" ht="12.95" customHeight="1" x14ac:dyDescent="0.2">
      <c r="C2632" s="230"/>
      <c r="D2632" s="230"/>
    </row>
    <row r="2633" spans="3:4" ht="12.95" customHeight="1" x14ac:dyDescent="0.2">
      <c r="C2633" s="230"/>
      <c r="D2633" s="230"/>
    </row>
    <row r="2634" spans="3:4" ht="12.95" customHeight="1" x14ac:dyDescent="0.2">
      <c r="C2634" s="230"/>
      <c r="D2634" s="230"/>
    </row>
    <row r="2635" spans="3:4" ht="12.95" customHeight="1" x14ac:dyDescent="0.2">
      <c r="C2635" s="230"/>
      <c r="D2635" s="230"/>
    </row>
    <row r="2636" spans="3:4" ht="12.95" customHeight="1" x14ac:dyDescent="0.2">
      <c r="C2636" s="230"/>
      <c r="D2636" s="230"/>
    </row>
    <row r="2637" spans="3:4" ht="12.95" customHeight="1" x14ac:dyDescent="0.2">
      <c r="C2637" s="230"/>
      <c r="D2637" s="230"/>
    </row>
    <row r="2638" spans="3:4" ht="12.95" customHeight="1" x14ac:dyDescent="0.2">
      <c r="C2638" s="230"/>
      <c r="D2638" s="230"/>
    </row>
    <row r="2639" spans="3:4" ht="12.95" customHeight="1" x14ac:dyDescent="0.2">
      <c r="C2639" s="230"/>
      <c r="D2639" s="230"/>
    </row>
    <row r="2640" spans="3:4" ht="12.95" customHeight="1" x14ac:dyDescent="0.2">
      <c r="C2640" s="230"/>
      <c r="D2640" s="230"/>
    </row>
    <row r="2641" spans="3:4" ht="12.95" customHeight="1" x14ac:dyDescent="0.2">
      <c r="C2641" s="230"/>
      <c r="D2641" s="230"/>
    </row>
    <row r="2642" spans="3:4" ht="12.95" customHeight="1" x14ac:dyDescent="0.2">
      <c r="C2642" s="230"/>
      <c r="D2642" s="230"/>
    </row>
    <row r="2643" spans="3:4" ht="12.95" customHeight="1" x14ac:dyDescent="0.2">
      <c r="C2643" s="230"/>
      <c r="D2643" s="230"/>
    </row>
    <row r="2644" spans="3:4" ht="12.95" customHeight="1" x14ac:dyDescent="0.2">
      <c r="C2644" s="230"/>
      <c r="D2644" s="230"/>
    </row>
    <row r="2645" spans="3:4" ht="12.95" customHeight="1" x14ac:dyDescent="0.2">
      <c r="C2645" s="230"/>
      <c r="D2645" s="230"/>
    </row>
    <row r="2646" spans="3:4" ht="12.95" customHeight="1" x14ac:dyDescent="0.2">
      <c r="C2646" s="230"/>
      <c r="D2646" s="230"/>
    </row>
    <row r="2647" spans="3:4" ht="12.95" customHeight="1" x14ac:dyDescent="0.2">
      <c r="C2647" s="230"/>
      <c r="D2647" s="230"/>
    </row>
    <row r="2648" spans="3:4" ht="12.95" customHeight="1" x14ac:dyDescent="0.2">
      <c r="C2648" s="230"/>
      <c r="D2648" s="230"/>
    </row>
    <row r="2649" spans="3:4" ht="12.95" customHeight="1" x14ac:dyDescent="0.2">
      <c r="C2649" s="230"/>
      <c r="D2649" s="230"/>
    </row>
    <row r="2650" spans="3:4" ht="12.95" customHeight="1" x14ac:dyDescent="0.2">
      <c r="C2650" s="230"/>
      <c r="D2650" s="230"/>
    </row>
    <row r="2651" spans="3:4" ht="12.95" customHeight="1" x14ac:dyDescent="0.2">
      <c r="C2651" s="230"/>
      <c r="D2651" s="230"/>
    </row>
    <row r="2652" spans="3:4" ht="12.95" customHeight="1" x14ac:dyDescent="0.2">
      <c r="C2652" s="230"/>
      <c r="D2652" s="230"/>
    </row>
    <row r="2653" spans="3:4" ht="12.95" customHeight="1" x14ac:dyDescent="0.2">
      <c r="C2653" s="230"/>
      <c r="D2653" s="230"/>
    </row>
    <row r="2654" spans="3:4" ht="12.95" customHeight="1" x14ac:dyDescent="0.2">
      <c r="C2654" s="230"/>
      <c r="D2654" s="230"/>
    </row>
    <row r="2655" spans="3:4" ht="12.95" customHeight="1" x14ac:dyDescent="0.2">
      <c r="C2655" s="230"/>
      <c r="D2655" s="230"/>
    </row>
    <row r="2656" spans="3:4" ht="12.95" customHeight="1" x14ac:dyDescent="0.2">
      <c r="C2656" s="230"/>
      <c r="D2656" s="230"/>
    </row>
    <row r="2657" spans="3:4" ht="12.95" customHeight="1" x14ac:dyDescent="0.2">
      <c r="C2657" s="230"/>
      <c r="D2657" s="230"/>
    </row>
    <row r="2658" spans="3:4" ht="12.95" customHeight="1" x14ac:dyDescent="0.2">
      <c r="C2658" s="230"/>
      <c r="D2658" s="230"/>
    </row>
    <row r="2659" spans="3:4" ht="12.95" customHeight="1" x14ac:dyDescent="0.2">
      <c r="C2659" s="230"/>
      <c r="D2659" s="230"/>
    </row>
    <row r="2660" spans="3:4" ht="12.95" customHeight="1" x14ac:dyDescent="0.2">
      <c r="C2660" s="230"/>
      <c r="D2660" s="230"/>
    </row>
    <row r="2661" spans="3:4" ht="12.95" customHeight="1" x14ac:dyDescent="0.2">
      <c r="C2661" s="230"/>
      <c r="D2661" s="230"/>
    </row>
    <row r="2662" spans="3:4" ht="12.95" customHeight="1" x14ac:dyDescent="0.2">
      <c r="C2662" s="230"/>
      <c r="D2662" s="230"/>
    </row>
    <row r="2663" spans="3:4" ht="12.95" customHeight="1" x14ac:dyDescent="0.2">
      <c r="C2663" s="230"/>
      <c r="D2663" s="230"/>
    </row>
    <row r="2664" spans="3:4" ht="12.95" customHeight="1" x14ac:dyDescent="0.2">
      <c r="C2664" s="230"/>
      <c r="D2664" s="230"/>
    </row>
    <row r="2665" spans="3:4" ht="12.95" customHeight="1" x14ac:dyDescent="0.2">
      <c r="C2665" s="230"/>
      <c r="D2665" s="230"/>
    </row>
    <row r="2666" spans="3:4" ht="12.95" customHeight="1" x14ac:dyDescent="0.2">
      <c r="C2666" s="230"/>
      <c r="D2666" s="230"/>
    </row>
    <row r="2667" spans="3:4" ht="12.95" customHeight="1" x14ac:dyDescent="0.2">
      <c r="C2667" s="230"/>
      <c r="D2667" s="230"/>
    </row>
    <row r="2668" spans="3:4" ht="12.95" customHeight="1" x14ac:dyDescent="0.2">
      <c r="C2668" s="230"/>
      <c r="D2668" s="230"/>
    </row>
    <row r="2669" spans="3:4" ht="12.95" customHeight="1" x14ac:dyDescent="0.2">
      <c r="C2669" s="230"/>
      <c r="D2669" s="230"/>
    </row>
    <row r="2670" spans="3:4" ht="12.95" customHeight="1" x14ac:dyDescent="0.2">
      <c r="C2670" s="230"/>
      <c r="D2670" s="230"/>
    </row>
    <row r="2671" spans="3:4" ht="12.95" customHeight="1" x14ac:dyDescent="0.2">
      <c r="C2671" s="230"/>
      <c r="D2671" s="230"/>
    </row>
    <row r="2672" spans="3:4" ht="12.95" customHeight="1" x14ac:dyDescent="0.2">
      <c r="C2672" s="230"/>
      <c r="D2672" s="230"/>
    </row>
    <row r="2673" spans="3:4" ht="12.95" customHeight="1" x14ac:dyDescent="0.2">
      <c r="C2673" s="230"/>
      <c r="D2673" s="230"/>
    </row>
    <row r="2674" spans="3:4" ht="12.95" customHeight="1" x14ac:dyDescent="0.2">
      <c r="C2674" s="230"/>
      <c r="D2674" s="230"/>
    </row>
    <row r="2675" spans="3:4" ht="12.95" customHeight="1" x14ac:dyDescent="0.2">
      <c r="C2675" s="230"/>
      <c r="D2675" s="230"/>
    </row>
    <row r="2676" spans="3:4" ht="12.95" customHeight="1" x14ac:dyDescent="0.2">
      <c r="C2676" s="230"/>
      <c r="D2676" s="230"/>
    </row>
    <row r="2677" spans="3:4" ht="12.95" customHeight="1" x14ac:dyDescent="0.2">
      <c r="C2677" s="230"/>
      <c r="D2677" s="230"/>
    </row>
    <row r="2678" spans="3:4" ht="12.95" customHeight="1" x14ac:dyDescent="0.2">
      <c r="C2678" s="230"/>
      <c r="D2678" s="230"/>
    </row>
    <row r="2679" spans="3:4" ht="12.95" customHeight="1" x14ac:dyDescent="0.2">
      <c r="C2679" s="230"/>
      <c r="D2679" s="230"/>
    </row>
    <row r="2680" spans="3:4" ht="12.95" customHeight="1" x14ac:dyDescent="0.2">
      <c r="C2680" s="230"/>
      <c r="D2680" s="230"/>
    </row>
    <row r="2681" spans="3:4" ht="12.95" customHeight="1" x14ac:dyDescent="0.2">
      <c r="C2681" s="230"/>
      <c r="D2681" s="230"/>
    </row>
    <row r="2682" spans="3:4" ht="12.95" customHeight="1" x14ac:dyDescent="0.2">
      <c r="C2682" s="230"/>
      <c r="D2682" s="230"/>
    </row>
    <row r="2683" spans="3:4" ht="12.95" customHeight="1" x14ac:dyDescent="0.2">
      <c r="C2683" s="230"/>
      <c r="D2683" s="230"/>
    </row>
    <row r="2684" spans="3:4" ht="12.95" customHeight="1" x14ac:dyDescent="0.2">
      <c r="C2684" s="230"/>
      <c r="D2684" s="230"/>
    </row>
    <row r="2685" spans="3:4" ht="12.95" customHeight="1" x14ac:dyDescent="0.2">
      <c r="C2685" s="230"/>
      <c r="D2685" s="230"/>
    </row>
    <row r="2686" spans="3:4" ht="12.95" customHeight="1" x14ac:dyDescent="0.2">
      <c r="C2686" s="230"/>
      <c r="D2686" s="230"/>
    </row>
    <row r="2687" spans="3:4" ht="12.95" customHeight="1" x14ac:dyDescent="0.2">
      <c r="C2687" s="230"/>
      <c r="D2687" s="230"/>
    </row>
    <row r="2688" spans="3:4" ht="12.95" customHeight="1" x14ac:dyDescent="0.2">
      <c r="C2688" s="230"/>
      <c r="D2688" s="230"/>
    </row>
    <row r="2689" spans="3:4" ht="12.95" customHeight="1" x14ac:dyDescent="0.2">
      <c r="C2689" s="230"/>
      <c r="D2689" s="230"/>
    </row>
    <row r="2690" spans="3:4" ht="12.95" customHeight="1" x14ac:dyDescent="0.2">
      <c r="C2690" s="230"/>
      <c r="D2690" s="230"/>
    </row>
    <row r="2691" spans="3:4" ht="12.95" customHeight="1" x14ac:dyDescent="0.2">
      <c r="C2691" s="230"/>
      <c r="D2691" s="230"/>
    </row>
    <row r="2692" spans="3:4" ht="12.95" customHeight="1" x14ac:dyDescent="0.2">
      <c r="C2692" s="230"/>
      <c r="D2692" s="230"/>
    </row>
    <row r="2693" spans="3:4" ht="12.95" customHeight="1" x14ac:dyDescent="0.2">
      <c r="C2693" s="230"/>
      <c r="D2693" s="230"/>
    </row>
    <row r="2694" spans="3:4" ht="12.95" customHeight="1" x14ac:dyDescent="0.2">
      <c r="C2694" s="230"/>
      <c r="D2694" s="230"/>
    </row>
    <row r="2695" spans="3:4" ht="12.95" customHeight="1" x14ac:dyDescent="0.2">
      <c r="C2695" s="230"/>
      <c r="D2695" s="230"/>
    </row>
    <row r="2696" spans="3:4" ht="12.95" customHeight="1" x14ac:dyDescent="0.2">
      <c r="C2696" s="230"/>
      <c r="D2696" s="230"/>
    </row>
    <row r="2697" spans="3:4" ht="12.95" customHeight="1" x14ac:dyDescent="0.2">
      <c r="C2697" s="230"/>
      <c r="D2697" s="230"/>
    </row>
    <row r="2698" spans="3:4" ht="12.95" customHeight="1" x14ac:dyDescent="0.2">
      <c r="C2698" s="230"/>
      <c r="D2698" s="230"/>
    </row>
    <row r="2699" spans="3:4" ht="12.95" customHeight="1" x14ac:dyDescent="0.2">
      <c r="C2699" s="230"/>
      <c r="D2699" s="230"/>
    </row>
    <row r="2700" spans="3:4" ht="12.95" customHeight="1" x14ac:dyDescent="0.2">
      <c r="C2700" s="230"/>
      <c r="D2700" s="230"/>
    </row>
    <row r="2701" spans="3:4" ht="12.95" customHeight="1" x14ac:dyDescent="0.2">
      <c r="C2701" s="230"/>
      <c r="D2701" s="230"/>
    </row>
    <row r="2702" spans="3:4" ht="12.95" customHeight="1" x14ac:dyDescent="0.2">
      <c r="C2702" s="230"/>
      <c r="D2702" s="230"/>
    </row>
    <row r="2703" spans="3:4" ht="12.95" customHeight="1" x14ac:dyDescent="0.2">
      <c r="C2703" s="230"/>
      <c r="D2703" s="230"/>
    </row>
    <row r="2704" spans="3:4" ht="12.95" customHeight="1" x14ac:dyDescent="0.2">
      <c r="C2704" s="230"/>
      <c r="D2704" s="230"/>
    </row>
    <row r="2705" spans="3:4" ht="12.95" customHeight="1" x14ac:dyDescent="0.2">
      <c r="C2705" s="230"/>
      <c r="D2705" s="230"/>
    </row>
    <row r="2706" spans="3:4" ht="12.95" customHeight="1" x14ac:dyDescent="0.2">
      <c r="C2706" s="230"/>
      <c r="D2706" s="230"/>
    </row>
    <row r="2707" spans="3:4" ht="12.95" customHeight="1" x14ac:dyDescent="0.2">
      <c r="C2707" s="230"/>
      <c r="D2707" s="230"/>
    </row>
    <row r="2708" spans="3:4" ht="12.95" customHeight="1" x14ac:dyDescent="0.2">
      <c r="C2708" s="230"/>
      <c r="D2708" s="230"/>
    </row>
    <row r="2709" spans="3:4" ht="12.95" customHeight="1" x14ac:dyDescent="0.2">
      <c r="C2709" s="230"/>
      <c r="D2709" s="230"/>
    </row>
    <row r="2710" spans="3:4" ht="12.95" customHeight="1" x14ac:dyDescent="0.2">
      <c r="C2710" s="230"/>
      <c r="D2710" s="230"/>
    </row>
    <row r="2711" spans="3:4" ht="12.95" customHeight="1" x14ac:dyDescent="0.2">
      <c r="C2711" s="230"/>
      <c r="D2711" s="230"/>
    </row>
    <row r="2712" spans="3:4" ht="12.95" customHeight="1" x14ac:dyDescent="0.2">
      <c r="C2712" s="230"/>
      <c r="D2712" s="230"/>
    </row>
    <row r="2713" spans="3:4" ht="12.95" customHeight="1" x14ac:dyDescent="0.2">
      <c r="C2713" s="230"/>
      <c r="D2713" s="230"/>
    </row>
    <row r="2714" spans="3:4" ht="12.95" customHeight="1" x14ac:dyDescent="0.2">
      <c r="C2714" s="230"/>
      <c r="D2714" s="230"/>
    </row>
    <row r="2715" spans="3:4" ht="12.95" customHeight="1" x14ac:dyDescent="0.2">
      <c r="C2715" s="230"/>
      <c r="D2715" s="230"/>
    </row>
    <row r="2716" spans="3:4" ht="12.95" customHeight="1" x14ac:dyDescent="0.2">
      <c r="C2716" s="230"/>
      <c r="D2716" s="230"/>
    </row>
    <row r="2717" spans="3:4" ht="12.95" customHeight="1" x14ac:dyDescent="0.2">
      <c r="C2717" s="230"/>
      <c r="D2717" s="230"/>
    </row>
    <row r="2718" spans="3:4" ht="12.95" customHeight="1" x14ac:dyDescent="0.2">
      <c r="C2718" s="230"/>
      <c r="D2718" s="230"/>
    </row>
    <row r="2719" spans="3:4" ht="12.95" customHeight="1" x14ac:dyDescent="0.2">
      <c r="C2719" s="230"/>
      <c r="D2719" s="230"/>
    </row>
    <row r="2720" spans="3:4" ht="12.95" customHeight="1" x14ac:dyDescent="0.2">
      <c r="C2720" s="230"/>
      <c r="D2720" s="230"/>
    </row>
    <row r="2721" spans="3:4" ht="12.95" customHeight="1" x14ac:dyDescent="0.2">
      <c r="C2721" s="230"/>
      <c r="D2721" s="230"/>
    </row>
    <row r="2722" spans="3:4" ht="12.95" customHeight="1" x14ac:dyDescent="0.2">
      <c r="C2722" s="230"/>
      <c r="D2722" s="230"/>
    </row>
    <row r="2723" spans="3:4" ht="12.95" customHeight="1" x14ac:dyDescent="0.2">
      <c r="C2723" s="230"/>
      <c r="D2723" s="230"/>
    </row>
    <row r="2724" spans="3:4" ht="12.95" customHeight="1" x14ac:dyDescent="0.2">
      <c r="C2724" s="230"/>
      <c r="D2724" s="230"/>
    </row>
    <row r="2725" spans="3:4" ht="12.95" customHeight="1" x14ac:dyDescent="0.2">
      <c r="C2725" s="230"/>
      <c r="D2725" s="230"/>
    </row>
    <row r="2726" spans="3:4" ht="12.95" customHeight="1" x14ac:dyDescent="0.2">
      <c r="C2726" s="230"/>
      <c r="D2726" s="230"/>
    </row>
    <row r="2727" spans="3:4" ht="12.95" customHeight="1" x14ac:dyDescent="0.2">
      <c r="C2727" s="230"/>
      <c r="D2727" s="230"/>
    </row>
    <row r="2728" spans="3:4" ht="12.95" customHeight="1" x14ac:dyDescent="0.2">
      <c r="C2728" s="230"/>
      <c r="D2728" s="230"/>
    </row>
    <row r="2729" spans="3:4" ht="12.95" customHeight="1" x14ac:dyDescent="0.2">
      <c r="C2729" s="230"/>
      <c r="D2729" s="230"/>
    </row>
    <row r="2730" spans="3:4" ht="12.95" customHeight="1" x14ac:dyDescent="0.2">
      <c r="C2730" s="230"/>
      <c r="D2730" s="230"/>
    </row>
    <row r="2731" spans="3:4" ht="12.95" customHeight="1" x14ac:dyDescent="0.2">
      <c r="C2731" s="230"/>
      <c r="D2731" s="230"/>
    </row>
    <row r="2732" spans="3:4" ht="12.95" customHeight="1" x14ac:dyDescent="0.2">
      <c r="C2732" s="230"/>
      <c r="D2732" s="230"/>
    </row>
    <row r="2733" spans="3:4" ht="12.95" customHeight="1" x14ac:dyDescent="0.2">
      <c r="C2733" s="230"/>
      <c r="D2733" s="230"/>
    </row>
    <row r="2734" spans="3:4" ht="12.95" customHeight="1" x14ac:dyDescent="0.2">
      <c r="C2734" s="230"/>
      <c r="D2734" s="230"/>
    </row>
    <row r="2735" spans="3:4" ht="12.95" customHeight="1" x14ac:dyDescent="0.2">
      <c r="C2735" s="230"/>
      <c r="D2735" s="230"/>
    </row>
    <row r="2736" spans="3:4" ht="12.95" customHeight="1" x14ac:dyDescent="0.2">
      <c r="C2736" s="230"/>
      <c r="D2736" s="230"/>
    </row>
    <row r="2737" spans="3:4" ht="12.95" customHeight="1" x14ac:dyDescent="0.2">
      <c r="C2737" s="230"/>
      <c r="D2737" s="230"/>
    </row>
    <row r="2738" spans="3:4" ht="12.95" customHeight="1" x14ac:dyDescent="0.2">
      <c r="C2738" s="230"/>
      <c r="D2738" s="230"/>
    </row>
    <row r="2739" spans="3:4" ht="12.95" customHeight="1" x14ac:dyDescent="0.2">
      <c r="C2739" s="230"/>
      <c r="D2739" s="230"/>
    </row>
    <row r="2740" spans="3:4" ht="12.95" customHeight="1" x14ac:dyDescent="0.2">
      <c r="C2740" s="230"/>
      <c r="D2740" s="230"/>
    </row>
    <row r="2741" spans="3:4" ht="12.95" customHeight="1" x14ac:dyDescent="0.2">
      <c r="C2741" s="230"/>
      <c r="D2741" s="230"/>
    </row>
    <row r="2742" spans="3:4" ht="12.95" customHeight="1" x14ac:dyDescent="0.2">
      <c r="C2742" s="230"/>
      <c r="D2742" s="230"/>
    </row>
    <row r="2743" spans="3:4" ht="12.95" customHeight="1" x14ac:dyDescent="0.2">
      <c r="C2743" s="230"/>
      <c r="D2743" s="230"/>
    </row>
    <row r="2744" spans="3:4" ht="12.95" customHeight="1" x14ac:dyDescent="0.2">
      <c r="C2744" s="230"/>
      <c r="D2744" s="230"/>
    </row>
    <row r="2745" spans="3:4" ht="12.95" customHeight="1" x14ac:dyDescent="0.2">
      <c r="C2745" s="230"/>
      <c r="D2745" s="230"/>
    </row>
    <row r="2746" spans="3:4" ht="12.95" customHeight="1" x14ac:dyDescent="0.2">
      <c r="C2746" s="230"/>
      <c r="D2746" s="230"/>
    </row>
    <row r="2747" spans="3:4" ht="12.95" customHeight="1" x14ac:dyDescent="0.2">
      <c r="C2747" s="230"/>
      <c r="D2747" s="230"/>
    </row>
    <row r="2748" spans="3:4" ht="12.95" customHeight="1" x14ac:dyDescent="0.2">
      <c r="C2748" s="230"/>
      <c r="D2748" s="230"/>
    </row>
    <row r="2749" spans="3:4" ht="12.95" customHeight="1" x14ac:dyDescent="0.2">
      <c r="C2749" s="230"/>
      <c r="D2749" s="230"/>
    </row>
    <row r="2750" spans="3:4" ht="12.95" customHeight="1" x14ac:dyDescent="0.2">
      <c r="C2750" s="230"/>
      <c r="D2750" s="230"/>
    </row>
    <row r="2751" spans="3:4" ht="12.95" customHeight="1" x14ac:dyDescent="0.2">
      <c r="C2751" s="230"/>
      <c r="D2751" s="230"/>
    </row>
    <row r="2752" spans="3:4" ht="12.95" customHeight="1" x14ac:dyDescent="0.2">
      <c r="C2752" s="230"/>
      <c r="D2752" s="230"/>
    </row>
    <row r="2753" spans="3:4" ht="12.95" customHeight="1" x14ac:dyDescent="0.2">
      <c r="C2753" s="230"/>
      <c r="D2753" s="230"/>
    </row>
    <row r="2754" spans="3:4" ht="12.95" customHeight="1" x14ac:dyDescent="0.2">
      <c r="C2754" s="230"/>
      <c r="D2754" s="230"/>
    </row>
    <row r="2755" spans="3:4" ht="12.95" customHeight="1" x14ac:dyDescent="0.2">
      <c r="C2755" s="230"/>
      <c r="D2755" s="230"/>
    </row>
    <row r="2756" spans="3:4" ht="12.95" customHeight="1" x14ac:dyDescent="0.2">
      <c r="C2756" s="230"/>
      <c r="D2756" s="230"/>
    </row>
    <row r="2757" spans="3:4" ht="12.95" customHeight="1" x14ac:dyDescent="0.2">
      <c r="C2757" s="230"/>
      <c r="D2757" s="230"/>
    </row>
    <row r="2758" spans="3:4" ht="12.95" customHeight="1" x14ac:dyDescent="0.2">
      <c r="C2758" s="230"/>
      <c r="D2758" s="230"/>
    </row>
    <row r="2759" spans="3:4" ht="12.95" customHeight="1" x14ac:dyDescent="0.2">
      <c r="C2759" s="230"/>
      <c r="D2759" s="230"/>
    </row>
    <row r="2760" spans="3:4" ht="12.95" customHeight="1" x14ac:dyDescent="0.2">
      <c r="C2760" s="230"/>
      <c r="D2760" s="230"/>
    </row>
    <row r="2761" spans="3:4" ht="12.95" customHeight="1" x14ac:dyDescent="0.2">
      <c r="C2761" s="230"/>
      <c r="D2761" s="230"/>
    </row>
    <row r="2762" spans="3:4" ht="12.95" customHeight="1" x14ac:dyDescent="0.2">
      <c r="C2762" s="230"/>
      <c r="D2762" s="230"/>
    </row>
    <row r="2763" spans="3:4" ht="12.95" customHeight="1" x14ac:dyDescent="0.2">
      <c r="C2763" s="230"/>
      <c r="D2763" s="230"/>
    </row>
    <row r="2764" spans="3:4" ht="12.95" customHeight="1" x14ac:dyDescent="0.2">
      <c r="C2764" s="230"/>
      <c r="D2764" s="230"/>
    </row>
    <row r="2765" spans="3:4" ht="12.95" customHeight="1" x14ac:dyDescent="0.2">
      <c r="C2765" s="230"/>
      <c r="D2765" s="230"/>
    </row>
    <row r="2766" spans="3:4" ht="12.95" customHeight="1" x14ac:dyDescent="0.2">
      <c r="C2766" s="230"/>
      <c r="D2766" s="230"/>
    </row>
    <row r="2767" spans="3:4" ht="12.95" customHeight="1" x14ac:dyDescent="0.2">
      <c r="C2767" s="230"/>
      <c r="D2767" s="230"/>
    </row>
    <row r="2768" spans="3:4" ht="12.95" customHeight="1" x14ac:dyDescent="0.2">
      <c r="C2768" s="230"/>
      <c r="D2768" s="230"/>
    </row>
    <row r="2769" spans="3:4" ht="12.95" customHeight="1" x14ac:dyDescent="0.2">
      <c r="C2769" s="230"/>
      <c r="D2769" s="230"/>
    </row>
    <row r="2770" spans="3:4" ht="12.95" customHeight="1" x14ac:dyDescent="0.2">
      <c r="C2770" s="230"/>
      <c r="D2770" s="230"/>
    </row>
    <row r="2771" spans="3:4" ht="12.95" customHeight="1" x14ac:dyDescent="0.2">
      <c r="C2771" s="230"/>
      <c r="D2771" s="230"/>
    </row>
    <row r="2772" spans="3:4" ht="12.95" customHeight="1" x14ac:dyDescent="0.2">
      <c r="C2772" s="230"/>
      <c r="D2772" s="230"/>
    </row>
    <row r="2773" spans="3:4" ht="12.95" customHeight="1" x14ac:dyDescent="0.2">
      <c r="C2773" s="230"/>
      <c r="D2773" s="230"/>
    </row>
    <row r="2774" spans="3:4" ht="12.95" customHeight="1" x14ac:dyDescent="0.2">
      <c r="C2774" s="230"/>
      <c r="D2774" s="230"/>
    </row>
    <row r="2775" spans="3:4" ht="12.95" customHeight="1" x14ac:dyDescent="0.2">
      <c r="C2775" s="230"/>
      <c r="D2775" s="230"/>
    </row>
    <row r="2776" spans="3:4" ht="12.95" customHeight="1" x14ac:dyDescent="0.2">
      <c r="C2776" s="230"/>
      <c r="D2776" s="230"/>
    </row>
    <row r="2777" spans="3:4" ht="12.95" customHeight="1" x14ac:dyDescent="0.2">
      <c r="C2777" s="230"/>
      <c r="D2777" s="230"/>
    </row>
    <row r="2778" spans="3:4" ht="12.95" customHeight="1" x14ac:dyDescent="0.2">
      <c r="C2778" s="230"/>
      <c r="D2778" s="230"/>
    </row>
    <row r="2779" spans="3:4" ht="12.95" customHeight="1" x14ac:dyDescent="0.2">
      <c r="C2779" s="230"/>
      <c r="D2779" s="230"/>
    </row>
    <row r="2780" spans="3:4" ht="12.95" customHeight="1" x14ac:dyDescent="0.2">
      <c r="C2780" s="230"/>
      <c r="D2780" s="230"/>
    </row>
    <row r="2781" spans="3:4" ht="12.95" customHeight="1" x14ac:dyDescent="0.2">
      <c r="C2781" s="230"/>
      <c r="D2781" s="230"/>
    </row>
    <row r="2782" spans="3:4" ht="12.95" customHeight="1" x14ac:dyDescent="0.2">
      <c r="C2782" s="230"/>
      <c r="D2782" s="230"/>
    </row>
    <row r="2783" spans="3:4" ht="12.95" customHeight="1" x14ac:dyDescent="0.2">
      <c r="C2783" s="230"/>
      <c r="D2783" s="230"/>
    </row>
    <row r="2784" spans="3:4" ht="12.95" customHeight="1" x14ac:dyDescent="0.2">
      <c r="C2784" s="230"/>
      <c r="D2784" s="230"/>
    </row>
    <row r="2785" spans="3:4" ht="12.95" customHeight="1" x14ac:dyDescent="0.2">
      <c r="C2785" s="230"/>
      <c r="D2785" s="230"/>
    </row>
    <row r="2786" spans="3:4" ht="12.95" customHeight="1" x14ac:dyDescent="0.2">
      <c r="C2786" s="230"/>
      <c r="D2786" s="230"/>
    </row>
    <row r="2787" spans="3:4" ht="12.95" customHeight="1" x14ac:dyDescent="0.2">
      <c r="C2787" s="230"/>
      <c r="D2787" s="230"/>
    </row>
    <row r="2788" spans="3:4" ht="12.95" customHeight="1" x14ac:dyDescent="0.2">
      <c r="C2788" s="230"/>
      <c r="D2788" s="230"/>
    </row>
    <row r="2789" spans="3:4" ht="12.95" customHeight="1" x14ac:dyDescent="0.2">
      <c r="C2789" s="230"/>
      <c r="D2789" s="230"/>
    </row>
    <row r="2790" spans="3:4" ht="12.95" customHeight="1" x14ac:dyDescent="0.2">
      <c r="C2790" s="230"/>
      <c r="D2790" s="230"/>
    </row>
    <row r="2791" spans="3:4" ht="12.95" customHeight="1" x14ac:dyDescent="0.2">
      <c r="C2791" s="230"/>
      <c r="D2791" s="230"/>
    </row>
    <row r="2792" spans="3:4" ht="12.95" customHeight="1" x14ac:dyDescent="0.2">
      <c r="C2792" s="230"/>
      <c r="D2792" s="230"/>
    </row>
    <row r="2793" spans="3:4" ht="12.95" customHeight="1" x14ac:dyDescent="0.2">
      <c r="C2793" s="230"/>
      <c r="D2793" s="230"/>
    </row>
    <row r="2794" spans="3:4" ht="12.95" customHeight="1" x14ac:dyDescent="0.2">
      <c r="C2794" s="230"/>
      <c r="D2794" s="230"/>
    </row>
    <row r="2795" spans="3:4" ht="12.95" customHeight="1" x14ac:dyDescent="0.2">
      <c r="C2795" s="230"/>
      <c r="D2795" s="230"/>
    </row>
    <row r="2796" spans="3:4" ht="12.95" customHeight="1" x14ac:dyDescent="0.2">
      <c r="C2796" s="230"/>
      <c r="D2796" s="230"/>
    </row>
    <row r="2797" spans="3:4" ht="12.95" customHeight="1" x14ac:dyDescent="0.2">
      <c r="C2797" s="230"/>
      <c r="D2797" s="230"/>
    </row>
    <row r="2798" spans="3:4" ht="12.95" customHeight="1" x14ac:dyDescent="0.2">
      <c r="C2798" s="230"/>
      <c r="D2798" s="230"/>
    </row>
    <row r="2799" spans="3:4" ht="12.95" customHeight="1" x14ac:dyDescent="0.2">
      <c r="C2799" s="230"/>
      <c r="D2799" s="230"/>
    </row>
    <row r="2800" spans="3:4" ht="12.95" customHeight="1" x14ac:dyDescent="0.2">
      <c r="C2800" s="230"/>
      <c r="D2800" s="230"/>
    </row>
    <row r="2801" spans="3:4" ht="12.95" customHeight="1" x14ac:dyDescent="0.2">
      <c r="C2801" s="230"/>
      <c r="D2801" s="230"/>
    </row>
    <row r="2802" spans="3:4" ht="12.95" customHeight="1" x14ac:dyDescent="0.2">
      <c r="C2802" s="230"/>
      <c r="D2802" s="230"/>
    </row>
    <row r="2803" spans="3:4" ht="12.95" customHeight="1" x14ac:dyDescent="0.2">
      <c r="C2803" s="230"/>
      <c r="D2803" s="230"/>
    </row>
    <row r="2804" spans="3:4" ht="12.95" customHeight="1" x14ac:dyDescent="0.2">
      <c r="C2804" s="230"/>
      <c r="D2804" s="230"/>
    </row>
    <row r="2805" spans="3:4" ht="12.95" customHeight="1" x14ac:dyDescent="0.2">
      <c r="C2805" s="230"/>
      <c r="D2805" s="230"/>
    </row>
    <row r="2806" spans="3:4" ht="12.95" customHeight="1" x14ac:dyDescent="0.2">
      <c r="C2806" s="230"/>
      <c r="D2806" s="230"/>
    </row>
    <row r="2807" spans="3:4" ht="12.95" customHeight="1" x14ac:dyDescent="0.2">
      <c r="C2807" s="230"/>
      <c r="D2807" s="230"/>
    </row>
    <row r="2808" spans="3:4" ht="12.95" customHeight="1" x14ac:dyDescent="0.2">
      <c r="C2808" s="230"/>
      <c r="D2808" s="230"/>
    </row>
    <row r="2809" spans="3:4" ht="12.95" customHeight="1" x14ac:dyDescent="0.2">
      <c r="C2809" s="230"/>
      <c r="D2809" s="230"/>
    </row>
    <row r="2810" spans="3:4" ht="12.95" customHeight="1" x14ac:dyDescent="0.2">
      <c r="C2810" s="230"/>
      <c r="D2810" s="230"/>
    </row>
    <row r="2811" spans="3:4" ht="12.95" customHeight="1" x14ac:dyDescent="0.2">
      <c r="C2811" s="230"/>
      <c r="D2811" s="230"/>
    </row>
    <row r="2812" spans="3:4" ht="12.95" customHeight="1" x14ac:dyDescent="0.2">
      <c r="C2812" s="230"/>
      <c r="D2812" s="230"/>
    </row>
    <row r="2813" spans="3:4" ht="12.95" customHeight="1" x14ac:dyDescent="0.2">
      <c r="C2813" s="230"/>
      <c r="D2813" s="230"/>
    </row>
    <row r="2814" spans="3:4" ht="12.95" customHeight="1" x14ac:dyDescent="0.2">
      <c r="C2814" s="230"/>
      <c r="D2814" s="230"/>
    </row>
    <row r="2815" spans="3:4" ht="12.95" customHeight="1" x14ac:dyDescent="0.2">
      <c r="C2815" s="230"/>
      <c r="D2815" s="230"/>
    </row>
    <row r="2816" spans="3:4" ht="12.95" customHeight="1" x14ac:dyDescent="0.2">
      <c r="C2816" s="230"/>
      <c r="D2816" s="230"/>
    </row>
    <row r="2817" spans="3:4" ht="12.95" customHeight="1" x14ac:dyDescent="0.2">
      <c r="C2817" s="230"/>
      <c r="D2817" s="230"/>
    </row>
    <row r="2818" spans="3:4" ht="12.95" customHeight="1" x14ac:dyDescent="0.2">
      <c r="C2818" s="230"/>
      <c r="D2818" s="230"/>
    </row>
    <row r="2819" spans="3:4" ht="12.95" customHeight="1" x14ac:dyDescent="0.2">
      <c r="C2819" s="230"/>
      <c r="D2819" s="230"/>
    </row>
    <row r="2820" spans="3:4" ht="12.95" customHeight="1" x14ac:dyDescent="0.2">
      <c r="C2820" s="230"/>
      <c r="D2820" s="230"/>
    </row>
    <row r="2821" spans="3:4" ht="12.95" customHeight="1" x14ac:dyDescent="0.2">
      <c r="C2821" s="230"/>
      <c r="D2821" s="230"/>
    </row>
    <row r="2822" spans="3:4" ht="12.95" customHeight="1" x14ac:dyDescent="0.2">
      <c r="C2822" s="230"/>
      <c r="D2822" s="230"/>
    </row>
    <row r="2823" spans="3:4" ht="12.95" customHeight="1" x14ac:dyDescent="0.2">
      <c r="C2823" s="230"/>
      <c r="D2823" s="230"/>
    </row>
    <row r="2824" spans="3:4" ht="12.95" customHeight="1" x14ac:dyDescent="0.2">
      <c r="C2824" s="230"/>
      <c r="D2824" s="230"/>
    </row>
    <row r="2825" spans="3:4" ht="12.95" customHeight="1" x14ac:dyDescent="0.2">
      <c r="C2825" s="230"/>
      <c r="D2825" s="230"/>
    </row>
    <row r="2826" spans="3:4" ht="12.95" customHeight="1" x14ac:dyDescent="0.2">
      <c r="C2826" s="230"/>
      <c r="D2826" s="230"/>
    </row>
    <row r="2827" spans="3:4" ht="12.95" customHeight="1" x14ac:dyDescent="0.2">
      <c r="C2827" s="230"/>
      <c r="D2827" s="230"/>
    </row>
    <row r="2828" spans="3:4" ht="12.95" customHeight="1" x14ac:dyDescent="0.2">
      <c r="C2828" s="230"/>
      <c r="D2828" s="230"/>
    </row>
    <row r="2829" spans="3:4" ht="12.95" customHeight="1" x14ac:dyDescent="0.2">
      <c r="C2829" s="230"/>
      <c r="D2829" s="230"/>
    </row>
    <row r="2830" spans="3:4" ht="12.95" customHeight="1" x14ac:dyDescent="0.2">
      <c r="C2830" s="230"/>
      <c r="D2830" s="230"/>
    </row>
    <row r="2831" spans="3:4" ht="12.95" customHeight="1" x14ac:dyDescent="0.2">
      <c r="C2831" s="230"/>
      <c r="D2831" s="230"/>
    </row>
    <row r="2832" spans="3:4" ht="12.95" customHeight="1" x14ac:dyDescent="0.2">
      <c r="C2832" s="230"/>
      <c r="D2832" s="230"/>
    </row>
    <row r="2833" spans="3:4" ht="12.95" customHeight="1" x14ac:dyDescent="0.2">
      <c r="C2833" s="230"/>
      <c r="D2833" s="230"/>
    </row>
    <row r="2834" spans="3:4" ht="12.95" customHeight="1" x14ac:dyDescent="0.2">
      <c r="C2834" s="230"/>
      <c r="D2834" s="230"/>
    </row>
    <row r="2835" spans="3:4" ht="12.95" customHeight="1" x14ac:dyDescent="0.2">
      <c r="C2835" s="230"/>
      <c r="D2835" s="230"/>
    </row>
    <row r="2836" spans="3:4" ht="12.95" customHeight="1" x14ac:dyDescent="0.2">
      <c r="C2836" s="230"/>
      <c r="D2836" s="230"/>
    </row>
    <row r="2837" spans="3:4" ht="12.95" customHeight="1" x14ac:dyDescent="0.2">
      <c r="C2837" s="230"/>
      <c r="D2837" s="230"/>
    </row>
    <row r="2838" spans="3:4" ht="12.95" customHeight="1" x14ac:dyDescent="0.2">
      <c r="C2838" s="230"/>
      <c r="D2838" s="230"/>
    </row>
    <row r="2839" spans="3:4" ht="12.95" customHeight="1" x14ac:dyDescent="0.2">
      <c r="C2839" s="230"/>
      <c r="D2839" s="230"/>
    </row>
    <row r="2840" spans="3:4" ht="12.95" customHeight="1" x14ac:dyDescent="0.2">
      <c r="C2840" s="230"/>
      <c r="D2840" s="230"/>
    </row>
    <row r="2841" spans="3:4" ht="12.95" customHeight="1" x14ac:dyDescent="0.2">
      <c r="C2841" s="230"/>
      <c r="D2841" s="230"/>
    </row>
    <row r="2842" spans="3:4" ht="12.95" customHeight="1" x14ac:dyDescent="0.2">
      <c r="C2842" s="230"/>
      <c r="D2842" s="230"/>
    </row>
    <row r="2843" spans="3:4" ht="12.95" customHeight="1" x14ac:dyDescent="0.2">
      <c r="C2843" s="230"/>
      <c r="D2843" s="230"/>
    </row>
    <row r="2844" spans="3:4" ht="12.95" customHeight="1" x14ac:dyDescent="0.2">
      <c r="C2844" s="230"/>
      <c r="D2844" s="230"/>
    </row>
    <row r="2845" spans="3:4" ht="12.95" customHeight="1" x14ac:dyDescent="0.2">
      <c r="C2845" s="230"/>
      <c r="D2845" s="230"/>
    </row>
    <row r="2846" spans="3:4" ht="12.95" customHeight="1" x14ac:dyDescent="0.2">
      <c r="C2846" s="230"/>
      <c r="D2846" s="230"/>
    </row>
    <row r="2847" spans="3:4" ht="12.95" customHeight="1" x14ac:dyDescent="0.2">
      <c r="C2847" s="230"/>
      <c r="D2847" s="230"/>
    </row>
    <row r="2848" spans="3:4" ht="12.95" customHeight="1" x14ac:dyDescent="0.2">
      <c r="C2848" s="230"/>
      <c r="D2848" s="230"/>
    </row>
    <row r="2849" spans="3:4" ht="12.95" customHeight="1" x14ac:dyDescent="0.2">
      <c r="C2849" s="230"/>
      <c r="D2849" s="230"/>
    </row>
    <row r="2850" spans="3:4" ht="12.95" customHeight="1" x14ac:dyDescent="0.2">
      <c r="C2850" s="230"/>
      <c r="D2850" s="230"/>
    </row>
    <row r="2851" spans="3:4" ht="12.95" customHeight="1" x14ac:dyDescent="0.2">
      <c r="C2851" s="230"/>
      <c r="D2851" s="230"/>
    </row>
    <row r="2852" spans="3:4" ht="12.95" customHeight="1" x14ac:dyDescent="0.2">
      <c r="C2852" s="230"/>
      <c r="D2852" s="230"/>
    </row>
    <row r="2853" spans="3:4" ht="12.95" customHeight="1" x14ac:dyDescent="0.2">
      <c r="C2853" s="230"/>
      <c r="D2853" s="230"/>
    </row>
    <row r="2854" spans="3:4" ht="12.95" customHeight="1" x14ac:dyDescent="0.2">
      <c r="C2854" s="230"/>
      <c r="D2854" s="230"/>
    </row>
    <row r="2855" spans="3:4" ht="12.95" customHeight="1" x14ac:dyDescent="0.2">
      <c r="C2855" s="230"/>
      <c r="D2855" s="230"/>
    </row>
    <row r="2856" spans="3:4" ht="12.95" customHeight="1" x14ac:dyDescent="0.2">
      <c r="C2856" s="230"/>
      <c r="D2856" s="230"/>
    </row>
    <row r="2857" spans="3:4" ht="12.95" customHeight="1" x14ac:dyDescent="0.2">
      <c r="C2857" s="230"/>
      <c r="D2857" s="230"/>
    </row>
    <row r="2858" spans="3:4" ht="12.95" customHeight="1" x14ac:dyDescent="0.2">
      <c r="C2858" s="230"/>
      <c r="D2858" s="230"/>
    </row>
    <row r="2859" spans="3:4" ht="12.95" customHeight="1" x14ac:dyDescent="0.2">
      <c r="C2859" s="230"/>
      <c r="D2859" s="230"/>
    </row>
    <row r="2860" spans="3:4" ht="12.95" customHeight="1" x14ac:dyDescent="0.2">
      <c r="C2860" s="230"/>
      <c r="D2860" s="230"/>
    </row>
    <row r="2861" spans="3:4" ht="12.95" customHeight="1" x14ac:dyDescent="0.2">
      <c r="C2861" s="230"/>
      <c r="D2861" s="230"/>
    </row>
    <row r="2862" spans="3:4" ht="12.95" customHeight="1" x14ac:dyDescent="0.2">
      <c r="C2862" s="230"/>
      <c r="D2862" s="230"/>
    </row>
    <row r="2863" spans="3:4" ht="12.95" customHeight="1" x14ac:dyDescent="0.2">
      <c r="C2863" s="230"/>
      <c r="D2863" s="230"/>
    </row>
    <row r="2864" spans="3:4" ht="12.95" customHeight="1" x14ac:dyDescent="0.2">
      <c r="C2864" s="230"/>
      <c r="D2864" s="230"/>
    </row>
    <row r="2865" spans="3:4" ht="12.95" customHeight="1" x14ac:dyDescent="0.2">
      <c r="C2865" s="230"/>
      <c r="D2865" s="230"/>
    </row>
    <row r="2866" spans="3:4" ht="12.95" customHeight="1" x14ac:dyDescent="0.2">
      <c r="C2866" s="230"/>
      <c r="D2866" s="230"/>
    </row>
    <row r="2867" spans="3:4" ht="12.95" customHeight="1" x14ac:dyDescent="0.2">
      <c r="C2867" s="230"/>
      <c r="D2867" s="230"/>
    </row>
    <row r="2868" spans="3:4" ht="12.95" customHeight="1" x14ac:dyDescent="0.2">
      <c r="C2868" s="230"/>
      <c r="D2868" s="230"/>
    </row>
    <row r="2869" spans="3:4" ht="12.95" customHeight="1" x14ac:dyDescent="0.2">
      <c r="C2869" s="230"/>
      <c r="D2869" s="230"/>
    </row>
    <row r="2870" spans="3:4" ht="12.95" customHeight="1" x14ac:dyDescent="0.2">
      <c r="C2870" s="230"/>
      <c r="D2870" s="230"/>
    </row>
    <row r="2871" spans="3:4" ht="12.95" customHeight="1" x14ac:dyDescent="0.2">
      <c r="C2871" s="230"/>
      <c r="D2871" s="230"/>
    </row>
    <row r="2872" spans="3:4" ht="12.95" customHeight="1" x14ac:dyDescent="0.2">
      <c r="C2872" s="230"/>
      <c r="D2872" s="230"/>
    </row>
    <row r="2873" spans="3:4" ht="12.95" customHeight="1" x14ac:dyDescent="0.2">
      <c r="C2873" s="230"/>
      <c r="D2873" s="230"/>
    </row>
    <row r="2874" spans="3:4" ht="12.95" customHeight="1" x14ac:dyDescent="0.2">
      <c r="C2874" s="230"/>
      <c r="D2874" s="230"/>
    </row>
    <row r="2875" spans="3:4" ht="12.95" customHeight="1" x14ac:dyDescent="0.2">
      <c r="C2875" s="230"/>
      <c r="D2875" s="230"/>
    </row>
    <row r="2876" spans="3:4" ht="12.95" customHeight="1" x14ac:dyDescent="0.2">
      <c r="C2876" s="230"/>
      <c r="D2876" s="230"/>
    </row>
    <row r="2877" spans="3:4" ht="12.95" customHeight="1" x14ac:dyDescent="0.2">
      <c r="C2877" s="230"/>
      <c r="D2877" s="230"/>
    </row>
    <row r="2878" spans="3:4" ht="12.95" customHeight="1" x14ac:dyDescent="0.2">
      <c r="C2878" s="230"/>
      <c r="D2878" s="230"/>
    </row>
    <row r="2879" spans="3:4" ht="12.95" customHeight="1" x14ac:dyDescent="0.2">
      <c r="C2879" s="230"/>
      <c r="D2879" s="230"/>
    </row>
    <row r="2880" spans="3:4" ht="12.95" customHeight="1" x14ac:dyDescent="0.2">
      <c r="C2880" s="230"/>
      <c r="D2880" s="230"/>
    </row>
    <row r="2881" spans="3:4" ht="12.95" customHeight="1" x14ac:dyDescent="0.2">
      <c r="C2881" s="230"/>
      <c r="D2881" s="230"/>
    </row>
    <row r="2882" spans="3:4" ht="12.95" customHeight="1" x14ac:dyDescent="0.2">
      <c r="C2882" s="230"/>
      <c r="D2882" s="230"/>
    </row>
    <row r="2883" spans="3:4" ht="12.95" customHeight="1" x14ac:dyDescent="0.2">
      <c r="C2883" s="230"/>
      <c r="D2883" s="230"/>
    </row>
    <row r="2884" spans="3:4" ht="12.95" customHeight="1" x14ac:dyDescent="0.2">
      <c r="C2884" s="230"/>
      <c r="D2884" s="230"/>
    </row>
    <row r="2885" spans="3:4" ht="12.95" customHeight="1" x14ac:dyDescent="0.2">
      <c r="C2885" s="230"/>
      <c r="D2885" s="230"/>
    </row>
    <row r="2886" spans="3:4" ht="12.95" customHeight="1" x14ac:dyDescent="0.2">
      <c r="C2886" s="230"/>
      <c r="D2886" s="230"/>
    </row>
    <row r="2887" spans="3:4" ht="12.95" customHeight="1" x14ac:dyDescent="0.2">
      <c r="C2887" s="230"/>
      <c r="D2887" s="230"/>
    </row>
    <row r="2888" spans="3:4" ht="12.95" customHeight="1" x14ac:dyDescent="0.2">
      <c r="C2888" s="230"/>
      <c r="D2888" s="230"/>
    </row>
    <row r="2889" spans="3:4" ht="12.95" customHeight="1" x14ac:dyDescent="0.2">
      <c r="C2889" s="230"/>
      <c r="D2889" s="230"/>
    </row>
    <row r="2890" spans="3:4" ht="12.95" customHeight="1" x14ac:dyDescent="0.2">
      <c r="C2890" s="230"/>
      <c r="D2890" s="230"/>
    </row>
    <row r="2891" spans="3:4" ht="12.95" customHeight="1" x14ac:dyDescent="0.2">
      <c r="C2891" s="230"/>
      <c r="D2891" s="230"/>
    </row>
    <row r="2892" spans="3:4" ht="12.95" customHeight="1" x14ac:dyDescent="0.2">
      <c r="C2892" s="230"/>
      <c r="D2892" s="230"/>
    </row>
    <row r="2893" spans="3:4" ht="12.95" customHeight="1" x14ac:dyDescent="0.2">
      <c r="C2893" s="230"/>
      <c r="D2893" s="230"/>
    </row>
    <row r="2894" spans="3:4" ht="12.95" customHeight="1" x14ac:dyDescent="0.2">
      <c r="C2894" s="230"/>
      <c r="D2894" s="230"/>
    </row>
    <row r="2895" spans="3:4" ht="12.95" customHeight="1" x14ac:dyDescent="0.2">
      <c r="C2895" s="230"/>
      <c r="D2895" s="230"/>
    </row>
    <row r="2896" spans="3:4" ht="12.95" customHeight="1" x14ac:dyDescent="0.2">
      <c r="C2896" s="230"/>
      <c r="D2896" s="230"/>
    </row>
    <row r="2897" spans="3:4" ht="12.95" customHeight="1" x14ac:dyDescent="0.2">
      <c r="C2897" s="230"/>
      <c r="D2897" s="230"/>
    </row>
    <row r="2898" spans="3:4" ht="12.95" customHeight="1" x14ac:dyDescent="0.2">
      <c r="C2898" s="230"/>
      <c r="D2898" s="230"/>
    </row>
    <row r="2899" spans="3:4" ht="12.95" customHeight="1" x14ac:dyDescent="0.2">
      <c r="C2899" s="230"/>
      <c r="D2899" s="230"/>
    </row>
    <row r="2900" spans="3:4" ht="12.95" customHeight="1" x14ac:dyDescent="0.2">
      <c r="C2900" s="230"/>
      <c r="D2900" s="230"/>
    </row>
    <row r="2901" spans="3:4" ht="12.95" customHeight="1" x14ac:dyDescent="0.2">
      <c r="C2901" s="230"/>
      <c r="D2901" s="230"/>
    </row>
    <row r="2902" spans="3:4" ht="12.95" customHeight="1" x14ac:dyDescent="0.2">
      <c r="C2902" s="230"/>
      <c r="D2902" s="230"/>
    </row>
    <row r="2903" spans="3:4" ht="12.95" customHeight="1" x14ac:dyDescent="0.2">
      <c r="C2903" s="230"/>
      <c r="D2903" s="230"/>
    </row>
    <row r="2904" spans="3:4" ht="12.95" customHeight="1" x14ac:dyDescent="0.2">
      <c r="C2904" s="230"/>
      <c r="D2904" s="230"/>
    </row>
    <row r="2905" spans="3:4" ht="12.95" customHeight="1" x14ac:dyDescent="0.2">
      <c r="C2905" s="230"/>
      <c r="D2905" s="230"/>
    </row>
    <row r="2906" spans="3:4" ht="12.95" customHeight="1" x14ac:dyDescent="0.2">
      <c r="C2906" s="230"/>
      <c r="D2906" s="230"/>
    </row>
    <row r="2907" spans="3:4" ht="12.95" customHeight="1" x14ac:dyDescent="0.2">
      <c r="C2907" s="230"/>
      <c r="D2907" s="230"/>
    </row>
    <row r="2908" spans="3:4" ht="12.95" customHeight="1" x14ac:dyDescent="0.2">
      <c r="C2908" s="230"/>
      <c r="D2908" s="230"/>
    </row>
    <row r="2909" spans="3:4" ht="12.95" customHeight="1" x14ac:dyDescent="0.2">
      <c r="C2909" s="230"/>
      <c r="D2909" s="230"/>
    </row>
    <row r="2910" spans="3:4" ht="12.95" customHeight="1" x14ac:dyDescent="0.2">
      <c r="C2910" s="230"/>
      <c r="D2910" s="230"/>
    </row>
    <row r="2911" spans="3:4" ht="12.95" customHeight="1" x14ac:dyDescent="0.2">
      <c r="C2911" s="230"/>
      <c r="D2911" s="230"/>
    </row>
    <row r="2912" spans="3:4" ht="12.95" customHeight="1" x14ac:dyDescent="0.2">
      <c r="C2912" s="230"/>
      <c r="D2912" s="230"/>
    </row>
    <row r="2913" spans="3:4" ht="12.95" customHeight="1" x14ac:dyDescent="0.2">
      <c r="C2913" s="230"/>
      <c r="D2913" s="230"/>
    </row>
    <row r="2914" spans="3:4" ht="12.95" customHeight="1" x14ac:dyDescent="0.2">
      <c r="C2914" s="230"/>
      <c r="D2914" s="230"/>
    </row>
    <row r="2915" spans="3:4" ht="12.95" customHeight="1" x14ac:dyDescent="0.2">
      <c r="C2915" s="230"/>
      <c r="D2915" s="230"/>
    </row>
    <row r="2916" spans="3:4" ht="12.95" customHeight="1" x14ac:dyDescent="0.2">
      <c r="C2916" s="230"/>
      <c r="D2916" s="230"/>
    </row>
    <row r="2917" spans="3:4" ht="12.95" customHeight="1" x14ac:dyDescent="0.2">
      <c r="C2917" s="230"/>
      <c r="D2917" s="230"/>
    </row>
    <row r="2918" spans="3:4" ht="12.95" customHeight="1" x14ac:dyDescent="0.2">
      <c r="C2918" s="230"/>
      <c r="D2918" s="230"/>
    </row>
    <row r="2919" spans="3:4" ht="12.95" customHeight="1" x14ac:dyDescent="0.2">
      <c r="C2919" s="230"/>
      <c r="D2919" s="230"/>
    </row>
    <row r="2920" spans="3:4" ht="12.95" customHeight="1" x14ac:dyDescent="0.2">
      <c r="C2920" s="230"/>
      <c r="D2920" s="230"/>
    </row>
    <row r="2921" spans="3:4" ht="12.95" customHeight="1" x14ac:dyDescent="0.2">
      <c r="C2921" s="230"/>
      <c r="D2921" s="230"/>
    </row>
    <row r="2922" spans="3:4" ht="12.95" customHeight="1" x14ac:dyDescent="0.2">
      <c r="C2922" s="230"/>
      <c r="D2922" s="230"/>
    </row>
    <row r="2923" spans="3:4" ht="12.95" customHeight="1" x14ac:dyDescent="0.2">
      <c r="C2923" s="230"/>
      <c r="D2923" s="230"/>
    </row>
    <row r="2924" spans="3:4" ht="12.95" customHeight="1" x14ac:dyDescent="0.2">
      <c r="C2924" s="230"/>
      <c r="D2924" s="230"/>
    </row>
    <row r="2925" spans="3:4" ht="12.95" customHeight="1" x14ac:dyDescent="0.2">
      <c r="C2925" s="230"/>
      <c r="D2925" s="230"/>
    </row>
    <row r="2926" spans="3:4" ht="12.95" customHeight="1" x14ac:dyDescent="0.2">
      <c r="C2926" s="230"/>
      <c r="D2926" s="230"/>
    </row>
    <row r="2927" spans="3:4" ht="12.95" customHeight="1" x14ac:dyDescent="0.2">
      <c r="C2927" s="230"/>
      <c r="D2927" s="230"/>
    </row>
    <row r="2928" spans="3:4" ht="12.95" customHeight="1" x14ac:dyDescent="0.2">
      <c r="C2928" s="230"/>
      <c r="D2928" s="230"/>
    </row>
    <row r="2929" spans="3:4" ht="12.95" customHeight="1" x14ac:dyDescent="0.2">
      <c r="C2929" s="230"/>
      <c r="D2929" s="230"/>
    </row>
    <row r="2930" spans="3:4" ht="12.95" customHeight="1" x14ac:dyDescent="0.2">
      <c r="C2930" s="230"/>
      <c r="D2930" s="230"/>
    </row>
    <row r="2931" spans="3:4" ht="12.95" customHeight="1" x14ac:dyDescent="0.2">
      <c r="C2931" s="230"/>
      <c r="D2931" s="230"/>
    </row>
    <row r="2932" spans="3:4" ht="12.95" customHeight="1" x14ac:dyDescent="0.2">
      <c r="C2932" s="230"/>
      <c r="D2932" s="230"/>
    </row>
    <row r="2933" spans="3:4" ht="12.95" customHeight="1" x14ac:dyDescent="0.2">
      <c r="C2933" s="230"/>
      <c r="D2933" s="230"/>
    </row>
    <row r="2934" spans="3:4" ht="12.95" customHeight="1" x14ac:dyDescent="0.2">
      <c r="C2934" s="230"/>
      <c r="D2934" s="230"/>
    </row>
    <row r="2935" spans="3:4" ht="12.95" customHeight="1" x14ac:dyDescent="0.2">
      <c r="C2935" s="230"/>
      <c r="D2935" s="230"/>
    </row>
    <row r="2936" spans="3:4" ht="12.95" customHeight="1" x14ac:dyDescent="0.2">
      <c r="C2936" s="230"/>
      <c r="D2936" s="230"/>
    </row>
    <row r="2937" spans="3:4" ht="12.95" customHeight="1" x14ac:dyDescent="0.2">
      <c r="C2937" s="230"/>
      <c r="D2937" s="230"/>
    </row>
    <row r="2938" spans="3:4" ht="12.95" customHeight="1" x14ac:dyDescent="0.2">
      <c r="C2938" s="230"/>
      <c r="D2938" s="230"/>
    </row>
    <row r="2939" spans="3:4" ht="12.95" customHeight="1" x14ac:dyDescent="0.2">
      <c r="C2939" s="230"/>
      <c r="D2939" s="230"/>
    </row>
    <row r="2940" spans="3:4" ht="12.95" customHeight="1" x14ac:dyDescent="0.2">
      <c r="C2940" s="230"/>
      <c r="D2940" s="230"/>
    </row>
    <row r="2941" spans="3:4" ht="12.95" customHeight="1" x14ac:dyDescent="0.2">
      <c r="C2941" s="230"/>
      <c r="D2941" s="230"/>
    </row>
    <row r="2942" spans="3:4" ht="12.95" customHeight="1" x14ac:dyDescent="0.2">
      <c r="C2942" s="230"/>
      <c r="D2942" s="230"/>
    </row>
    <row r="2943" spans="3:4" ht="12.95" customHeight="1" x14ac:dyDescent="0.2">
      <c r="C2943" s="230"/>
      <c r="D2943" s="230"/>
    </row>
    <row r="2944" spans="3:4" ht="12.95" customHeight="1" x14ac:dyDescent="0.2">
      <c r="C2944" s="230"/>
      <c r="D2944" s="230"/>
    </row>
    <row r="2945" spans="3:4" ht="12.95" customHeight="1" x14ac:dyDescent="0.2">
      <c r="C2945" s="230"/>
      <c r="D2945" s="230"/>
    </row>
    <row r="2946" spans="3:4" ht="12.95" customHeight="1" x14ac:dyDescent="0.2">
      <c r="C2946" s="230"/>
      <c r="D2946" s="230"/>
    </row>
    <row r="2947" spans="3:4" ht="12.95" customHeight="1" x14ac:dyDescent="0.2">
      <c r="C2947" s="230"/>
      <c r="D2947" s="230"/>
    </row>
    <row r="2948" spans="3:4" ht="12.95" customHeight="1" x14ac:dyDescent="0.2">
      <c r="C2948" s="230"/>
      <c r="D2948" s="230"/>
    </row>
    <row r="2949" spans="3:4" ht="12.95" customHeight="1" x14ac:dyDescent="0.2">
      <c r="C2949" s="230"/>
      <c r="D2949" s="230"/>
    </row>
    <row r="2950" spans="3:4" ht="12.95" customHeight="1" x14ac:dyDescent="0.2">
      <c r="C2950" s="230"/>
      <c r="D2950" s="230"/>
    </row>
    <row r="2951" spans="3:4" ht="12.95" customHeight="1" x14ac:dyDescent="0.2">
      <c r="C2951" s="230"/>
      <c r="D2951" s="230"/>
    </row>
    <row r="2952" spans="3:4" ht="12.95" customHeight="1" x14ac:dyDescent="0.2">
      <c r="C2952" s="230"/>
      <c r="D2952" s="230"/>
    </row>
    <row r="2953" spans="3:4" ht="12.95" customHeight="1" x14ac:dyDescent="0.2">
      <c r="C2953" s="230"/>
      <c r="D2953" s="230"/>
    </row>
    <row r="2954" spans="3:4" ht="12.95" customHeight="1" x14ac:dyDescent="0.2">
      <c r="C2954" s="230"/>
      <c r="D2954" s="230"/>
    </row>
    <row r="2955" spans="3:4" ht="12.95" customHeight="1" x14ac:dyDescent="0.2">
      <c r="C2955" s="230"/>
      <c r="D2955" s="230"/>
    </row>
    <row r="2956" spans="3:4" ht="12.95" customHeight="1" x14ac:dyDescent="0.2">
      <c r="C2956" s="230"/>
      <c r="D2956" s="230"/>
    </row>
    <row r="2957" spans="3:4" ht="12.95" customHeight="1" x14ac:dyDescent="0.2">
      <c r="C2957" s="230"/>
      <c r="D2957" s="230"/>
    </row>
    <row r="2958" spans="3:4" ht="12.95" customHeight="1" x14ac:dyDescent="0.2">
      <c r="C2958" s="230"/>
      <c r="D2958" s="230"/>
    </row>
    <row r="2959" spans="3:4" ht="12.95" customHeight="1" x14ac:dyDescent="0.2">
      <c r="C2959" s="230"/>
      <c r="D2959" s="230"/>
    </row>
    <row r="2960" spans="3:4" ht="12.95" customHeight="1" x14ac:dyDescent="0.2">
      <c r="C2960" s="230"/>
      <c r="D2960" s="230"/>
    </row>
    <row r="2961" spans="3:4" ht="12.95" customHeight="1" x14ac:dyDescent="0.2">
      <c r="C2961" s="230"/>
      <c r="D2961" s="230"/>
    </row>
    <row r="2962" spans="3:4" ht="12.95" customHeight="1" x14ac:dyDescent="0.2">
      <c r="C2962" s="230"/>
      <c r="D2962" s="230"/>
    </row>
    <row r="2963" spans="3:4" ht="12.95" customHeight="1" x14ac:dyDescent="0.2">
      <c r="C2963" s="230"/>
      <c r="D2963" s="230"/>
    </row>
    <row r="2964" spans="3:4" ht="12.95" customHeight="1" x14ac:dyDescent="0.2">
      <c r="C2964" s="230"/>
      <c r="D2964" s="230"/>
    </row>
    <row r="2965" spans="3:4" ht="12.95" customHeight="1" x14ac:dyDescent="0.2">
      <c r="C2965" s="230"/>
      <c r="D2965" s="230"/>
    </row>
    <row r="2966" spans="3:4" ht="12.95" customHeight="1" x14ac:dyDescent="0.2">
      <c r="C2966" s="230"/>
      <c r="D2966" s="230"/>
    </row>
    <row r="2967" spans="3:4" ht="12.95" customHeight="1" x14ac:dyDescent="0.2">
      <c r="C2967" s="230"/>
      <c r="D2967" s="230"/>
    </row>
    <row r="2968" spans="3:4" ht="12.95" customHeight="1" x14ac:dyDescent="0.2">
      <c r="C2968" s="230"/>
      <c r="D2968" s="230"/>
    </row>
    <row r="2969" spans="3:4" ht="12.95" customHeight="1" x14ac:dyDescent="0.2">
      <c r="C2969" s="230"/>
      <c r="D2969" s="230"/>
    </row>
    <row r="2970" spans="3:4" ht="12.95" customHeight="1" x14ac:dyDescent="0.2">
      <c r="C2970" s="230"/>
      <c r="D2970" s="230"/>
    </row>
    <row r="2971" spans="3:4" ht="12.95" customHeight="1" x14ac:dyDescent="0.2">
      <c r="C2971" s="230"/>
      <c r="D2971" s="230"/>
    </row>
    <row r="2972" spans="3:4" ht="12.95" customHeight="1" x14ac:dyDescent="0.2">
      <c r="C2972" s="230"/>
      <c r="D2972" s="230"/>
    </row>
    <row r="2973" spans="3:4" ht="12.95" customHeight="1" x14ac:dyDescent="0.2">
      <c r="C2973" s="230"/>
      <c r="D2973" s="230"/>
    </row>
    <row r="2974" spans="3:4" ht="12.95" customHeight="1" x14ac:dyDescent="0.2">
      <c r="C2974" s="230"/>
      <c r="D2974" s="230"/>
    </row>
    <row r="2975" spans="3:4" ht="12.95" customHeight="1" x14ac:dyDescent="0.2">
      <c r="C2975" s="230"/>
      <c r="D2975" s="230"/>
    </row>
    <row r="2976" spans="3:4" ht="12.95" customHeight="1" x14ac:dyDescent="0.2">
      <c r="C2976" s="230"/>
      <c r="D2976" s="230"/>
    </row>
    <row r="2977" spans="3:4" ht="12.95" customHeight="1" x14ac:dyDescent="0.2">
      <c r="C2977" s="230"/>
      <c r="D2977" s="230"/>
    </row>
    <row r="2978" spans="3:4" ht="12.95" customHeight="1" x14ac:dyDescent="0.2">
      <c r="C2978" s="230"/>
      <c r="D2978" s="230"/>
    </row>
    <row r="2979" spans="3:4" ht="12.95" customHeight="1" x14ac:dyDescent="0.2">
      <c r="C2979" s="230"/>
      <c r="D2979" s="230"/>
    </row>
    <row r="2980" spans="3:4" ht="12.95" customHeight="1" x14ac:dyDescent="0.2">
      <c r="C2980" s="230"/>
      <c r="D2980" s="230"/>
    </row>
    <row r="2981" spans="3:4" ht="12.95" customHeight="1" x14ac:dyDescent="0.2">
      <c r="C2981" s="230"/>
      <c r="D2981" s="230"/>
    </row>
    <row r="2982" spans="3:4" ht="12.95" customHeight="1" x14ac:dyDescent="0.2">
      <c r="C2982" s="230"/>
      <c r="D2982" s="230"/>
    </row>
    <row r="2983" spans="3:4" ht="12.95" customHeight="1" x14ac:dyDescent="0.2">
      <c r="C2983" s="230"/>
      <c r="D2983" s="230"/>
    </row>
    <row r="2984" spans="3:4" ht="12.95" customHeight="1" x14ac:dyDescent="0.2">
      <c r="C2984" s="230"/>
      <c r="D2984" s="230"/>
    </row>
    <row r="2985" spans="3:4" ht="12.95" customHeight="1" x14ac:dyDescent="0.2">
      <c r="C2985" s="230"/>
      <c r="D2985" s="230"/>
    </row>
    <row r="2986" spans="3:4" ht="12.95" customHeight="1" x14ac:dyDescent="0.2">
      <c r="C2986" s="230"/>
      <c r="D2986" s="230"/>
    </row>
    <row r="2987" spans="3:4" ht="12.95" customHeight="1" x14ac:dyDescent="0.2">
      <c r="C2987" s="230"/>
      <c r="D2987" s="230"/>
    </row>
    <row r="2988" spans="3:4" ht="12.95" customHeight="1" x14ac:dyDescent="0.2">
      <c r="C2988" s="230"/>
      <c r="D2988" s="230"/>
    </row>
    <row r="2989" spans="3:4" ht="12.95" customHeight="1" x14ac:dyDescent="0.2">
      <c r="C2989" s="230"/>
      <c r="D2989" s="230"/>
    </row>
    <row r="2990" spans="3:4" ht="12.95" customHeight="1" x14ac:dyDescent="0.2">
      <c r="C2990" s="230"/>
      <c r="D2990" s="230"/>
    </row>
    <row r="2991" spans="3:4" ht="12.95" customHeight="1" x14ac:dyDescent="0.2">
      <c r="C2991" s="230"/>
      <c r="D2991" s="230"/>
    </row>
    <row r="2992" spans="3:4" ht="12.95" customHeight="1" x14ac:dyDescent="0.2">
      <c r="C2992" s="230"/>
      <c r="D2992" s="230"/>
    </row>
    <row r="2993" spans="3:4" ht="12.95" customHeight="1" x14ac:dyDescent="0.2">
      <c r="C2993" s="230"/>
      <c r="D2993" s="230"/>
    </row>
    <row r="2994" spans="3:4" ht="12.95" customHeight="1" x14ac:dyDescent="0.2">
      <c r="C2994" s="230"/>
      <c r="D2994" s="230"/>
    </row>
    <row r="2995" spans="3:4" ht="12.95" customHeight="1" x14ac:dyDescent="0.2">
      <c r="C2995" s="230"/>
      <c r="D2995" s="230"/>
    </row>
    <row r="2996" spans="3:4" ht="12.95" customHeight="1" x14ac:dyDescent="0.2">
      <c r="C2996" s="230"/>
      <c r="D2996" s="230"/>
    </row>
    <row r="2997" spans="3:4" ht="12.95" customHeight="1" x14ac:dyDescent="0.2">
      <c r="C2997" s="230"/>
      <c r="D2997" s="230"/>
    </row>
    <row r="2998" spans="3:4" ht="12.95" customHeight="1" x14ac:dyDescent="0.2">
      <c r="C2998" s="230"/>
      <c r="D2998" s="230"/>
    </row>
    <row r="2999" spans="3:4" ht="12.95" customHeight="1" x14ac:dyDescent="0.2">
      <c r="C2999" s="230"/>
      <c r="D2999" s="230"/>
    </row>
    <row r="3000" spans="3:4" ht="12.95" customHeight="1" x14ac:dyDescent="0.2">
      <c r="C3000" s="230"/>
      <c r="D3000" s="230"/>
    </row>
    <row r="3001" spans="3:4" ht="12.95" customHeight="1" x14ac:dyDescent="0.2">
      <c r="C3001" s="230"/>
      <c r="D3001" s="230"/>
    </row>
    <row r="3002" spans="3:4" ht="12.95" customHeight="1" x14ac:dyDescent="0.2">
      <c r="C3002" s="230"/>
      <c r="D3002" s="230"/>
    </row>
    <row r="3003" spans="3:4" ht="12.95" customHeight="1" x14ac:dyDescent="0.2">
      <c r="C3003" s="230"/>
      <c r="D3003" s="230"/>
    </row>
    <row r="3004" spans="3:4" ht="12.95" customHeight="1" x14ac:dyDescent="0.2">
      <c r="C3004" s="230"/>
      <c r="D3004" s="230"/>
    </row>
    <row r="3005" spans="3:4" ht="12.95" customHeight="1" x14ac:dyDescent="0.2">
      <c r="C3005" s="230"/>
      <c r="D3005" s="230"/>
    </row>
    <row r="3006" spans="3:4" ht="12.95" customHeight="1" x14ac:dyDescent="0.2">
      <c r="C3006" s="230"/>
      <c r="D3006" s="230"/>
    </row>
    <row r="3007" spans="3:4" ht="12.95" customHeight="1" x14ac:dyDescent="0.2">
      <c r="C3007" s="230"/>
      <c r="D3007" s="230"/>
    </row>
    <row r="3008" spans="3:4" ht="12.95" customHeight="1" x14ac:dyDescent="0.2">
      <c r="C3008" s="230"/>
      <c r="D3008" s="230"/>
    </row>
    <row r="3009" spans="3:4" ht="12.95" customHeight="1" x14ac:dyDescent="0.2">
      <c r="C3009" s="230"/>
      <c r="D3009" s="230"/>
    </row>
    <row r="3010" spans="3:4" ht="12.95" customHeight="1" x14ac:dyDescent="0.2">
      <c r="C3010" s="230"/>
      <c r="D3010" s="230"/>
    </row>
    <row r="3011" spans="3:4" ht="12.95" customHeight="1" x14ac:dyDescent="0.2">
      <c r="C3011" s="230"/>
      <c r="D3011" s="230"/>
    </row>
    <row r="3012" spans="3:4" ht="12.95" customHeight="1" x14ac:dyDescent="0.2">
      <c r="C3012" s="230"/>
      <c r="D3012" s="230"/>
    </row>
    <row r="3013" spans="3:4" ht="12.95" customHeight="1" x14ac:dyDescent="0.2">
      <c r="C3013" s="230"/>
      <c r="D3013" s="230"/>
    </row>
    <row r="3014" spans="3:4" ht="12.95" customHeight="1" x14ac:dyDescent="0.2">
      <c r="C3014" s="230"/>
      <c r="D3014" s="230"/>
    </row>
    <row r="3015" spans="3:4" ht="12.95" customHeight="1" x14ac:dyDescent="0.2">
      <c r="C3015" s="230"/>
      <c r="D3015" s="230"/>
    </row>
    <row r="3016" spans="3:4" ht="12.95" customHeight="1" x14ac:dyDescent="0.2">
      <c r="C3016" s="230"/>
      <c r="D3016" s="230"/>
    </row>
    <row r="3017" spans="3:4" ht="12.95" customHeight="1" x14ac:dyDescent="0.2">
      <c r="C3017" s="230"/>
      <c r="D3017" s="230"/>
    </row>
    <row r="3018" spans="3:4" ht="12.95" customHeight="1" x14ac:dyDescent="0.2">
      <c r="C3018" s="230"/>
      <c r="D3018" s="230"/>
    </row>
    <row r="3019" spans="3:4" ht="12.95" customHeight="1" x14ac:dyDescent="0.2">
      <c r="C3019" s="230"/>
      <c r="D3019" s="230"/>
    </row>
    <row r="3020" spans="3:4" ht="12.95" customHeight="1" x14ac:dyDescent="0.2">
      <c r="C3020" s="230"/>
      <c r="D3020" s="230"/>
    </row>
    <row r="3021" spans="3:4" ht="12.95" customHeight="1" x14ac:dyDescent="0.2">
      <c r="C3021" s="230"/>
      <c r="D3021" s="230"/>
    </row>
    <row r="3022" spans="3:4" ht="12.95" customHeight="1" x14ac:dyDescent="0.2">
      <c r="C3022" s="230"/>
      <c r="D3022" s="230"/>
    </row>
    <row r="3023" spans="3:4" ht="12.95" customHeight="1" x14ac:dyDescent="0.2">
      <c r="C3023" s="230"/>
      <c r="D3023" s="230"/>
    </row>
    <row r="3024" spans="3:4" ht="12.95" customHeight="1" x14ac:dyDescent="0.2">
      <c r="C3024" s="230"/>
      <c r="D3024" s="230"/>
    </row>
    <row r="3025" spans="3:4" ht="12.95" customHeight="1" x14ac:dyDescent="0.2">
      <c r="C3025" s="230"/>
      <c r="D3025" s="230"/>
    </row>
    <row r="3026" spans="3:4" ht="12.95" customHeight="1" x14ac:dyDescent="0.2">
      <c r="C3026" s="230"/>
      <c r="D3026" s="230"/>
    </row>
    <row r="3027" spans="3:4" ht="12.95" customHeight="1" x14ac:dyDescent="0.2">
      <c r="C3027" s="230"/>
      <c r="D3027" s="230"/>
    </row>
    <row r="3028" spans="3:4" ht="12.95" customHeight="1" x14ac:dyDescent="0.2">
      <c r="C3028" s="230"/>
      <c r="D3028" s="230"/>
    </row>
    <row r="3029" spans="3:4" ht="12.95" customHeight="1" x14ac:dyDescent="0.2">
      <c r="C3029" s="230"/>
      <c r="D3029" s="230"/>
    </row>
    <row r="3030" spans="3:4" ht="12.95" customHeight="1" x14ac:dyDescent="0.2">
      <c r="C3030" s="230"/>
      <c r="D3030" s="230"/>
    </row>
    <row r="3031" spans="3:4" ht="12.95" customHeight="1" x14ac:dyDescent="0.2">
      <c r="C3031" s="230"/>
      <c r="D3031" s="230"/>
    </row>
    <row r="3032" spans="3:4" ht="12.95" customHeight="1" x14ac:dyDescent="0.2">
      <c r="C3032" s="230"/>
      <c r="D3032" s="230"/>
    </row>
    <row r="3033" spans="3:4" ht="12.95" customHeight="1" x14ac:dyDescent="0.2">
      <c r="C3033" s="230"/>
      <c r="D3033" s="230"/>
    </row>
    <row r="3034" spans="3:4" ht="12.95" customHeight="1" x14ac:dyDescent="0.2">
      <c r="C3034" s="230"/>
      <c r="D3034" s="230"/>
    </row>
    <row r="3035" spans="3:4" ht="12.95" customHeight="1" x14ac:dyDescent="0.2">
      <c r="C3035" s="230"/>
      <c r="D3035" s="230"/>
    </row>
    <row r="3036" spans="3:4" ht="12.95" customHeight="1" x14ac:dyDescent="0.2">
      <c r="C3036" s="230"/>
      <c r="D3036" s="230"/>
    </row>
    <row r="3037" spans="3:4" ht="12.95" customHeight="1" x14ac:dyDescent="0.2">
      <c r="C3037" s="230"/>
      <c r="D3037" s="230"/>
    </row>
    <row r="3038" spans="3:4" ht="12.95" customHeight="1" x14ac:dyDescent="0.2">
      <c r="C3038" s="230"/>
      <c r="D3038" s="230"/>
    </row>
    <row r="3039" spans="3:4" ht="12.95" customHeight="1" x14ac:dyDescent="0.2">
      <c r="C3039" s="230"/>
      <c r="D3039" s="230"/>
    </row>
    <row r="3040" spans="3:4" ht="12.95" customHeight="1" x14ac:dyDescent="0.2">
      <c r="C3040" s="230"/>
      <c r="D3040" s="230"/>
    </row>
    <row r="3041" spans="3:4" ht="12.95" customHeight="1" x14ac:dyDescent="0.2">
      <c r="C3041" s="230"/>
      <c r="D3041" s="230"/>
    </row>
    <row r="3042" spans="3:4" ht="12.95" customHeight="1" x14ac:dyDescent="0.2">
      <c r="C3042" s="230"/>
      <c r="D3042" s="230"/>
    </row>
    <row r="3043" spans="3:4" ht="12.95" customHeight="1" x14ac:dyDescent="0.2">
      <c r="C3043" s="230"/>
      <c r="D3043" s="230"/>
    </row>
    <row r="3044" spans="3:4" ht="12.95" customHeight="1" x14ac:dyDescent="0.2">
      <c r="C3044" s="230"/>
      <c r="D3044" s="230"/>
    </row>
    <row r="3045" spans="3:4" ht="12.95" customHeight="1" x14ac:dyDescent="0.2">
      <c r="C3045" s="230"/>
      <c r="D3045" s="230"/>
    </row>
    <row r="3046" spans="3:4" ht="12.95" customHeight="1" x14ac:dyDescent="0.2">
      <c r="C3046" s="230"/>
      <c r="D3046" s="230"/>
    </row>
    <row r="3047" spans="3:4" ht="12.95" customHeight="1" x14ac:dyDescent="0.2">
      <c r="C3047" s="230"/>
      <c r="D3047" s="230"/>
    </row>
    <row r="3048" spans="3:4" ht="12.95" customHeight="1" x14ac:dyDescent="0.2">
      <c r="C3048" s="230"/>
      <c r="D3048" s="230"/>
    </row>
    <row r="3049" spans="3:4" ht="12.95" customHeight="1" x14ac:dyDescent="0.2">
      <c r="C3049" s="230"/>
      <c r="D3049" s="230"/>
    </row>
    <row r="3050" spans="3:4" ht="12.95" customHeight="1" x14ac:dyDescent="0.2">
      <c r="C3050" s="230"/>
      <c r="D3050" s="230"/>
    </row>
    <row r="3051" spans="3:4" ht="12.95" customHeight="1" x14ac:dyDescent="0.2">
      <c r="C3051" s="230"/>
      <c r="D3051" s="230"/>
    </row>
    <row r="3052" spans="3:4" ht="12.95" customHeight="1" x14ac:dyDescent="0.2">
      <c r="C3052" s="230"/>
      <c r="D3052" s="230"/>
    </row>
    <row r="3053" spans="3:4" ht="12.95" customHeight="1" x14ac:dyDescent="0.2">
      <c r="C3053" s="230"/>
      <c r="D3053" s="230"/>
    </row>
    <row r="3054" spans="3:4" ht="12.95" customHeight="1" x14ac:dyDescent="0.2">
      <c r="C3054" s="230"/>
      <c r="D3054" s="230"/>
    </row>
    <row r="3055" spans="3:4" ht="12.95" customHeight="1" x14ac:dyDescent="0.2">
      <c r="C3055" s="230"/>
      <c r="D3055" s="230"/>
    </row>
    <row r="3056" spans="3:4" ht="12.95" customHeight="1" x14ac:dyDescent="0.2">
      <c r="C3056" s="230"/>
      <c r="D3056" s="230"/>
    </row>
    <row r="3057" spans="3:4" ht="12.95" customHeight="1" x14ac:dyDescent="0.2">
      <c r="C3057" s="230"/>
      <c r="D3057" s="230"/>
    </row>
    <row r="3058" spans="3:4" ht="12.95" customHeight="1" x14ac:dyDescent="0.2">
      <c r="C3058" s="230"/>
      <c r="D3058" s="230"/>
    </row>
    <row r="3059" spans="3:4" ht="12.95" customHeight="1" x14ac:dyDescent="0.2">
      <c r="C3059" s="230"/>
      <c r="D3059" s="230"/>
    </row>
    <row r="3060" spans="3:4" ht="12.95" customHeight="1" x14ac:dyDescent="0.2">
      <c r="C3060" s="230"/>
      <c r="D3060" s="230"/>
    </row>
    <row r="3061" spans="3:4" ht="12.95" customHeight="1" x14ac:dyDescent="0.2">
      <c r="C3061" s="230"/>
      <c r="D3061" s="230"/>
    </row>
    <row r="3062" spans="3:4" ht="12.95" customHeight="1" x14ac:dyDescent="0.2">
      <c r="C3062" s="230"/>
      <c r="D3062" s="230"/>
    </row>
    <row r="3063" spans="3:4" ht="12.95" customHeight="1" x14ac:dyDescent="0.2">
      <c r="C3063" s="230"/>
      <c r="D3063" s="230"/>
    </row>
    <row r="3064" spans="3:4" ht="12.95" customHeight="1" x14ac:dyDescent="0.2">
      <c r="C3064" s="230"/>
      <c r="D3064" s="230"/>
    </row>
    <row r="3065" spans="3:4" ht="12.95" customHeight="1" x14ac:dyDescent="0.2">
      <c r="C3065" s="230"/>
      <c r="D3065" s="230"/>
    </row>
    <row r="3066" spans="3:4" ht="12.95" customHeight="1" x14ac:dyDescent="0.2">
      <c r="C3066" s="230"/>
      <c r="D3066" s="230"/>
    </row>
    <row r="3067" spans="3:4" ht="12.95" customHeight="1" x14ac:dyDescent="0.2">
      <c r="C3067" s="230"/>
      <c r="D3067" s="230"/>
    </row>
    <row r="3068" spans="3:4" ht="12.95" customHeight="1" x14ac:dyDescent="0.2">
      <c r="C3068" s="230"/>
      <c r="D3068" s="230"/>
    </row>
    <row r="3069" spans="3:4" ht="12.95" customHeight="1" x14ac:dyDescent="0.2">
      <c r="C3069" s="230"/>
      <c r="D3069" s="230"/>
    </row>
    <row r="3070" spans="3:4" ht="12.95" customHeight="1" x14ac:dyDescent="0.2">
      <c r="C3070" s="230"/>
      <c r="D3070" s="230"/>
    </row>
    <row r="3071" spans="3:4" ht="12.95" customHeight="1" x14ac:dyDescent="0.2">
      <c r="C3071" s="230"/>
      <c r="D3071" s="230"/>
    </row>
    <row r="3072" spans="3:4" ht="12.95" customHeight="1" x14ac:dyDescent="0.2">
      <c r="C3072" s="230"/>
      <c r="D3072" s="230"/>
    </row>
    <row r="3073" spans="3:4" ht="12.95" customHeight="1" x14ac:dyDescent="0.2">
      <c r="C3073" s="230"/>
      <c r="D3073" s="230"/>
    </row>
    <row r="3074" spans="3:4" ht="12.95" customHeight="1" x14ac:dyDescent="0.2">
      <c r="C3074" s="230"/>
      <c r="D3074" s="230"/>
    </row>
    <row r="3075" spans="3:4" ht="12.95" customHeight="1" x14ac:dyDescent="0.2">
      <c r="C3075" s="230"/>
      <c r="D3075" s="230"/>
    </row>
    <row r="3076" spans="3:4" ht="12.95" customHeight="1" x14ac:dyDescent="0.2">
      <c r="C3076" s="230"/>
      <c r="D3076" s="230"/>
    </row>
    <row r="3077" spans="3:4" ht="12.95" customHeight="1" x14ac:dyDescent="0.2">
      <c r="C3077" s="230"/>
      <c r="D3077" s="230"/>
    </row>
    <row r="3078" spans="3:4" ht="12.95" customHeight="1" x14ac:dyDescent="0.2">
      <c r="C3078" s="230"/>
      <c r="D3078" s="230"/>
    </row>
    <row r="3079" spans="3:4" ht="12.95" customHeight="1" x14ac:dyDescent="0.2">
      <c r="C3079" s="230"/>
      <c r="D3079" s="230"/>
    </row>
    <row r="3080" spans="3:4" ht="12.95" customHeight="1" x14ac:dyDescent="0.2">
      <c r="C3080" s="230"/>
      <c r="D3080" s="230"/>
    </row>
    <row r="3081" spans="3:4" ht="12.95" customHeight="1" x14ac:dyDescent="0.2">
      <c r="C3081" s="230"/>
      <c r="D3081" s="230"/>
    </row>
    <row r="3082" spans="3:4" ht="12.95" customHeight="1" x14ac:dyDescent="0.2">
      <c r="C3082" s="230"/>
      <c r="D3082" s="230"/>
    </row>
    <row r="3083" spans="3:4" ht="12.95" customHeight="1" x14ac:dyDescent="0.2">
      <c r="C3083" s="230"/>
      <c r="D3083" s="230"/>
    </row>
    <row r="3084" spans="3:4" ht="12.95" customHeight="1" x14ac:dyDescent="0.2">
      <c r="C3084" s="230"/>
      <c r="D3084" s="230"/>
    </row>
    <row r="3085" spans="3:4" ht="12.95" customHeight="1" x14ac:dyDescent="0.2">
      <c r="C3085" s="230"/>
      <c r="D3085" s="230"/>
    </row>
    <row r="3086" spans="3:4" ht="12.95" customHeight="1" x14ac:dyDescent="0.2">
      <c r="C3086" s="230"/>
      <c r="D3086" s="230"/>
    </row>
    <row r="3087" spans="3:4" ht="12.95" customHeight="1" x14ac:dyDescent="0.2">
      <c r="C3087" s="230"/>
      <c r="D3087" s="230"/>
    </row>
    <row r="3088" spans="3:4" ht="12.95" customHeight="1" x14ac:dyDescent="0.2">
      <c r="C3088" s="230"/>
      <c r="D3088" s="230"/>
    </row>
    <row r="3089" spans="3:4" ht="12.95" customHeight="1" x14ac:dyDescent="0.2">
      <c r="C3089" s="230"/>
      <c r="D3089" s="230"/>
    </row>
    <row r="3090" spans="3:4" ht="12.95" customHeight="1" x14ac:dyDescent="0.2">
      <c r="C3090" s="230"/>
      <c r="D3090" s="230"/>
    </row>
    <row r="3091" spans="3:4" ht="12.95" customHeight="1" x14ac:dyDescent="0.2">
      <c r="C3091" s="230"/>
      <c r="D3091" s="230"/>
    </row>
    <row r="3092" spans="3:4" ht="12.95" customHeight="1" x14ac:dyDescent="0.2">
      <c r="C3092" s="230"/>
      <c r="D3092" s="230"/>
    </row>
    <row r="3093" spans="3:4" ht="12.95" customHeight="1" x14ac:dyDescent="0.2">
      <c r="C3093" s="230"/>
      <c r="D3093" s="230"/>
    </row>
    <row r="3094" spans="3:4" ht="12.95" customHeight="1" x14ac:dyDescent="0.2">
      <c r="C3094" s="230"/>
      <c r="D3094" s="230"/>
    </row>
    <row r="3095" spans="3:4" ht="12.95" customHeight="1" x14ac:dyDescent="0.2">
      <c r="C3095" s="230"/>
      <c r="D3095" s="230"/>
    </row>
    <row r="3096" spans="3:4" ht="12.95" customHeight="1" x14ac:dyDescent="0.2">
      <c r="C3096" s="230"/>
      <c r="D3096" s="230"/>
    </row>
    <row r="3097" spans="3:4" ht="12.95" customHeight="1" x14ac:dyDescent="0.2">
      <c r="C3097" s="230"/>
      <c r="D3097" s="230"/>
    </row>
    <row r="3098" spans="3:4" ht="12.95" customHeight="1" x14ac:dyDescent="0.2">
      <c r="C3098" s="230"/>
      <c r="D3098" s="230"/>
    </row>
    <row r="3099" spans="3:4" ht="12.95" customHeight="1" x14ac:dyDescent="0.2">
      <c r="C3099" s="230"/>
      <c r="D3099" s="230"/>
    </row>
    <row r="3100" spans="3:4" ht="12.95" customHeight="1" x14ac:dyDescent="0.2">
      <c r="C3100" s="230"/>
      <c r="D3100" s="230"/>
    </row>
    <row r="3101" spans="3:4" ht="12.95" customHeight="1" x14ac:dyDescent="0.2">
      <c r="C3101" s="230"/>
      <c r="D3101" s="230"/>
    </row>
    <row r="3102" spans="3:4" ht="12.95" customHeight="1" x14ac:dyDescent="0.2">
      <c r="C3102" s="230"/>
      <c r="D3102" s="230"/>
    </row>
    <row r="3103" spans="3:4" ht="12.95" customHeight="1" x14ac:dyDescent="0.2">
      <c r="C3103" s="230"/>
      <c r="D3103" s="230"/>
    </row>
    <row r="3104" spans="3:4" ht="12.95" customHeight="1" x14ac:dyDescent="0.2">
      <c r="C3104" s="230"/>
      <c r="D3104" s="230"/>
    </row>
    <row r="3105" spans="3:4" ht="12.95" customHeight="1" x14ac:dyDescent="0.2">
      <c r="C3105" s="230"/>
      <c r="D3105" s="230"/>
    </row>
    <row r="3106" spans="3:4" ht="12.95" customHeight="1" x14ac:dyDescent="0.2">
      <c r="C3106" s="230"/>
      <c r="D3106" s="230"/>
    </row>
    <row r="3107" spans="3:4" ht="12.95" customHeight="1" x14ac:dyDescent="0.2">
      <c r="C3107" s="230"/>
      <c r="D3107" s="230"/>
    </row>
    <row r="3108" spans="3:4" ht="12.95" customHeight="1" x14ac:dyDescent="0.2">
      <c r="C3108" s="230"/>
      <c r="D3108" s="230"/>
    </row>
    <row r="3109" spans="3:4" ht="12.95" customHeight="1" x14ac:dyDescent="0.2">
      <c r="C3109" s="230"/>
      <c r="D3109" s="230"/>
    </row>
    <row r="3110" spans="3:4" ht="12.95" customHeight="1" x14ac:dyDescent="0.2">
      <c r="C3110" s="230"/>
      <c r="D3110" s="230"/>
    </row>
    <row r="3111" spans="3:4" ht="12.95" customHeight="1" x14ac:dyDescent="0.2">
      <c r="C3111" s="230"/>
      <c r="D3111" s="230"/>
    </row>
    <row r="3112" spans="3:4" ht="12.95" customHeight="1" x14ac:dyDescent="0.2">
      <c r="C3112" s="230"/>
      <c r="D3112" s="230"/>
    </row>
    <row r="3113" spans="3:4" ht="12.95" customHeight="1" x14ac:dyDescent="0.2">
      <c r="C3113" s="230"/>
      <c r="D3113" s="230"/>
    </row>
    <row r="3114" spans="3:4" ht="12.95" customHeight="1" x14ac:dyDescent="0.2">
      <c r="C3114" s="230"/>
      <c r="D3114" s="230"/>
    </row>
    <row r="3115" spans="3:4" ht="12.95" customHeight="1" x14ac:dyDescent="0.2">
      <c r="C3115" s="230"/>
      <c r="D3115" s="230"/>
    </row>
    <row r="3116" spans="3:4" ht="12.95" customHeight="1" x14ac:dyDescent="0.2">
      <c r="C3116" s="230"/>
      <c r="D3116" s="230"/>
    </row>
    <row r="3117" spans="3:4" ht="12.95" customHeight="1" x14ac:dyDescent="0.2">
      <c r="C3117" s="230"/>
      <c r="D3117" s="230"/>
    </row>
    <row r="3118" spans="3:4" ht="12.95" customHeight="1" x14ac:dyDescent="0.2">
      <c r="C3118" s="230"/>
      <c r="D3118" s="230"/>
    </row>
    <row r="3119" spans="3:4" ht="12.95" customHeight="1" x14ac:dyDescent="0.2">
      <c r="C3119" s="230"/>
      <c r="D3119" s="230"/>
    </row>
    <row r="3120" spans="3:4" ht="12.95" customHeight="1" x14ac:dyDescent="0.2">
      <c r="C3120" s="230"/>
      <c r="D3120" s="230"/>
    </row>
    <row r="3121" spans="3:4" ht="12.95" customHeight="1" x14ac:dyDescent="0.2">
      <c r="C3121" s="230"/>
      <c r="D3121" s="230"/>
    </row>
    <row r="3122" spans="3:4" ht="12.95" customHeight="1" x14ac:dyDescent="0.2">
      <c r="C3122" s="230"/>
      <c r="D3122" s="230"/>
    </row>
    <row r="3123" spans="3:4" ht="12.95" customHeight="1" x14ac:dyDescent="0.2">
      <c r="C3123" s="230"/>
      <c r="D3123" s="230"/>
    </row>
    <row r="3124" spans="3:4" ht="12.95" customHeight="1" x14ac:dyDescent="0.2">
      <c r="C3124" s="230"/>
      <c r="D3124" s="230"/>
    </row>
    <row r="3125" spans="3:4" ht="12.95" customHeight="1" x14ac:dyDescent="0.2">
      <c r="C3125" s="230"/>
      <c r="D3125" s="230"/>
    </row>
    <row r="3126" spans="3:4" ht="12.95" customHeight="1" x14ac:dyDescent="0.2">
      <c r="C3126" s="230"/>
      <c r="D3126" s="230"/>
    </row>
    <row r="3127" spans="3:4" ht="12.95" customHeight="1" x14ac:dyDescent="0.2">
      <c r="C3127" s="230"/>
      <c r="D3127" s="230"/>
    </row>
    <row r="3128" spans="3:4" ht="12.95" customHeight="1" x14ac:dyDescent="0.2">
      <c r="C3128" s="230"/>
      <c r="D3128" s="230"/>
    </row>
    <row r="3129" spans="3:4" ht="12.95" customHeight="1" x14ac:dyDescent="0.2">
      <c r="C3129" s="230"/>
      <c r="D3129" s="230"/>
    </row>
    <row r="3130" spans="3:4" ht="12.95" customHeight="1" x14ac:dyDescent="0.2">
      <c r="C3130" s="230"/>
      <c r="D3130" s="230"/>
    </row>
    <row r="3131" spans="3:4" ht="12.95" customHeight="1" x14ac:dyDescent="0.2">
      <c r="C3131" s="230"/>
      <c r="D3131" s="230"/>
    </row>
    <row r="3132" spans="3:4" ht="12.95" customHeight="1" x14ac:dyDescent="0.2">
      <c r="C3132" s="230"/>
      <c r="D3132" s="230"/>
    </row>
    <row r="3133" spans="3:4" ht="12.95" customHeight="1" x14ac:dyDescent="0.2">
      <c r="C3133" s="230"/>
      <c r="D3133" s="230"/>
    </row>
    <row r="3134" spans="3:4" ht="12.95" customHeight="1" x14ac:dyDescent="0.2">
      <c r="C3134" s="230"/>
      <c r="D3134" s="230"/>
    </row>
    <row r="3135" spans="3:4" ht="12.95" customHeight="1" x14ac:dyDescent="0.2">
      <c r="C3135" s="230"/>
      <c r="D3135" s="230"/>
    </row>
    <row r="3136" spans="3:4" ht="12.95" customHeight="1" x14ac:dyDescent="0.2">
      <c r="C3136" s="230"/>
      <c r="D3136" s="230"/>
    </row>
    <row r="3137" spans="3:4" ht="12.95" customHeight="1" x14ac:dyDescent="0.2">
      <c r="C3137" s="230"/>
      <c r="D3137" s="230"/>
    </row>
    <row r="3138" spans="3:4" ht="12.95" customHeight="1" x14ac:dyDescent="0.2">
      <c r="C3138" s="230"/>
      <c r="D3138" s="230"/>
    </row>
    <row r="3139" spans="3:4" ht="12.95" customHeight="1" x14ac:dyDescent="0.2">
      <c r="C3139" s="230"/>
      <c r="D3139" s="230"/>
    </row>
    <row r="3140" spans="3:4" ht="12.95" customHeight="1" x14ac:dyDescent="0.2">
      <c r="C3140" s="230"/>
      <c r="D3140" s="230"/>
    </row>
    <row r="3141" spans="3:4" ht="12.95" customHeight="1" x14ac:dyDescent="0.2">
      <c r="C3141" s="230"/>
      <c r="D3141" s="230"/>
    </row>
    <row r="3142" spans="3:4" ht="12.95" customHeight="1" x14ac:dyDescent="0.2">
      <c r="C3142" s="230"/>
      <c r="D3142" s="230"/>
    </row>
    <row r="3143" spans="3:4" ht="12.95" customHeight="1" x14ac:dyDescent="0.2">
      <c r="C3143" s="230"/>
      <c r="D3143" s="230"/>
    </row>
    <row r="3144" spans="3:4" ht="12.95" customHeight="1" x14ac:dyDescent="0.2">
      <c r="C3144" s="230"/>
      <c r="D3144" s="230"/>
    </row>
    <row r="3145" spans="3:4" ht="12.95" customHeight="1" x14ac:dyDescent="0.2">
      <c r="C3145" s="230"/>
      <c r="D3145" s="230"/>
    </row>
    <row r="3146" spans="3:4" ht="12.95" customHeight="1" x14ac:dyDescent="0.2">
      <c r="C3146" s="230"/>
      <c r="D3146" s="230"/>
    </row>
    <row r="3147" spans="3:4" ht="12.95" customHeight="1" x14ac:dyDescent="0.2">
      <c r="C3147" s="230"/>
      <c r="D3147" s="230"/>
    </row>
    <row r="3148" spans="3:4" ht="12.95" customHeight="1" x14ac:dyDescent="0.2">
      <c r="C3148" s="230"/>
      <c r="D3148" s="230"/>
    </row>
    <row r="3149" spans="3:4" ht="12.95" customHeight="1" x14ac:dyDescent="0.2">
      <c r="C3149" s="230"/>
      <c r="D3149" s="230"/>
    </row>
    <row r="3150" spans="3:4" ht="12.95" customHeight="1" x14ac:dyDescent="0.2">
      <c r="C3150" s="230"/>
      <c r="D3150" s="230"/>
    </row>
    <row r="3151" spans="3:4" ht="12.95" customHeight="1" x14ac:dyDescent="0.2">
      <c r="C3151" s="230"/>
      <c r="D3151" s="230"/>
    </row>
    <row r="3152" spans="3:4" ht="12.95" customHeight="1" x14ac:dyDescent="0.2">
      <c r="C3152" s="230"/>
      <c r="D3152" s="230"/>
    </row>
    <row r="3153" spans="3:4" ht="12.95" customHeight="1" x14ac:dyDescent="0.2">
      <c r="C3153" s="230"/>
      <c r="D3153" s="230"/>
    </row>
    <row r="3154" spans="3:4" ht="12.95" customHeight="1" x14ac:dyDescent="0.2">
      <c r="C3154" s="230"/>
      <c r="D3154" s="230"/>
    </row>
    <row r="3155" spans="3:4" ht="12.95" customHeight="1" x14ac:dyDescent="0.2">
      <c r="C3155" s="230"/>
      <c r="D3155" s="230"/>
    </row>
    <row r="3156" spans="3:4" ht="12.95" customHeight="1" x14ac:dyDescent="0.2">
      <c r="C3156" s="230"/>
      <c r="D3156" s="230"/>
    </row>
    <row r="3157" spans="3:4" ht="12.95" customHeight="1" x14ac:dyDescent="0.2">
      <c r="C3157" s="230"/>
      <c r="D3157" s="230"/>
    </row>
    <row r="3158" spans="3:4" ht="12.95" customHeight="1" x14ac:dyDescent="0.2">
      <c r="C3158" s="230"/>
      <c r="D3158" s="230"/>
    </row>
    <row r="3159" spans="3:4" ht="12.95" customHeight="1" x14ac:dyDescent="0.2">
      <c r="C3159" s="230"/>
      <c r="D3159" s="230"/>
    </row>
    <row r="3160" spans="3:4" ht="12.95" customHeight="1" x14ac:dyDescent="0.2">
      <c r="C3160" s="230"/>
      <c r="D3160" s="230"/>
    </row>
    <row r="3161" spans="3:4" ht="12.95" customHeight="1" x14ac:dyDescent="0.2">
      <c r="C3161" s="230"/>
      <c r="D3161" s="230"/>
    </row>
    <row r="3162" spans="3:4" ht="12.95" customHeight="1" x14ac:dyDescent="0.2">
      <c r="C3162" s="230"/>
      <c r="D3162" s="230"/>
    </row>
    <row r="3163" spans="3:4" ht="12.95" customHeight="1" x14ac:dyDescent="0.2">
      <c r="C3163" s="230"/>
      <c r="D3163" s="230"/>
    </row>
    <row r="3164" spans="3:4" ht="12.95" customHeight="1" x14ac:dyDescent="0.2">
      <c r="C3164" s="230"/>
      <c r="D3164" s="230"/>
    </row>
    <row r="3165" spans="3:4" ht="12.95" customHeight="1" x14ac:dyDescent="0.2">
      <c r="C3165" s="230"/>
      <c r="D3165" s="230"/>
    </row>
    <row r="3166" spans="3:4" ht="12.95" customHeight="1" x14ac:dyDescent="0.2">
      <c r="C3166" s="230"/>
      <c r="D3166" s="230"/>
    </row>
    <row r="3167" spans="3:4" ht="12.95" customHeight="1" x14ac:dyDescent="0.2">
      <c r="C3167" s="230"/>
      <c r="D3167" s="230"/>
    </row>
    <row r="3168" spans="3:4" ht="12.95" customHeight="1" x14ac:dyDescent="0.2">
      <c r="C3168" s="230"/>
      <c r="D3168" s="230"/>
    </row>
    <row r="3169" spans="3:4" ht="12.95" customHeight="1" x14ac:dyDescent="0.2">
      <c r="C3169" s="230"/>
      <c r="D3169" s="230"/>
    </row>
    <row r="3170" spans="3:4" ht="12.95" customHeight="1" x14ac:dyDescent="0.2">
      <c r="C3170" s="230"/>
      <c r="D3170" s="230"/>
    </row>
    <row r="3171" spans="3:4" ht="12.95" customHeight="1" x14ac:dyDescent="0.2">
      <c r="C3171" s="230"/>
      <c r="D3171" s="230"/>
    </row>
    <row r="3172" spans="3:4" ht="12.95" customHeight="1" x14ac:dyDescent="0.2">
      <c r="C3172" s="230"/>
      <c r="D3172" s="230"/>
    </row>
    <row r="3173" spans="3:4" ht="12.95" customHeight="1" x14ac:dyDescent="0.2">
      <c r="C3173" s="230"/>
      <c r="D3173" s="230"/>
    </row>
    <row r="3174" spans="3:4" ht="12.95" customHeight="1" x14ac:dyDescent="0.2">
      <c r="C3174" s="230"/>
      <c r="D3174" s="230"/>
    </row>
    <row r="3175" spans="3:4" ht="12.95" customHeight="1" x14ac:dyDescent="0.2">
      <c r="C3175" s="230"/>
      <c r="D3175" s="230"/>
    </row>
    <row r="3176" spans="3:4" ht="12.95" customHeight="1" x14ac:dyDescent="0.2">
      <c r="C3176" s="230"/>
      <c r="D3176" s="230"/>
    </row>
    <row r="3177" spans="3:4" ht="12.95" customHeight="1" x14ac:dyDescent="0.2">
      <c r="C3177" s="230"/>
      <c r="D3177" s="230"/>
    </row>
    <row r="3178" spans="3:4" ht="12.95" customHeight="1" x14ac:dyDescent="0.2">
      <c r="C3178" s="230"/>
      <c r="D3178" s="230"/>
    </row>
    <row r="3179" spans="3:4" ht="12.95" customHeight="1" x14ac:dyDescent="0.2">
      <c r="C3179" s="230"/>
      <c r="D3179" s="230"/>
    </row>
    <row r="3180" spans="3:4" ht="12.95" customHeight="1" x14ac:dyDescent="0.2">
      <c r="C3180" s="230"/>
      <c r="D3180" s="230"/>
    </row>
    <row r="3181" spans="3:4" ht="12.95" customHeight="1" x14ac:dyDescent="0.2">
      <c r="C3181" s="230"/>
      <c r="D3181" s="230"/>
    </row>
    <row r="3182" spans="3:4" ht="12.95" customHeight="1" x14ac:dyDescent="0.2">
      <c r="C3182" s="230"/>
      <c r="D3182" s="230"/>
    </row>
    <row r="3183" spans="3:4" ht="12.95" customHeight="1" x14ac:dyDescent="0.2">
      <c r="C3183" s="230"/>
      <c r="D3183" s="230"/>
    </row>
    <row r="3184" spans="3:4" ht="12.95" customHeight="1" x14ac:dyDescent="0.2">
      <c r="C3184" s="230"/>
      <c r="D3184" s="230"/>
    </row>
    <row r="3185" spans="3:4" ht="12.95" customHeight="1" x14ac:dyDescent="0.2">
      <c r="C3185" s="230"/>
      <c r="D3185" s="230"/>
    </row>
    <row r="3186" spans="3:4" ht="12.95" customHeight="1" x14ac:dyDescent="0.2">
      <c r="C3186" s="230"/>
      <c r="D3186" s="230"/>
    </row>
    <row r="3187" spans="3:4" ht="12.95" customHeight="1" x14ac:dyDescent="0.2">
      <c r="C3187" s="230"/>
      <c r="D3187" s="230"/>
    </row>
    <row r="3188" spans="3:4" ht="12.95" customHeight="1" x14ac:dyDescent="0.2">
      <c r="C3188" s="230"/>
      <c r="D3188" s="230"/>
    </row>
    <row r="3189" spans="3:4" ht="12.95" customHeight="1" x14ac:dyDescent="0.2">
      <c r="C3189" s="230"/>
      <c r="D3189" s="230"/>
    </row>
    <row r="3190" spans="3:4" ht="12.95" customHeight="1" x14ac:dyDescent="0.2">
      <c r="C3190" s="230"/>
      <c r="D3190" s="230"/>
    </row>
    <row r="3191" spans="3:4" ht="12.95" customHeight="1" x14ac:dyDescent="0.2">
      <c r="C3191" s="230"/>
      <c r="D3191" s="230"/>
    </row>
    <row r="3192" spans="3:4" ht="12.95" customHeight="1" x14ac:dyDescent="0.2">
      <c r="C3192" s="230"/>
      <c r="D3192" s="230"/>
    </row>
    <row r="3193" spans="3:4" ht="12.95" customHeight="1" x14ac:dyDescent="0.2">
      <c r="C3193" s="230"/>
      <c r="D3193" s="230"/>
    </row>
    <row r="3194" spans="3:4" ht="12.95" customHeight="1" x14ac:dyDescent="0.2">
      <c r="C3194" s="230"/>
      <c r="D3194" s="230"/>
    </row>
    <row r="3195" spans="3:4" ht="12.95" customHeight="1" x14ac:dyDescent="0.2">
      <c r="C3195" s="230"/>
      <c r="D3195" s="230"/>
    </row>
    <row r="3196" spans="3:4" ht="12.95" customHeight="1" x14ac:dyDescent="0.2">
      <c r="C3196" s="230"/>
      <c r="D3196" s="230"/>
    </row>
    <row r="3197" spans="3:4" ht="12.95" customHeight="1" x14ac:dyDescent="0.2">
      <c r="C3197" s="230"/>
      <c r="D3197" s="230"/>
    </row>
    <row r="3198" spans="3:4" ht="12.95" customHeight="1" x14ac:dyDescent="0.2">
      <c r="C3198" s="230"/>
      <c r="D3198" s="230"/>
    </row>
    <row r="3199" spans="3:4" ht="12.95" customHeight="1" x14ac:dyDescent="0.2">
      <c r="C3199" s="230"/>
      <c r="D3199" s="230"/>
    </row>
    <row r="3200" spans="3:4" ht="12.95" customHeight="1" x14ac:dyDescent="0.2">
      <c r="C3200" s="230"/>
      <c r="D3200" s="230"/>
    </row>
    <row r="3201" spans="3:4" ht="12.95" customHeight="1" x14ac:dyDescent="0.2">
      <c r="C3201" s="230"/>
      <c r="D3201" s="230"/>
    </row>
    <row r="3202" spans="3:4" ht="12.95" customHeight="1" x14ac:dyDescent="0.2">
      <c r="C3202" s="230"/>
      <c r="D3202" s="230"/>
    </row>
    <row r="3203" spans="3:4" ht="12.95" customHeight="1" x14ac:dyDescent="0.2">
      <c r="C3203" s="230"/>
      <c r="D3203" s="230"/>
    </row>
    <row r="3204" spans="3:4" ht="12.95" customHeight="1" x14ac:dyDescent="0.2">
      <c r="C3204" s="230"/>
      <c r="D3204" s="230"/>
    </row>
    <row r="3205" spans="3:4" ht="12.95" customHeight="1" x14ac:dyDescent="0.2">
      <c r="C3205" s="230"/>
      <c r="D3205" s="230"/>
    </row>
    <row r="3206" spans="3:4" ht="12.95" customHeight="1" x14ac:dyDescent="0.2">
      <c r="C3206" s="230"/>
      <c r="D3206" s="230"/>
    </row>
    <row r="3207" spans="3:4" ht="12.95" customHeight="1" x14ac:dyDescent="0.2">
      <c r="C3207" s="230"/>
      <c r="D3207" s="230"/>
    </row>
    <row r="3208" spans="3:4" ht="12.95" customHeight="1" x14ac:dyDescent="0.2">
      <c r="C3208" s="230"/>
      <c r="D3208" s="230"/>
    </row>
    <row r="3209" spans="3:4" ht="12.95" customHeight="1" x14ac:dyDescent="0.2">
      <c r="C3209" s="230"/>
      <c r="D3209" s="230"/>
    </row>
    <row r="3210" spans="3:4" ht="12.95" customHeight="1" x14ac:dyDescent="0.2">
      <c r="C3210" s="230"/>
      <c r="D3210" s="230"/>
    </row>
    <row r="3211" spans="3:4" ht="12.95" customHeight="1" x14ac:dyDescent="0.2">
      <c r="C3211" s="230"/>
      <c r="D3211" s="230"/>
    </row>
    <row r="3212" spans="3:4" ht="12.95" customHeight="1" x14ac:dyDescent="0.2">
      <c r="C3212" s="230"/>
      <c r="D3212" s="230"/>
    </row>
    <row r="3213" spans="3:4" ht="12.95" customHeight="1" x14ac:dyDescent="0.2">
      <c r="C3213" s="230"/>
      <c r="D3213" s="230"/>
    </row>
    <row r="3214" spans="3:4" ht="12.95" customHeight="1" x14ac:dyDescent="0.2">
      <c r="C3214" s="230"/>
      <c r="D3214" s="230"/>
    </row>
    <row r="3215" spans="3:4" ht="12.95" customHeight="1" x14ac:dyDescent="0.2">
      <c r="C3215" s="230"/>
      <c r="D3215" s="230"/>
    </row>
    <row r="3216" spans="3:4" ht="12.95" customHeight="1" x14ac:dyDescent="0.2">
      <c r="C3216" s="230"/>
      <c r="D3216" s="230"/>
    </row>
    <row r="3217" spans="3:4" ht="12.95" customHeight="1" x14ac:dyDescent="0.2">
      <c r="C3217" s="230"/>
      <c r="D3217" s="230"/>
    </row>
    <row r="3218" spans="3:4" ht="12.95" customHeight="1" x14ac:dyDescent="0.2">
      <c r="C3218" s="230"/>
      <c r="D3218" s="230"/>
    </row>
    <row r="3219" spans="3:4" ht="12.95" customHeight="1" x14ac:dyDescent="0.2">
      <c r="C3219" s="230"/>
      <c r="D3219" s="230"/>
    </row>
    <row r="3220" spans="3:4" ht="12.95" customHeight="1" x14ac:dyDescent="0.2">
      <c r="C3220" s="230"/>
      <c r="D3220" s="230"/>
    </row>
    <row r="3221" spans="3:4" ht="12.95" customHeight="1" x14ac:dyDescent="0.2">
      <c r="C3221" s="230"/>
      <c r="D3221" s="230"/>
    </row>
    <row r="3222" spans="3:4" ht="12.95" customHeight="1" x14ac:dyDescent="0.2">
      <c r="C3222" s="230"/>
      <c r="D3222" s="230"/>
    </row>
    <row r="3223" spans="3:4" ht="12.95" customHeight="1" x14ac:dyDescent="0.2">
      <c r="C3223" s="230"/>
      <c r="D3223" s="230"/>
    </row>
    <row r="3224" spans="3:4" ht="12.95" customHeight="1" x14ac:dyDescent="0.2">
      <c r="C3224" s="230"/>
      <c r="D3224" s="230"/>
    </row>
    <row r="3225" spans="3:4" ht="12.95" customHeight="1" x14ac:dyDescent="0.2">
      <c r="C3225" s="230"/>
      <c r="D3225" s="230"/>
    </row>
    <row r="3226" spans="3:4" ht="12.95" customHeight="1" x14ac:dyDescent="0.2">
      <c r="C3226" s="230"/>
      <c r="D3226" s="230"/>
    </row>
    <row r="3227" spans="3:4" ht="12.95" customHeight="1" x14ac:dyDescent="0.2">
      <c r="C3227" s="230"/>
      <c r="D3227" s="230"/>
    </row>
    <row r="3228" spans="3:4" ht="12.95" customHeight="1" x14ac:dyDescent="0.2">
      <c r="C3228" s="230"/>
      <c r="D3228" s="230"/>
    </row>
    <row r="3229" spans="3:4" ht="12.95" customHeight="1" x14ac:dyDescent="0.2">
      <c r="C3229" s="230"/>
      <c r="D3229" s="230"/>
    </row>
    <row r="3230" spans="3:4" ht="12.95" customHeight="1" x14ac:dyDescent="0.2">
      <c r="C3230" s="230"/>
      <c r="D3230" s="230"/>
    </row>
    <row r="3231" spans="3:4" ht="12.95" customHeight="1" x14ac:dyDescent="0.2">
      <c r="C3231" s="230"/>
      <c r="D3231" s="230"/>
    </row>
    <row r="3232" spans="3:4" ht="12.95" customHeight="1" x14ac:dyDescent="0.2">
      <c r="C3232" s="230"/>
      <c r="D3232" s="230"/>
    </row>
    <row r="3233" spans="3:4" ht="12.95" customHeight="1" x14ac:dyDescent="0.2">
      <c r="C3233" s="230"/>
      <c r="D3233" s="230"/>
    </row>
    <row r="3234" spans="3:4" ht="12.95" customHeight="1" x14ac:dyDescent="0.2">
      <c r="C3234" s="230"/>
      <c r="D3234" s="230"/>
    </row>
    <row r="3235" spans="3:4" ht="12.95" customHeight="1" x14ac:dyDescent="0.2">
      <c r="C3235" s="230"/>
      <c r="D3235" s="230"/>
    </row>
    <row r="3236" spans="3:4" ht="12.95" customHeight="1" x14ac:dyDescent="0.2">
      <c r="C3236" s="230"/>
      <c r="D3236" s="230"/>
    </row>
    <row r="3237" spans="3:4" ht="12.95" customHeight="1" x14ac:dyDescent="0.2">
      <c r="C3237" s="230"/>
      <c r="D3237" s="230"/>
    </row>
    <row r="3238" spans="3:4" ht="12.95" customHeight="1" x14ac:dyDescent="0.2">
      <c r="C3238" s="230"/>
      <c r="D3238" s="230"/>
    </row>
    <row r="3239" spans="3:4" ht="12.95" customHeight="1" x14ac:dyDescent="0.2">
      <c r="C3239" s="230"/>
      <c r="D3239" s="230"/>
    </row>
    <row r="3240" spans="3:4" ht="12.95" customHeight="1" x14ac:dyDescent="0.2">
      <c r="C3240" s="230"/>
      <c r="D3240" s="230"/>
    </row>
    <row r="3241" spans="3:4" ht="12.95" customHeight="1" x14ac:dyDescent="0.2">
      <c r="C3241" s="230"/>
      <c r="D3241" s="230"/>
    </row>
    <row r="3242" spans="3:4" ht="12.95" customHeight="1" x14ac:dyDescent="0.2">
      <c r="C3242" s="230"/>
      <c r="D3242" s="230"/>
    </row>
    <row r="3243" spans="3:4" ht="12.95" customHeight="1" x14ac:dyDescent="0.2">
      <c r="C3243" s="230"/>
      <c r="D3243" s="230"/>
    </row>
    <row r="3244" spans="3:4" ht="12.95" customHeight="1" x14ac:dyDescent="0.2">
      <c r="C3244" s="230"/>
      <c r="D3244" s="230"/>
    </row>
    <row r="3245" spans="3:4" ht="12.95" customHeight="1" x14ac:dyDescent="0.2">
      <c r="C3245" s="230"/>
      <c r="D3245" s="230"/>
    </row>
    <row r="3246" spans="3:4" ht="12.95" customHeight="1" x14ac:dyDescent="0.2">
      <c r="C3246" s="230"/>
      <c r="D3246" s="230"/>
    </row>
    <row r="3247" spans="3:4" ht="12.95" customHeight="1" x14ac:dyDescent="0.2">
      <c r="C3247" s="230"/>
      <c r="D3247" s="230"/>
    </row>
    <row r="3248" spans="3:4" ht="12.95" customHeight="1" x14ac:dyDescent="0.2">
      <c r="C3248" s="230"/>
      <c r="D3248" s="230"/>
    </row>
    <row r="3249" spans="3:4" ht="12.95" customHeight="1" x14ac:dyDescent="0.2">
      <c r="C3249" s="230"/>
      <c r="D3249" s="230"/>
    </row>
    <row r="3250" spans="3:4" ht="12.95" customHeight="1" x14ac:dyDescent="0.2">
      <c r="C3250" s="230"/>
      <c r="D3250" s="230"/>
    </row>
    <row r="3251" spans="3:4" ht="12.95" customHeight="1" x14ac:dyDescent="0.2">
      <c r="C3251" s="230"/>
      <c r="D3251" s="230"/>
    </row>
    <row r="3252" spans="3:4" ht="12.95" customHeight="1" x14ac:dyDescent="0.2">
      <c r="C3252" s="230"/>
      <c r="D3252" s="230"/>
    </row>
    <row r="3253" spans="3:4" ht="12.95" customHeight="1" x14ac:dyDescent="0.2">
      <c r="C3253" s="230"/>
      <c r="D3253" s="230"/>
    </row>
    <row r="3254" spans="3:4" ht="12.95" customHeight="1" x14ac:dyDescent="0.2">
      <c r="C3254" s="230"/>
      <c r="D3254" s="230"/>
    </row>
    <row r="3255" spans="3:4" ht="12.95" customHeight="1" x14ac:dyDescent="0.2">
      <c r="C3255" s="230"/>
      <c r="D3255" s="230"/>
    </row>
    <row r="3256" spans="3:4" ht="12.95" customHeight="1" x14ac:dyDescent="0.2">
      <c r="C3256" s="230"/>
      <c r="D3256" s="230"/>
    </row>
    <row r="3257" spans="3:4" ht="12.95" customHeight="1" x14ac:dyDescent="0.2">
      <c r="C3257" s="230"/>
      <c r="D3257" s="230"/>
    </row>
    <row r="3258" spans="3:4" ht="12.95" customHeight="1" x14ac:dyDescent="0.2">
      <c r="C3258" s="230"/>
      <c r="D3258" s="230"/>
    </row>
    <row r="3259" spans="3:4" ht="12.95" customHeight="1" x14ac:dyDescent="0.2">
      <c r="C3259" s="230"/>
      <c r="D3259" s="230"/>
    </row>
    <row r="3260" spans="3:4" ht="12.95" customHeight="1" x14ac:dyDescent="0.2">
      <c r="C3260" s="230"/>
      <c r="D3260" s="230"/>
    </row>
    <row r="3261" spans="3:4" ht="12.95" customHeight="1" x14ac:dyDescent="0.2">
      <c r="C3261" s="230"/>
      <c r="D3261" s="230"/>
    </row>
    <row r="3262" spans="3:4" ht="12.95" customHeight="1" x14ac:dyDescent="0.2">
      <c r="C3262" s="230"/>
      <c r="D3262" s="230"/>
    </row>
    <row r="3263" spans="3:4" ht="12.95" customHeight="1" x14ac:dyDescent="0.2">
      <c r="C3263" s="230"/>
      <c r="D3263" s="230"/>
    </row>
    <row r="3264" spans="3:4" ht="12.95" customHeight="1" x14ac:dyDescent="0.2">
      <c r="C3264" s="230"/>
      <c r="D3264" s="230"/>
    </row>
    <row r="3265" spans="3:4" ht="12.95" customHeight="1" x14ac:dyDescent="0.2">
      <c r="C3265" s="230"/>
      <c r="D3265" s="230"/>
    </row>
    <row r="3266" spans="3:4" ht="12.95" customHeight="1" x14ac:dyDescent="0.2">
      <c r="C3266" s="230"/>
      <c r="D3266" s="230"/>
    </row>
    <row r="3267" spans="3:4" ht="12.95" customHeight="1" x14ac:dyDescent="0.2">
      <c r="C3267" s="230"/>
      <c r="D3267" s="230"/>
    </row>
    <row r="3268" spans="3:4" ht="12.95" customHeight="1" x14ac:dyDescent="0.2">
      <c r="C3268" s="230"/>
      <c r="D3268" s="230"/>
    </row>
    <row r="3269" spans="3:4" ht="12.95" customHeight="1" x14ac:dyDescent="0.2">
      <c r="C3269" s="230"/>
      <c r="D3269" s="230"/>
    </row>
    <row r="3270" spans="3:4" ht="12.95" customHeight="1" x14ac:dyDescent="0.2">
      <c r="C3270" s="230"/>
      <c r="D3270" s="230"/>
    </row>
    <row r="3271" spans="3:4" ht="12.95" customHeight="1" x14ac:dyDescent="0.2">
      <c r="C3271" s="230"/>
      <c r="D3271" s="230"/>
    </row>
    <row r="3272" spans="3:4" ht="12.95" customHeight="1" x14ac:dyDescent="0.2">
      <c r="C3272" s="230"/>
      <c r="D3272" s="230"/>
    </row>
    <row r="3273" spans="3:4" ht="12.95" customHeight="1" x14ac:dyDescent="0.2">
      <c r="C3273" s="230"/>
      <c r="D3273" s="230"/>
    </row>
    <row r="3274" spans="3:4" ht="12.95" customHeight="1" x14ac:dyDescent="0.2">
      <c r="C3274" s="230"/>
      <c r="D3274" s="230"/>
    </row>
    <row r="3275" spans="3:4" ht="12.95" customHeight="1" x14ac:dyDescent="0.2">
      <c r="C3275" s="230"/>
      <c r="D3275" s="230"/>
    </row>
    <row r="3276" spans="3:4" ht="12.95" customHeight="1" x14ac:dyDescent="0.2">
      <c r="C3276" s="230"/>
      <c r="D3276" s="230"/>
    </row>
    <row r="3277" spans="3:4" ht="12.95" customHeight="1" x14ac:dyDescent="0.2">
      <c r="C3277" s="230"/>
      <c r="D3277" s="230"/>
    </row>
    <row r="3278" spans="3:4" ht="12.95" customHeight="1" x14ac:dyDescent="0.2">
      <c r="C3278" s="230"/>
      <c r="D3278" s="230"/>
    </row>
    <row r="3279" spans="3:4" ht="12.95" customHeight="1" x14ac:dyDescent="0.2">
      <c r="C3279" s="230"/>
      <c r="D3279" s="230"/>
    </row>
    <row r="3280" spans="3:4" ht="12.95" customHeight="1" x14ac:dyDescent="0.2">
      <c r="C3280" s="230"/>
      <c r="D3280" s="230"/>
    </row>
    <row r="3281" spans="3:4" ht="12.95" customHeight="1" x14ac:dyDescent="0.2">
      <c r="C3281" s="230"/>
      <c r="D3281" s="230"/>
    </row>
    <row r="3282" spans="3:4" ht="12.95" customHeight="1" x14ac:dyDescent="0.2">
      <c r="C3282" s="230"/>
      <c r="D3282" s="230"/>
    </row>
    <row r="3283" spans="3:4" ht="12.95" customHeight="1" x14ac:dyDescent="0.2">
      <c r="C3283" s="230"/>
      <c r="D3283" s="230"/>
    </row>
    <row r="3284" spans="3:4" ht="12.95" customHeight="1" x14ac:dyDescent="0.2">
      <c r="C3284" s="230"/>
      <c r="D3284" s="230"/>
    </row>
    <row r="3285" spans="3:4" ht="12.95" customHeight="1" x14ac:dyDescent="0.2">
      <c r="C3285" s="230"/>
      <c r="D3285" s="230"/>
    </row>
    <row r="3286" spans="3:4" ht="12.95" customHeight="1" x14ac:dyDescent="0.2">
      <c r="C3286" s="230"/>
      <c r="D3286" s="230"/>
    </row>
    <row r="3287" spans="3:4" ht="12.95" customHeight="1" x14ac:dyDescent="0.2">
      <c r="C3287" s="230"/>
      <c r="D3287" s="230"/>
    </row>
    <row r="3288" spans="3:4" ht="12.95" customHeight="1" x14ac:dyDescent="0.2">
      <c r="C3288" s="230"/>
      <c r="D3288" s="230"/>
    </row>
    <row r="3289" spans="3:4" ht="12.95" customHeight="1" x14ac:dyDescent="0.2">
      <c r="C3289" s="230"/>
      <c r="D3289" s="230"/>
    </row>
    <row r="3290" spans="3:4" ht="12.95" customHeight="1" x14ac:dyDescent="0.2">
      <c r="C3290" s="230"/>
      <c r="D3290" s="230"/>
    </row>
    <row r="3291" spans="3:4" ht="12.95" customHeight="1" x14ac:dyDescent="0.2">
      <c r="C3291" s="230"/>
      <c r="D3291" s="230"/>
    </row>
    <row r="3292" spans="3:4" ht="12.95" customHeight="1" x14ac:dyDescent="0.2">
      <c r="C3292" s="230"/>
      <c r="D3292" s="230"/>
    </row>
    <row r="3293" spans="3:4" ht="12.95" customHeight="1" x14ac:dyDescent="0.2">
      <c r="C3293" s="230"/>
      <c r="D3293" s="230"/>
    </row>
    <row r="3294" spans="3:4" ht="12.95" customHeight="1" x14ac:dyDescent="0.2">
      <c r="C3294" s="230"/>
      <c r="D3294" s="230"/>
    </row>
    <row r="3295" spans="3:4" ht="12.95" customHeight="1" x14ac:dyDescent="0.2">
      <c r="C3295" s="230"/>
      <c r="D3295" s="230"/>
    </row>
    <row r="3296" spans="3:4" ht="12.95" customHeight="1" x14ac:dyDescent="0.2">
      <c r="C3296" s="230"/>
      <c r="D3296" s="230"/>
    </row>
    <row r="3297" spans="3:4" ht="12.95" customHeight="1" x14ac:dyDescent="0.2">
      <c r="C3297" s="230"/>
      <c r="D3297" s="230"/>
    </row>
    <row r="3298" spans="3:4" ht="12.95" customHeight="1" x14ac:dyDescent="0.2">
      <c r="C3298" s="230"/>
      <c r="D3298" s="230"/>
    </row>
    <row r="3299" spans="3:4" ht="12.95" customHeight="1" x14ac:dyDescent="0.2">
      <c r="C3299" s="230"/>
      <c r="D3299" s="230"/>
    </row>
    <row r="3300" spans="3:4" ht="12.95" customHeight="1" x14ac:dyDescent="0.2">
      <c r="C3300" s="230"/>
      <c r="D3300" s="230"/>
    </row>
    <row r="3301" spans="3:4" ht="12.95" customHeight="1" x14ac:dyDescent="0.2">
      <c r="C3301" s="230"/>
      <c r="D3301" s="230"/>
    </row>
    <row r="3302" spans="3:4" ht="12.95" customHeight="1" x14ac:dyDescent="0.2">
      <c r="C3302" s="230"/>
      <c r="D3302" s="230"/>
    </row>
    <row r="3303" spans="3:4" ht="12.95" customHeight="1" x14ac:dyDescent="0.2">
      <c r="C3303" s="230"/>
      <c r="D3303" s="230"/>
    </row>
    <row r="3304" spans="3:4" ht="12.95" customHeight="1" x14ac:dyDescent="0.2">
      <c r="C3304" s="230"/>
      <c r="D3304" s="230"/>
    </row>
    <row r="3305" spans="3:4" ht="12.95" customHeight="1" x14ac:dyDescent="0.2">
      <c r="C3305" s="230"/>
      <c r="D3305" s="230"/>
    </row>
    <row r="3306" spans="3:4" ht="12.95" customHeight="1" x14ac:dyDescent="0.2">
      <c r="C3306" s="230"/>
      <c r="D3306" s="230"/>
    </row>
    <row r="3307" spans="3:4" ht="12.95" customHeight="1" x14ac:dyDescent="0.2">
      <c r="C3307" s="230"/>
      <c r="D3307" s="230"/>
    </row>
    <row r="3308" spans="3:4" ht="12.95" customHeight="1" x14ac:dyDescent="0.2">
      <c r="C3308" s="230"/>
      <c r="D3308" s="230"/>
    </row>
    <row r="3309" spans="3:4" ht="12.95" customHeight="1" x14ac:dyDescent="0.2">
      <c r="C3309" s="230"/>
      <c r="D3309" s="230"/>
    </row>
    <row r="3310" spans="3:4" ht="12.95" customHeight="1" x14ac:dyDescent="0.2">
      <c r="C3310" s="230"/>
      <c r="D3310" s="230"/>
    </row>
    <row r="3311" spans="3:4" ht="12.95" customHeight="1" x14ac:dyDescent="0.2">
      <c r="C3311" s="230"/>
      <c r="D3311" s="230"/>
    </row>
    <row r="3312" spans="3:4" ht="12.95" customHeight="1" x14ac:dyDescent="0.2">
      <c r="C3312" s="230"/>
      <c r="D3312" s="230"/>
    </row>
    <row r="3313" spans="3:4" ht="12.95" customHeight="1" x14ac:dyDescent="0.2">
      <c r="C3313" s="230"/>
      <c r="D3313" s="230"/>
    </row>
    <row r="3314" spans="3:4" ht="12.95" customHeight="1" x14ac:dyDescent="0.2">
      <c r="C3314" s="230"/>
      <c r="D3314" s="230"/>
    </row>
    <row r="3315" spans="3:4" ht="12.95" customHeight="1" x14ac:dyDescent="0.2">
      <c r="C3315" s="230"/>
      <c r="D3315" s="230"/>
    </row>
    <row r="3316" spans="3:4" ht="12.95" customHeight="1" x14ac:dyDescent="0.2">
      <c r="C3316" s="230"/>
      <c r="D3316" s="230"/>
    </row>
    <row r="3317" spans="3:4" ht="12.95" customHeight="1" x14ac:dyDescent="0.2">
      <c r="C3317" s="230"/>
      <c r="D3317" s="230"/>
    </row>
    <row r="3318" spans="3:4" ht="12.95" customHeight="1" x14ac:dyDescent="0.2">
      <c r="C3318" s="230"/>
      <c r="D3318" s="230"/>
    </row>
    <row r="3319" spans="3:4" ht="12.95" customHeight="1" x14ac:dyDescent="0.2">
      <c r="C3319" s="230"/>
      <c r="D3319" s="230"/>
    </row>
    <row r="3320" spans="3:4" ht="12.95" customHeight="1" x14ac:dyDescent="0.2">
      <c r="C3320" s="230"/>
      <c r="D3320" s="230"/>
    </row>
    <row r="3321" spans="3:4" ht="12.95" customHeight="1" x14ac:dyDescent="0.2">
      <c r="C3321" s="230"/>
      <c r="D3321" s="230"/>
    </row>
    <row r="3322" spans="3:4" ht="12.95" customHeight="1" x14ac:dyDescent="0.2">
      <c r="C3322" s="230"/>
      <c r="D3322" s="230"/>
    </row>
    <row r="3323" spans="3:4" ht="12.95" customHeight="1" x14ac:dyDescent="0.2">
      <c r="C3323" s="230"/>
      <c r="D3323" s="230"/>
    </row>
    <row r="3324" spans="3:4" ht="12.95" customHeight="1" x14ac:dyDescent="0.2">
      <c r="C3324" s="230"/>
      <c r="D3324" s="230"/>
    </row>
    <row r="3325" spans="3:4" ht="12.95" customHeight="1" x14ac:dyDescent="0.2">
      <c r="C3325" s="230"/>
      <c r="D3325" s="230"/>
    </row>
    <row r="3326" spans="3:4" ht="12.95" customHeight="1" x14ac:dyDescent="0.2">
      <c r="C3326" s="230"/>
      <c r="D3326" s="230"/>
    </row>
    <row r="3327" spans="3:4" ht="12.95" customHeight="1" x14ac:dyDescent="0.2">
      <c r="C3327" s="230"/>
      <c r="D3327" s="230"/>
    </row>
    <row r="3328" spans="3:4" ht="12.95" customHeight="1" x14ac:dyDescent="0.2">
      <c r="C3328" s="230"/>
      <c r="D3328" s="230"/>
    </row>
    <row r="3329" spans="3:4" ht="12.95" customHeight="1" x14ac:dyDescent="0.2">
      <c r="C3329" s="230"/>
      <c r="D3329" s="230"/>
    </row>
    <row r="3330" spans="3:4" ht="12.95" customHeight="1" x14ac:dyDescent="0.2">
      <c r="C3330" s="230"/>
      <c r="D3330" s="230"/>
    </row>
    <row r="3331" spans="3:4" ht="12.95" customHeight="1" x14ac:dyDescent="0.2">
      <c r="C3331" s="230"/>
      <c r="D3331" s="230"/>
    </row>
    <row r="3332" spans="3:4" ht="12.95" customHeight="1" x14ac:dyDescent="0.2">
      <c r="C3332" s="230"/>
      <c r="D3332" s="230"/>
    </row>
    <row r="3333" spans="3:4" ht="12.95" customHeight="1" x14ac:dyDescent="0.2">
      <c r="C3333" s="230"/>
      <c r="D3333" s="230"/>
    </row>
    <row r="3334" spans="3:4" ht="12.95" customHeight="1" x14ac:dyDescent="0.2">
      <c r="C3334" s="230"/>
      <c r="D3334" s="230"/>
    </row>
    <row r="3335" spans="3:4" ht="12.95" customHeight="1" x14ac:dyDescent="0.2">
      <c r="C3335" s="230"/>
      <c r="D3335" s="230"/>
    </row>
    <row r="3336" spans="3:4" ht="12.95" customHeight="1" x14ac:dyDescent="0.2">
      <c r="C3336" s="230"/>
      <c r="D3336" s="230"/>
    </row>
    <row r="3337" spans="3:4" ht="12.95" customHeight="1" x14ac:dyDescent="0.2">
      <c r="C3337" s="230"/>
      <c r="D3337" s="230"/>
    </row>
    <row r="3338" spans="3:4" ht="12.95" customHeight="1" x14ac:dyDescent="0.2">
      <c r="C3338" s="230"/>
      <c r="D3338" s="230"/>
    </row>
    <row r="3339" spans="3:4" ht="12.95" customHeight="1" x14ac:dyDescent="0.2">
      <c r="C3339" s="230"/>
      <c r="D3339" s="230"/>
    </row>
    <row r="3340" spans="3:4" ht="12.95" customHeight="1" x14ac:dyDescent="0.2">
      <c r="C3340" s="230"/>
      <c r="D3340" s="230"/>
    </row>
    <row r="3341" spans="3:4" ht="12.95" customHeight="1" x14ac:dyDescent="0.2">
      <c r="C3341" s="230"/>
      <c r="D3341" s="230"/>
    </row>
    <row r="3342" spans="3:4" ht="12.95" customHeight="1" x14ac:dyDescent="0.2">
      <c r="C3342" s="230"/>
      <c r="D3342" s="230"/>
    </row>
    <row r="3343" spans="3:4" ht="12.95" customHeight="1" x14ac:dyDescent="0.2">
      <c r="C3343" s="230"/>
      <c r="D3343" s="230"/>
    </row>
    <row r="3344" spans="3:4" ht="12.95" customHeight="1" x14ac:dyDescent="0.2">
      <c r="C3344" s="230"/>
      <c r="D3344" s="230"/>
    </row>
    <row r="3345" spans="3:4" ht="12.95" customHeight="1" x14ac:dyDescent="0.2">
      <c r="C3345" s="230"/>
      <c r="D3345" s="230"/>
    </row>
    <row r="3346" spans="3:4" ht="12.95" customHeight="1" x14ac:dyDescent="0.2">
      <c r="C3346" s="230"/>
      <c r="D3346" s="230"/>
    </row>
    <row r="3347" spans="3:4" ht="12.95" customHeight="1" x14ac:dyDescent="0.2">
      <c r="C3347" s="230"/>
      <c r="D3347" s="230"/>
    </row>
    <row r="3348" spans="3:4" ht="12.95" customHeight="1" x14ac:dyDescent="0.2">
      <c r="C3348" s="230"/>
      <c r="D3348" s="230"/>
    </row>
    <row r="3349" spans="3:4" ht="12.95" customHeight="1" x14ac:dyDescent="0.2">
      <c r="C3349" s="230"/>
      <c r="D3349" s="230"/>
    </row>
    <row r="3350" spans="3:4" ht="12.95" customHeight="1" x14ac:dyDescent="0.2">
      <c r="C3350" s="230"/>
      <c r="D3350" s="230"/>
    </row>
    <row r="3351" spans="3:4" ht="12.95" customHeight="1" x14ac:dyDescent="0.2">
      <c r="C3351" s="230"/>
      <c r="D3351" s="230"/>
    </row>
    <row r="3352" spans="3:4" ht="12.95" customHeight="1" x14ac:dyDescent="0.2">
      <c r="C3352" s="230"/>
      <c r="D3352" s="230"/>
    </row>
    <row r="3353" spans="3:4" ht="12.95" customHeight="1" x14ac:dyDescent="0.2">
      <c r="C3353" s="230"/>
      <c r="D3353" s="230"/>
    </row>
    <row r="3354" spans="3:4" ht="12.95" customHeight="1" x14ac:dyDescent="0.2">
      <c r="C3354" s="230"/>
      <c r="D3354" s="230"/>
    </row>
    <row r="3355" spans="3:4" ht="12.95" customHeight="1" x14ac:dyDescent="0.2">
      <c r="C3355" s="230"/>
      <c r="D3355" s="230"/>
    </row>
    <row r="3356" spans="3:4" ht="12.95" customHeight="1" x14ac:dyDescent="0.2">
      <c r="C3356" s="230"/>
      <c r="D3356" s="230"/>
    </row>
    <row r="3357" spans="3:4" ht="12.95" customHeight="1" x14ac:dyDescent="0.2">
      <c r="C3357" s="230"/>
      <c r="D3357" s="230"/>
    </row>
    <row r="3358" spans="3:4" ht="12.95" customHeight="1" x14ac:dyDescent="0.2">
      <c r="C3358" s="230"/>
      <c r="D3358" s="230"/>
    </row>
    <row r="3359" spans="3:4" ht="12.95" customHeight="1" x14ac:dyDescent="0.2">
      <c r="C3359" s="230"/>
      <c r="D3359" s="230"/>
    </row>
    <row r="3360" spans="3:4" ht="12.95" customHeight="1" x14ac:dyDescent="0.2">
      <c r="C3360" s="230"/>
      <c r="D3360" s="230"/>
    </row>
    <row r="3361" spans="3:4" ht="12.95" customHeight="1" x14ac:dyDescent="0.2">
      <c r="C3361" s="230"/>
      <c r="D3361" s="230"/>
    </row>
  </sheetData>
  <protectedRanges>
    <protectedRange sqref="A217:D222" name="Range1"/>
  </protectedRanges>
  <sortState xmlns:xlrd2="http://schemas.microsoft.com/office/spreadsheetml/2017/richdata2" ref="A21:V236">
    <sortCondition ref="C21:C236"/>
  </sortState>
  <phoneticPr fontId="8" type="noConversion"/>
  <hyperlinks>
    <hyperlink ref="H1463" r:id="rId1" display="http://vsolj.cetus-net.org/bulletin.html" xr:uid="{00000000-0004-0000-0000-000000000000}"/>
    <hyperlink ref="H64979" r:id="rId2" display="http://vsolj.cetus-net.org/bulletin.html" xr:uid="{00000000-0004-0000-0000-000001000000}"/>
    <hyperlink ref="H64972" r:id="rId3" display="https://www.aavso.org/ejaavso" xr:uid="{00000000-0004-0000-0000-000002000000}"/>
    <hyperlink ref="AP1123" r:id="rId4" display="http://cdsbib.u-strasbg.fr/cgi-bin/cdsbib?1990RMxAA..21..381G" xr:uid="{00000000-0004-0000-0000-000003000000}"/>
    <hyperlink ref="AP1127" r:id="rId5" display="http://cdsbib.u-strasbg.fr/cgi-bin/cdsbib?1990RMxAA..21..381G" xr:uid="{00000000-0004-0000-0000-000004000000}"/>
    <hyperlink ref="AP1126" r:id="rId6" display="http://cdsbib.u-strasbg.fr/cgi-bin/cdsbib?1990RMxAA..21..381G" xr:uid="{00000000-0004-0000-0000-000005000000}"/>
    <hyperlink ref="AP1107" r:id="rId7" display="http://cdsbib.u-strasbg.fr/cgi-bin/cdsbib?1990RMxAA..21..381G" xr:uid="{00000000-0004-0000-0000-000006000000}"/>
    <hyperlink ref="I64979" r:id="rId8" display="http://vsolj.cetus-net.org/bulletin.html" xr:uid="{00000000-0004-0000-0000-000007000000}"/>
    <hyperlink ref="AQ1263" r:id="rId9" display="http://cdsbib.u-strasbg.fr/cgi-bin/cdsbib?1990RMxAA..21..381G" xr:uid="{00000000-0004-0000-0000-000008000000}"/>
    <hyperlink ref="AQ56029" r:id="rId10" display="http://cdsbib.u-strasbg.fr/cgi-bin/cdsbib?1990RMxAA..21..381G" xr:uid="{00000000-0004-0000-0000-000009000000}"/>
    <hyperlink ref="AQ1264" r:id="rId11" display="http://cdsbib.u-strasbg.fr/cgi-bin/cdsbib?1990RMxAA..21..381G" xr:uid="{00000000-0004-0000-0000-00000A000000}"/>
    <hyperlink ref="H64976" r:id="rId12" display="https://www.aavso.org/ejaavso" xr:uid="{00000000-0004-0000-0000-00000B000000}"/>
    <hyperlink ref="H2149" r:id="rId13" display="http://vsolj.cetus-net.org/bulletin.html" xr:uid="{00000000-0004-0000-0000-00000C000000}"/>
    <hyperlink ref="AP3393" r:id="rId14" display="http://cdsbib.u-strasbg.fr/cgi-bin/cdsbib?1990RMxAA..21..381G" xr:uid="{00000000-0004-0000-0000-00000D000000}"/>
    <hyperlink ref="AP3396" r:id="rId15" display="http://cdsbib.u-strasbg.fr/cgi-bin/cdsbib?1990RMxAA..21..381G" xr:uid="{00000000-0004-0000-0000-00000E000000}"/>
    <hyperlink ref="AP3394" r:id="rId16" display="http://cdsbib.u-strasbg.fr/cgi-bin/cdsbib?1990RMxAA..21..381G" xr:uid="{00000000-0004-0000-0000-00000F000000}"/>
    <hyperlink ref="AP3378" r:id="rId17" display="http://cdsbib.u-strasbg.fr/cgi-bin/cdsbib?1990RMxAA..21..381G" xr:uid="{00000000-0004-0000-0000-000010000000}"/>
    <hyperlink ref="I2149" r:id="rId18" display="http://vsolj.cetus-net.org/bulletin.html" xr:uid="{00000000-0004-0000-0000-000011000000}"/>
    <hyperlink ref="AQ3607" r:id="rId19" display="http://cdsbib.u-strasbg.fr/cgi-bin/cdsbib?1990RMxAA..21..381G" xr:uid="{00000000-0004-0000-0000-000012000000}"/>
    <hyperlink ref="AQ308" r:id="rId20" display="http://cdsbib.u-strasbg.fr/cgi-bin/cdsbib?1990RMxAA..21..381G" xr:uid="{00000000-0004-0000-0000-000013000000}"/>
    <hyperlink ref="AQ3611" r:id="rId21" display="http://cdsbib.u-strasbg.fr/cgi-bin/cdsbib?1990RMxAA..21..381G" xr:uid="{00000000-0004-0000-0000-000014000000}"/>
    <hyperlink ref="H64647" r:id="rId22" display="http://vsolj.cetus-net.org/bulletin.html" xr:uid="{00000000-0004-0000-0000-000015000000}"/>
    <hyperlink ref="H64640" r:id="rId23" display="https://www.aavso.org/ejaavso" xr:uid="{00000000-0004-0000-0000-000016000000}"/>
    <hyperlink ref="I64647" r:id="rId24" display="http://vsolj.cetus-net.org/bulletin.html" xr:uid="{00000000-0004-0000-0000-000017000000}"/>
    <hyperlink ref="AQ58298" r:id="rId25" display="http://cdsbib.u-strasbg.fr/cgi-bin/cdsbib?1990RMxAA..21..381G" xr:uid="{00000000-0004-0000-0000-000018000000}"/>
    <hyperlink ref="H64644" r:id="rId26" display="https://www.aavso.org/ejaavso" xr:uid="{00000000-0004-0000-0000-000019000000}"/>
    <hyperlink ref="AP5662" r:id="rId27" display="http://cdsbib.u-strasbg.fr/cgi-bin/cdsbib?1990RMxAA..21..381G" xr:uid="{00000000-0004-0000-0000-00001A000000}"/>
    <hyperlink ref="AP5665" r:id="rId28" display="http://cdsbib.u-strasbg.fr/cgi-bin/cdsbib?1990RMxAA..21..381G" xr:uid="{00000000-0004-0000-0000-00001B000000}"/>
    <hyperlink ref="AP5663" r:id="rId29" display="http://cdsbib.u-strasbg.fr/cgi-bin/cdsbib?1990RMxAA..21..381G" xr:uid="{00000000-0004-0000-0000-00001C000000}"/>
    <hyperlink ref="AP5647" r:id="rId30" display="http://cdsbib.u-strasbg.fr/cgi-bin/cdsbib?1990RMxAA..21..381G" xr:uid="{00000000-0004-0000-0000-00001D000000}"/>
    <hyperlink ref="AQ5876" r:id="rId31" display="http://cdsbib.u-strasbg.fr/cgi-bin/cdsbib?1990RMxAA..21..381G" xr:uid="{00000000-0004-0000-0000-00001E000000}"/>
    <hyperlink ref="AQ5880" r:id="rId32" display="http://cdsbib.u-strasbg.fr/cgi-bin/cdsbib?1990RMxAA..21..381G" xr:uid="{00000000-0004-0000-0000-00001F000000}"/>
    <hyperlink ref="AQ34" r:id="rId33" display="http://cdsbib.u-strasbg.fr/cgi-bin/cdsbib?1990RMxAA..21..381G" xr:uid="{00000000-0004-0000-0000-000020000000}"/>
    <hyperlink ref="I2768" r:id="rId34" display="http://vsolj.cetus-net.org/bulletin.html" xr:uid="{00000000-0004-0000-0000-000021000000}"/>
    <hyperlink ref="H2768" r:id="rId35" display="http://vsolj.cetus-net.org/bulletin.html" xr:uid="{00000000-0004-0000-0000-000022000000}"/>
    <hyperlink ref="AQ685" r:id="rId36" display="http://cdsbib.u-strasbg.fr/cgi-bin/cdsbib?1990RMxAA..21..381G" xr:uid="{00000000-0004-0000-0000-000023000000}"/>
    <hyperlink ref="AQ684" r:id="rId37" display="http://cdsbib.u-strasbg.fr/cgi-bin/cdsbib?1990RMxAA..21..381G" xr:uid="{00000000-0004-0000-0000-000024000000}"/>
    <hyperlink ref="AP3938" r:id="rId38" display="http://cdsbib.u-strasbg.fr/cgi-bin/cdsbib?1990RMxAA..21..381G" xr:uid="{00000000-0004-0000-0000-000025000000}"/>
    <hyperlink ref="AP3956" r:id="rId39" display="http://cdsbib.u-strasbg.fr/cgi-bin/cdsbib?1990RMxAA..21..381G" xr:uid="{00000000-0004-0000-0000-000026000000}"/>
    <hyperlink ref="AP3957" r:id="rId40" display="http://cdsbib.u-strasbg.fr/cgi-bin/cdsbib?1990RMxAA..21..381G" xr:uid="{00000000-0004-0000-0000-000027000000}"/>
    <hyperlink ref="AP3953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4F74-4183-40CF-A3DB-BA396E92833C}">
  <dimension ref="A1"/>
  <sheetViews>
    <sheetView workbookViewId="0">
      <selection activeCell="R35" sqref="R34:R3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08"/>
  <sheetViews>
    <sheetView workbookViewId="0">
      <selection activeCell="B35" sqref="B35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30607.129143890459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246</v>
      </c>
      <c r="M2" s="52" t="s">
        <v>114</v>
      </c>
      <c r="N2" s="30" t="s">
        <v>115</v>
      </c>
      <c r="O2" s="30">
        <f ca="1">+F18*J18-H18*I18</f>
        <v>31608.897200961423</v>
      </c>
      <c r="P2" s="30" t="s">
        <v>213</v>
      </c>
      <c r="U2" s="30">
        <v>0.5</v>
      </c>
      <c r="V2" s="30">
        <f t="shared" ref="V2:V20" ca="1" si="0">+E$4+E$5*U2+E$6*U2^2</f>
        <v>-3.4559349711627161E-3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7788.3139541363053</v>
      </c>
      <c r="P3" s="30" t="s">
        <v>214</v>
      </c>
      <c r="U3" s="30">
        <v>0.55000000000000004</v>
      </c>
      <c r="V3" s="30">
        <f t="shared" ca="1" si="0"/>
        <v>-1.9895056666680566E-3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-9.7237182415686428E-3</v>
      </c>
      <c r="F4" s="56">
        <f ca="1">+E7/O7*O18</f>
        <v>4.7303285671706123E-3</v>
      </c>
      <c r="G4" s="57">
        <f>+B18</f>
        <v>1</v>
      </c>
      <c r="H4" s="58">
        <f ca="1">ABS(F4/E4)</f>
        <v>0.48647322450670988</v>
      </c>
      <c r="M4" s="52" t="s">
        <v>128</v>
      </c>
      <c r="N4" s="30" t="s">
        <v>129</v>
      </c>
      <c r="O4" s="30">
        <f ca="1">+C18*J18-H18*H18</f>
        <v>33793.24294421068</v>
      </c>
      <c r="P4" s="30" t="s">
        <v>215</v>
      </c>
      <c r="U4" s="30">
        <v>0.6</v>
      </c>
      <c r="V4" s="30">
        <f t="shared" ca="1" si="0"/>
        <v>-3.7041254809084233E-4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-2.7308148674438921E-3</v>
      </c>
      <c r="F5" s="62">
        <f ca="1">P18*E7/O7</f>
        <v>5.0701282137895799E-3</v>
      </c>
      <c r="G5" s="63">
        <f>+B18/A18</f>
        <v>1E-4</v>
      </c>
      <c r="H5" s="58">
        <f ca="1">ABS(F5/E5)</f>
        <v>1.8566356417032917</v>
      </c>
      <c r="M5" s="52" t="s">
        <v>133</v>
      </c>
      <c r="N5" s="30" t="s">
        <v>134</v>
      </c>
      <c r="O5" s="30">
        <f ca="1">+C18*I18-F18*H18</f>
        <v>8547.1605642703216</v>
      </c>
      <c r="P5" s="30" t="s">
        <v>216</v>
      </c>
      <c r="U5" s="30">
        <v>0.65</v>
      </c>
      <c r="V5" s="30">
        <f t="shared" ca="1" si="0"/>
        <v>1.4013443845689328E-3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3.0532762816511492E-2</v>
      </c>
      <c r="F6" s="66">
        <f ca="1">Q18*E7/O7</f>
        <v>1.3199368230860681E-3</v>
      </c>
      <c r="G6" s="67">
        <f>+B18/A18^2</f>
        <v>1E-8</v>
      </c>
      <c r="H6" s="58">
        <f ca="1">ABS(F6/E6)</f>
        <v>4.3230179693148282E-2</v>
      </c>
      <c r="M6" s="68" t="s">
        <v>137</v>
      </c>
      <c r="N6" s="69" t="s">
        <v>138</v>
      </c>
      <c r="O6" s="69">
        <f ca="1">+C18*H18-F18*F18</f>
        <v>2209.6737001520305</v>
      </c>
      <c r="P6" s="30" t="s">
        <v>217</v>
      </c>
      <c r="U6" s="30">
        <v>0.7</v>
      </c>
      <c r="V6" s="30">
        <f t="shared" ca="1" si="0"/>
        <v>3.3257651313112618E-3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3.8462503002447087E-3</v>
      </c>
      <c r="G7" s="71">
        <f>+B22</f>
        <v>4.5235500001581386E-3</v>
      </c>
      <c r="M7" s="52" t="s">
        <v>141</v>
      </c>
      <c r="N7" s="30" t="s">
        <v>142</v>
      </c>
      <c r="O7" s="30">
        <f ca="1">+C18*O1-F18*O2+H18*O3</f>
        <v>15679.132415226661</v>
      </c>
      <c r="U7" s="30">
        <v>0.75</v>
      </c>
      <c r="V7" s="30">
        <f t="shared" ca="1" si="0"/>
        <v>5.4028496921361517E-3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0.99783227387653795</v>
      </c>
      <c r="G8" s="70"/>
      <c r="K8" s="71"/>
      <c r="U8" s="30">
        <v>0.8</v>
      </c>
      <c r="V8" s="30">
        <f t="shared" ca="1" si="0"/>
        <v>7.6325980670436007E-3</v>
      </c>
      <c r="AA8" s="30">
        <v>8</v>
      </c>
      <c r="AB8" s="30" t="s">
        <v>145</v>
      </c>
    </row>
    <row r="9" spans="1:28" x14ac:dyDescent="0.2">
      <c r="A9" s="76">
        <f>20+COUNT(A21:A1415)</f>
        <v>134</v>
      </c>
      <c r="B9" s="30" t="s">
        <v>149</v>
      </c>
      <c r="C9" s="119">
        <f>A9</f>
        <v>134</v>
      </c>
      <c r="E9" s="138">
        <f ca="1">E6*G6</f>
        <v>3.0532762816511494E-10</v>
      </c>
      <c r="F9" s="74">
        <f ca="1">H6</f>
        <v>4.3230179693148282E-2</v>
      </c>
      <c r="G9" s="75">
        <f ca="1">F8</f>
        <v>0.99783227387653795</v>
      </c>
      <c r="K9" s="71"/>
      <c r="U9" s="30">
        <v>0.85</v>
      </c>
      <c r="V9" s="30">
        <f t="shared" ca="1" si="0"/>
        <v>1.0015010256033598E-2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5.4029080561803509E-7</v>
      </c>
      <c r="F10" s="30">
        <f ca="1">F9*E10</f>
        <v>2.3356868613423507E-8</v>
      </c>
      <c r="G10" s="30" t="s">
        <v>207</v>
      </c>
      <c r="U10" s="30">
        <v>0.9</v>
      </c>
      <c r="V10" s="30">
        <f t="shared" ca="1" si="0"/>
        <v>1.2550086259106166E-2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1.5237826076261278E-2</v>
      </c>
      <c r="AA11" s="30">
        <v>11</v>
      </c>
      <c r="AB11" s="30" t="s">
        <v>38</v>
      </c>
    </row>
    <row r="12" spans="1:28" x14ac:dyDescent="0.2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1.8078229707498956E-2</v>
      </c>
      <c r="AA12" s="30">
        <v>12</v>
      </c>
      <c r="AB12" s="30" t="s">
        <v>148</v>
      </c>
    </row>
    <row r="13" spans="1:28" x14ac:dyDescent="0.2">
      <c r="C13" s="6" t="str">
        <f t="shared" si="1"/>
        <v>C134</v>
      </c>
      <c r="D13" s="6" t="str">
        <f t="shared" si="1"/>
        <v>D134</v>
      </c>
      <c r="E13" s="6" t="str">
        <f t="shared" si="1"/>
        <v>E134</v>
      </c>
      <c r="F13" s="6" t="str">
        <f t="shared" si="1"/>
        <v>F134</v>
      </c>
      <c r="G13" s="6" t="str">
        <f t="shared" si="1"/>
        <v>G134</v>
      </c>
      <c r="H13" s="6" t="str">
        <f t="shared" si="1"/>
        <v>H134</v>
      </c>
      <c r="I13" s="6" t="str">
        <f t="shared" si="1"/>
        <v>I134</v>
      </c>
      <c r="J13" s="6" t="str">
        <f t="shared" si="1"/>
        <v>J134</v>
      </c>
      <c r="K13" s="6" t="str">
        <f t="shared" si="1"/>
        <v>K134</v>
      </c>
      <c r="L13" s="6" t="str">
        <f t="shared" si="1"/>
        <v>L134</v>
      </c>
      <c r="M13" s="6" t="str">
        <f t="shared" si="1"/>
        <v>M134</v>
      </c>
      <c r="N13" s="6" t="str">
        <f t="shared" si="1"/>
        <v>N134</v>
      </c>
      <c r="O13" s="6" t="str">
        <f t="shared" si="1"/>
        <v>O134</v>
      </c>
      <c r="P13" s="6" t="str">
        <f t="shared" si="1"/>
        <v>P134</v>
      </c>
      <c r="Q13" s="6" t="str">
        <f t="shared" si="1"/>
        <v>Q134</v>
      </c>
      <c r="U13" s="30">
        <v>1.05</v>
      </c>
      <c r="V13" s="30">
        <f t="shared" ca="1" si="0"/>
        <v>2.1071297152819194E-2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2.4217028412221984E-2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114</v>
      </c>
      <c r="C15" s="6" t="str">
        <f t="shared" ref="C15:Q15" si="3">VLOOKUP(C16,$AA1:$AB21,2,FALSE)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0">
        <v>1.1499999999999999</v>
      </c>
      <c r="V15" s="30">
        <f t="shared" ca="1" si="0"/>
        <v>2.7515423485707322E-2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3.096648237327523E-2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3.4570205074925697E-2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103.2</v>
      </c>
      <c r="D18" s="121">
        <f ca="1">SUM(INDIRECT(D12):INDIRECT(D13))</f>
        <v>218.02879999999999</v>
      </c>
      <c r="E18" s="121">
        <f ca="1">SUM(INDIRECT(E12):INDIRECT(E13))</f>
        <v>12.090830733170151</v>
      </c>
      <c r="F18" s="51">
        <f ca="1">SUM(INDIRECT(F12):INDIRECT(F13))</f>
        <v>209.02807999999999</v>
      </c>
      <c r="G18" s="51">
        <f ca="1">SUM(INDIRECT(G12):INDIRECT(G13))</f>
        <v>12.006387693195574</v>
      </c>
      <c r="H18" s="51">
        <f ca="1">SUM(INDIRECT(H12):INDIRECT(H13))</f>
        <v>444.7908132620002</v>
      </c>
      <c r="I18" s="51">
        <f ca="1">SUM(INDIRECT(I12):INDIRECT(I13))</f>
        <v>983.72994439985223</v>
      </c>
      <c r="J18" s="51">
        <f ca="1">SUM(INDIRECT(J12):INDIRECT(J13))</f>
        <v>2244.4971948302541</v>
      </c>
      <c r="K18" s="51">
        <f ca="1">SUM(INDIRECT(K12):INDIRECT(K13))</f>
        <v>26.788821547627265</v>
      </c>
      <c r="L18" s="51">
        <f ca="1">SUM(INDIRECT(L12):INDIRECT(L13))</f>
        <v>61.519295589805537</v>
      </c>
      <c r="N18" s="30">
        <f ca="1">SUM(INDIRECT(N12):INDIRECT(N13))</f>
        <v>1.6420941923067087E-3</v>
      </c>
      <c r="O18" s="30">
        <f ca="1">SQRT(SUM(INDIRECT(O12):INDIRECT(O13)))</f>
        <v>19283.05289114406</v>
      </c>
      <c r="P18" s="30">
        <f ca="1">SQRT(SUM(INDIRECT(P12):INDIRECT(P13)))</f>
        <v>20668.236703452647</v>
      </c>
      <c r="Q18" s="30">
        <f ca="1">SQRT(SUM(INDIRECT(Q12):INDIRECT(Q13)))</f>
        <v>5380.6857623341275</v>
      </c>
      <c r="U18" s="30">
        <v>1.3</v>
      </c>
      <c r="V18" s="30">
        <f t="shared" ca="1" si="0"/>
        <v>3.8326591590658723E-2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4.2235641920474298E-2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4.6297356064372422E-2</v>
      </c>
      <c r="AA20" s="30">
        <v>20</v>
      </c>
      <c r="AB20" s="30" t="s">
        <v>180</v>
      </c>
    </row>
    <row r="21" spans="1:28" x14ac:dyDescent="0.2">
      <c r="A21" s="83">
        <v>6984</v>
      </c>
      <c r="B21" s="83">
        <v>-3.1511999986832961E-3</v>
      </c>
      <c r="C21" s="83">
        <v>0.1</v>
      </c>
      <c r="D21" s="84">
        <f t="shared" ref="D21:D52" si="4">A21/A$18</f>
        <v>0.69840000000000002</v>
      </c>
      <c r="E21" s="84">
        <f t="shared" ref="E21:E52" si="5">B21/B$18</f>
        <v>-3.1511999986832961E-3</v>
      </c>
      <c r="F21" s="76">
        <f t="shared" ref="F21:F52" si="6">$C21*D21</f>
        <v>6.9839999999999999E-2</v>
      </c>
      <c r="G21" s="76">
        <f t="shared" ref="G21:G52" si="7">$C21*E21</f>
        <v>-3.1511999986832961E-4</v>
      </c>
      <c r="H21" s="76">
        <f t="shared" ref="H21:H37" si="8">C21*D21*D21</f>
        <v>4.8776256000000004E-2</v>
      </c>
      <c r="I21" s="76">
        <f t="shared" ref="I21:I37" si="9">C21*D21*D21*D21</f>
        <v>3.4065337190400002E-2</v>
      </c>
      <c r="J21" s="76">
        <f t="shared" ref="J21:J37" si="10">C21*D21*D21*D21*D21</f>
        <v>2.3791231493775364E-2</v>
      </c>
      <c r="K21" s="76">
        <f t="shared" ref="K21:K37" si="11">C21*E21*D21</f>
        <v>-2.2007980790804142E-4</v>
      </c>
      <c r="L21" s="76">
        <f t="shared" ref="L21:L37" si="12">C21*E21*D21*D21</f>
        <v>-1.5370373784297613E-4</v>
      </c>
      <c r="M21" s="76">
        <f t="shared" ref="M21:M52" ca="1" si="13">+E$4+E$5*D21+E$6*D21^2</f>
        <v>3.2618192102629989E-3</v>
      </c>
      <c r="N21" s="76">
        <f t="shared" ref="N21:N37" ca="1" si="14">C21*(M21-E21)^2</f>
        <v>4.1126815374314166E-6</v>
      </c>
      <c r="O21" s="86">
        <f t="shared" ref="O21:O52" ca="1" si="15">(C21*O$1-O$2*F21+O$3*H21)^2</f>
        <v>1520368.7246285207</v>
      </c>
      <c r="P21" s="76">
        <f t="shared" ref="P21:P52" ca="1" si="16">(-C21*O$2+O$4*F21-O$5*H21)^2</f>
        <v>1482715.6617360981</v>
      </c>
      <c r="Q21" s="76">
        <f t="shared" ref="Q21:Q52" ca="1" si="17">+(C21*O$3-F21*O$5+H21*O$6)^2</f>
        <v>83912.944902194751</v>
      </c>
      <c r="R21" s="30">
        <f t="shared" ref="R21:R37" ca="1" si="18">+E21-M21</f>
        <v>-6.413019208946295E-3</v>
      </c>
      <c r="U21" s="30">
        <v>1.45</v>
      </c>
      <c r="V21" s="30">
        <f t="shared" ref="V21:V34" ca="1" si="19">+E$4+E$5*U21+E$6*U21^2</f>
        <v>5.0511734022353136E-2</v>
      </c>
      <c r="AA21" s="30">
        <v>21</v>
      </c>
      <c r="AB21" s="30" t="s">
        <v>181</v>
      </c>
    </row>
    <row r="22" spans="1:28" x14ac:dyDescent="0.2">
      <c r="A22" s="83">
        <v>7126.5</v>
      </c>
      <c r="B22" s="83">
        <v>4.5235500001581386E-3</v>
      </c>
      <c r="C22" s="83">
        <v>0.1</v>
      </c>
      <c r="D22" s="84">
        <f t="shared" si="4"/>
        <v>0.71265000000000001</v>
      </c>
      <c r="E22" s="84">
        <f t="shared" si="5"/>
        <v>4.5235500001581386E-3</v>
      </c>
      <c r="F22" s="76">
        <f t="shared" si="6"/>
        <v>7.1265000000000009E-2</v>
      </c>
      <c r="G22" s="76">
        <f t="shared" si="7"/>
        <v>4.5235500001581389E-4</v>
      </c>
      <c r="H22" s="76">
        <f t="shared" si="8"/>
        <v>5.0787002250000005E-2</v>
      </c>
      <c r="I22" s="76">
        <f t="shared" si="9"/>
        <v>3.6193357153462502E-2</v>
      </c>
      <c r="J22" s="76">
        <f t="shared" si="10"/>
        <v>2.5793195975415052E-2</v>
      </c>
      <c r="K22" s="76">
        <f t="shared" si="11"/>
        <v>3.2237079076126977E-4</v>
      </c>
      <c r="L22" s="76">
        <f t="shared" si="12"/>
        <v>2.2973754403601891E-4</v>
      </c>
      <c r="M22" s="76">
        <f t="shared" ca="1" si="13"/>
        <v>3.8368414817563229E-3</v>
      </c>
      <c r="N22" s="76">
        <f t="shared" ca="1" si="14"/>
        <v>4.7156858924561685E-8</v>
      </c>
      <c r="O22" s="86">
        <f t="shared" ca="1" si="15"/>
        <v>1448773.2591277247</v>
      </c>
      <c r="P22" s="76">
        <f t="shared" ca="1" si="16"/>
        <v>1408254.3373754604</v>
      </c>
      <c r="Q22" s="76">
        <f t="shared" ca="1" si="17"/>
        <v>79490.558870386842</v>
      </c>
      <c r="R22" s="30">
        <f t="shared" ca="1" si="18"/>
        <v>6.8670851840181568E-4</v>
      </c>
      <c r="U22" s="30">
        <v>1.75</v>
      </c>
      <c r="V22" s="30">
        <f t="shared" ca="1" si="19"/>
        <v>7.9003941865970997E-2</v>
      </c>
    </row>
    <row r="23" spans="1:28" x14ac:dyDescent="0.2">
      <c r="A23" s="83">
        <v>7206.5</v>
      </c>
      <c r="B23" s="83">
        <v>-2.2204500055522658E-3</v>
      </c>
      <c r="C23" s="83">
        <v>0.1</v>
      </c>
      <c r="D23" s="84">
        <f t="shared" si="4"/>
        <v>0.72065000000000001</v>
      </c>
      <c r="E23" s="84">
        <f t="shared" si="5"/>
        <v>-2.2204500055522658E-3</v>
      </c>
      <c r="F23" s="76">
        <f t="shared" si="6"/>
        <v>7.2065000000000004E-2</v>
      </c>
      <c r="G23" s="76">
        <f t="shared" si="7"/>
        <v>-2.2204500055522658E-4</v>
      </c>
      <c r="H23" s="76">
        <f t="shared" si="8"/>
        <v>5.1933642250000002E-2</v>
      </c>
      <c r="I23" s="76">
        <f t="shared" si="9"/>
        <v>3.7425979287462503E-2</v>
      </c>
      <c r="J23" s="76">
        <f t="shared" si="10"/>
        <v>2.6971031973509852E-2</v>
      </c>
      <c r="K23" s="76">
        <f t="shared" si="11"/>
        <v>-1.6001672965012403E-4</v>
      </c>
      <c r="L23" s="76">
        <f t="shared" si="12"/>
        <v>-1.1531605622236188E-4</v>
      </c>
      <c r="M23" s="76">
        <f t="shared" ca="1" si="13"/>
        <v>4.1650958343760185E-3</v>
      </c>
      <c r="N23" s="76">
        <f t="shared" ca="1" si="14"/>
        <v>4.077519567382542E-6</v>
      </c>
      <c r="O23" s="86">
        <f t="shared" ca="1" si="15"/>
        <v>1409665.2572843733</v>
      </c>
      <c r="P23" s="76">
        <f t="shared" ca="1" si="16"/>
        <v>1367648.0267776127</v>
      </c>
      <c r="Q23" s="76">
        <f t="shared" ca="1" si="17"/>
        <v>77082.122073692095</v>
      </c>
      <c r="R23" s="30">
        <f t="shared" ca="1" si="18"/>
        <v>-6.3855458399282843E-3</v>
      </c>
      <c r="U23" s="30">
        <v>1.8</v>
      </c>
      <c r="V23" s="30">
        <f t="shared" ca="1" si="19"/>
        <v>8.4286966522529594E-2</v>
      </c>
    </row>
    <row r="24" spans="1:28" x14ac:dyDescent="0.2">
      <c r="A24" s="83">
        <v>7235.5</v>
      </c>
      <c r="B24" s="83">
        <v>6.309849995886907E-3</v>
      </c>
      <c r="C24" s="83">
        <v>0.1</v>
      </c>
      <c r="D24" s="84">
        <f t="shared" si="4"/>
        <v>0.72355000000000003</v>
      </c>
      <c r="E24" s="84">
        <f t="shared" si="5"/>
        <v>6.309849995886907E-3</v>
      </c>
      <c r="F24" s="76">
        <f t="shared" si="6"/>
        <v>7.2355000000000003E-2</v>
      </c>
      <c r="G24" s="76">
        <f t="shared" si="7"/>
        <v>6.309849995886907E-4</v>
      </c>
      <c r="H24" s="76">
        <f t="shared" si="8"/>
        <v>5.2352460250000003E-2</v>
      </c>
      <c r="I24" s="76">
        <f t="shared" si="9"/>
        <v>3.7879622613887505E-2</v>
      </c>
      <c r="J24" s="76">
        <f t="shared" si="10"/>
        <v>2.7407800942278307E-2</v>
      </c>
      <c r="K24" s="76">
        <f t="shared" si="11"/>
        <v>4.5654919645239715E-4</v>
      </c>
      <c r="L24" s="76">
        <f t="shared" si="12"/>
        <v>3.3033617109313199E-4</v>
      </c>
      <c r="M24" s="76">
        <f t="shared" ca="1" si="13"/>
        <v>4.2850531778332868E-3</v>
      </c>
      <c r="N24" s="76">
        <f t="shared" ca="1" si="14"/>
        <v>4.0998021544000657E-7</v>
      </c>
      <c r="O24" s="86">
        <f t="shared" ca="1" si="15"/>
        <v>1395678.9157866617</v>
      </c>
      <c r="P24" s="76">
        <f t="shared" ca="1" si="16"/>
        <v>1353137.7913458988</v>
      </c>
      <c r="Q24" s="76">
        <f t="shared" ca="1" si="17"/>
        <v>76222.069894327462</v>
      </c>
      <c r="R24" s="30">
        <f t="shared" ca="1" si="18"/>
        <v>2.0247968180536202E-3</v>
      </c>
      <c r="U24" s="30">
        <v>1.95</v>
      </c>
      <c r="V24" s="30">
        <f t="shared" ca="1" si="19"/>
        <v>0.10105202337670072</v>
      </c>
    </row>
    <row r="25" spans="1:28" x14ac:dyDescent="0.2">
      <c r="A25" s="83">
        <v>7298.5</v>
      </c>
      <c r="B25" s="83">
        <v>4.3239499937044457E-3</v>
      </c>
      <c r="C25" s="83">
        <v>0.1</v>
      </c>
      <c r="D25" s="84">
        <f t="shared" si="4"/>
        <v>0.72985</v>
      </c>
      <c r="E25" s="84">
        <f t="shared" si="5"/>
        <v>4.3239499937044457E-3</v>
      </c>
      <c r="F25" s="76">
        <f t="shared" si="6"/>
        <v>7.2985000000000008E-2</v>
      </c>
      <c r="G25" s="76">
        <f t="shared" si="7"/>
        <v>4.3239499937044459E-4</v>
      </c>
      <c r="H25" s="76">
        <f t="shared" si="8"/>
        <v>5.3268102250000005E-2</v>
      </c>
      <c r="I25" s="76">
        <f t="shared" si="9"/>
        <v>3.8877724427162502E-2</v>
      </c>
      <c r="J25" s="76">
        <f t="shared" si="10"/>
        <v>2.8374907173164553E-2</v>
      </c>
      <c r="K25" s="76">
        <f t="shared" si="11"/>
        <v>3.1558349029051899E-4</v>
      </c>
      <c r="L25" s="76">
        <f t="shared" si="12"/>
        <v>2.3032861038853528E-4</v>
      </c>
      <c r="M25" s="76">
        <f t="shared" ca="1" si="13"/>
        <v>4.5474198442767549E-3</v>
      </c>
      <c r="N25" s="76">
        <f t="shared" ca="1" si="14"/>
        <v>4.9938774114810209E-9</v>
      </c>
      <c r="O25" s="86">
        <f t="shared" ca="1" si="15"/>
        <v>1365640.5821253974</v>
      </c>
      <c r="P25" s="76">
        <f t="shared" ca="1" si="16"/>
        <v>1321996.1334064584</v>
      </c>
      <c r="Q25" s="76">
        <f t="shared" ca="1" si="17"/>
        <v>74377.292681677267</v>
      </c>
      <c r="R25" s="30">
        <f t="shared" ca="1" si="18"/>
        <v>-2.2346985057230921E-4</v>
      </c>
      <c r="U25" s="30">
        <v>2</v>
      </c>
      <c r="V25" s="30">
        <f t="shared" ca="1" si="19"/>
        <v>0.10694570328958954</v>
      </c>
    </row>
    <row r="26" spans="1:28" x14ac:dyDescent="0.2">
      <c r="A26" s="83">
        <v>8006.5</v>
      </c>
      <c r="B26" s="83">
        <v>1.4339549998112489E-2</v>
      </c>
      <c r="C26" s="83">
        <v>1</v>
      </c>
      <c r="D26" s="84">
        <f t="shared" si="4"/>
        <v>0.80064999999999997</v>
      </c>
      <c r="E26" s="84">
        <f t="shared" si="5"/>
        <v>1.4339549998112489E-2</v>
      </c>
      <c r="F26" s="76">
        <f t="shared" si="6"/>
        <v>0.80064999999999997</v>
      </c>
      <c r="G26" s="76">
        <f t="shared" si="7"/>
        <v>1.4339549998112489E-2</v>
      </c>
      <c r="H26" s="76">
        <f t="shared" si="8"/>
        <v>0.64104042249999993</v>
      </c>
      <c r="I26" s="76">
        <f t="shared" si="9"/>
        <v>0.51324901427462488</v>
      </c>
      <c r="J26" s="76">
        <f t="shared" si="10"/>
        <v>0.4109328232789784</v>
      </c>
      <c r="K26" s="76">
        <f t="shared" si="11"/>
        <v>1.1480960705988764E-2</v>
      </c>
      <c r="L26" s="76">
        <f t="shared" si="12"/>
        <v>9.1922311892499043E-3</v>
      </c>
      <c r="M26" s="76">
        <f t="shared" ca="1" si="13"/>
        <v>7.6625900108012197E-3</v>
      </c>
      <c r="N26" s="76">
        <f t="shared" ca="1" si="14"/>
        <v>4.4581794672155702E-5</v>
      </c>
      <c r="O26" s="86">
        <f t="shared" ca="1" si="15"/>
        <v>105927109.72721301</v>
      </c>
      <c r="P26" s="76">
        <f t="shared" ca="1" si="16"/>
        <v>100629239.8945047</v>
      </c>
      <c r="Q26" s="76">
        <f t="shared" ca="1" si="17"/>
        <v>5576776.7608697833</v>
      </c>
      <c r="R26" s="30">
        <f t="shared" ca="1" si="18"/>
        <v>6.6769599873112689E-3</v>
      </c>
      <c r="U26" s="30">
        <v>2.0499999999999998</v>
      </c>
      <c r="V26" s="30">
        <f t="shared" ca="1" si="19"/>
        <v>0.1129920470165609</v>
      </c>
    </row>
    <row r="27" spans="1:28" x14ac:dyDescent="0.2">
      <c r="A27" s="83">
        <v>8047</v>
      </c>
      <c r="B27" s="83">
        <v>2.5629000010667369E-3</v>
      </c>
      <c r="C27" s="83">
        <v>0.1</v>
      </c>
      <c r="D27" s="84">
        <f t="shared" si="4"/>
        <v>0.80469999999999997</v>
      </c>
      <c r="E27" s="84">
        <f t="shared" si="5"/>
        <v>2.5629000010667369E-3</v>
      </c>
      <c r="F27" s="76">
        <f t="shared" si="6"/>
        <v>8.047E-2</v>
      </c>
      <c r="G27" s="76">
        <f t="shared" si="7"/>
        <v>2.5629000010667368E-4</v>
      </c>
      <c r="H27" s="76">
        <f t="shared" si="8"/>
        <v>6.4754208999999993E-2</v>
      </c>
      <c r="I27" s="76">
        <f t="shared" si="9"/>
        <v>5.2107711982299992E-2</v>
      </c>
      <c r="J27" s="76">
        <f t="shared" si="10"/>
        <v>4.19310758321568E-2</v>
      </c>
      <c r="K27" s="76">
        <f t="shared" si="11"/>
        <v>2.0623656308584029E-4</v>
      </c>
      <c r="L27" s="76">
        <f t="shared" si="12"/>
        <v>1.6595856231517569E-4</v>
      </c>
      <c r="M27" s="76">
        <f t="shared" ca="1" si="13"/>
        <v>7.8500440822773937E-3</v>
      </c>
      <c r="N27" s="76">
        <f t="shared" ca="1" si="14"/>
        <v>2.7953892535480882E-6</v>
      </c>
      <c r="O27" s="86">
        <f t="shared" ca="1" si="15"/>
        <v>1043403.1390254168</v>
      </c>
      <c r="P27" s="76">
        <f t="shared" ca="1" si="16"/>
        <v>990049.04314851842</v>
      </c>
      <c r="Q27" s="76">
        <f t="shared" ca="1" si="17"/>
        <v>54815.479010643998</v>
      </c>
      <c r="R27" s="30">
        <f t="shared" ca="1" si="18"/>
        <v>-5.2871440812106568E-3</v>
      </c>
      <c r="U27" s="30">
        <v>2.1</v>
      </c>
      <c r="V27" s="30">
        <f t="shared" ca="1" si="19"/>
        <v>0.11919105455761488</v>
      </c>
    </row>
    <row r="28" spans="1:28" x14ac:dyDescent="0.2">
      <c r="A28" s="83">
        <v>8857</v>
      </c>
      <c r="B28" s="83">
        <v>2.0029899998917244E-2</v>
      </c>
      <c r="C28" s="83">
        <v>1</v>
      </c>
      <c r="D28" s="84">
        <f t="shared" si="4"/>
        <v>0.88570000000000004</v>
      </c>
      <c r="E28" s="84">
        <f t="shared" si="5"/>
        <v>2.0029899998917244E-2</v>
      </c>
      <c r="F28" s="76">
        <f t="shared" si="6"/>
        <v>0.88570000000000004</v>
      </c>
      <c r="G28" s="76">
        <f t="shared" si="7"/>
        <v>2.0029899998917244E-2</v>
      </c>
      <c r="H28" s="76">
        <f t="shared" si="8"/>
        <v>0.78446449000000007</v>
      </c>
      <c r="I28" s="76">
        <f t="shared" si="9"/>
        <v>0.69480019879300015</v>
      </c>
      <c r="J28" s="76">
        <f t="shared" si="10"/>
        <v>0.61538453607096022</v>
      </c>
      <c r="K28" s="76">
        <f t="shared" si="11"/>
        <v>1.7740482429041003E-2</v>
      </c>
      <c r="L28" s="76">
        <f t="shared" si="12"/>
        <v>1.5712745287401617E-2</v>
      </c>
      <c r="M28" s="76">
        <f t="shared" ca="1" si="13"/>
        <v>1.1809467241481957E-2</v>
      </c>
      <c r="N28" s="76">
        <f t="shared" ca="1" si="14"/>
        <v>6.7575514719515127E-5</v>
      </c>
      <c r="O28" s="86">
        <f t="shared" ca="1" si="15"/>
        <v>76052084.510351136</v>
      </c>
      <c r="P28" s="76">
        <f t="shared" ca="1" si="16"/>
        <v>70277470.142631531</v>
      </c>
      <c r="Q28" s="76">
        <f t="shared" ca="1" si="17"/>
        <v>3808369.4022143683</v>
      </c>
      <c r="R28" s="30">
        <f t="shared" ca="1" si="18"/>
        <v>8.2204327574352878E-3</v>
      </c>
      <c r="U28" s="30">
        <v>2.15</v>
      </c>
      <c r="V28" s="30">
        <f t="shared" ca="1" si="19"/>
        <v>0.12554272591275134</v>
      </c>
    </row>
    <row r="29" spans="1:28" x14ac:dyDescent="0.2">
      <c r="A29" s="83">
        <v>8859</v>
      </c>
      <c r="B29" s="83">
        <v>1.1411300001782365E-2</v>
      </c>
      <c r="C29" s="83">
        <v>0.1</v>
      </c>
      <c r="D29" s="84">
        <f t="shared" si="4"/>
        <v>0.88590000000000002</v>
      </c>
      <c r="E29" s="84">
        <f t="shared" si="5"/>
        <v>1.1411300001782365E-2</v>
      </c>
      <c r="F29" s="76">
        <f t="shared" si="6"/>
        <v>8.8590000000000002E-2</v>
      </c>
      <c r="G29" s="76">
        <f t="shared" si="7"/>
        <v>1.1411300001782365E-3</v>
      </c>
      <c r="H29" s="76">
        <f t="shared" si="8"/>
        <v>7.8481881000000003E-2</v>
      </c>
      <c r="I29" s="76">
        <f t="shared" si="9"/>
        <v>6.9527098377899998E-2</v>
      </c>
      <c r="J29" s="76">
        <f t="shared" si="10"/>
        <v>6.1594056452981612E-2</v>
      </c>
      <c r="K29" s="76">
        <f t="shared" si="11"/>
        <v>1.0109270671578997E-3</v>
      </c>
      <c r="L29" s="76">
        <f t="shared" si="12"/>
        <v>8.9558028879518339E-4</v>
      </c>
      <c r="M29" s="76">
        <f t="shared" ca="1" si="13"/>
        <v>1.1819739447029614E-2</v>
      </c>
      <c r="N29" s="76">
        <f t="shared" ca="1" si="14"/>
        <v>1.6682278043388035E-8</v>
      </c>
      <c r="O29" s="86">
        <f t="shared" ca="1" si="15"/>
        <v>759899.66422500089</v>
      </c>
      <c r="P29" s="76">
        <f t="shared" ca="1" si="16"/>
        <v>702149.41973623179</v>
      </c>
      <c r="Q29" s="76">
        <f t="shared" ca="1" si="17"/>
        <v>38047.541209158626</v>
      </c>
      <c r="R29" s="30">
        <f t="shared" ca="1" si="18"/>
        <v>-4.0843944524724882E-4</v>
      </c>
      <c r="U29" s="30">
        <v>2.2000000000000002</v>
      </c>
      <c r="V29" s="30">
        <f t="shared" ca="1" si="19"/>
        <v>0.13204706108197042</v>
      </c>
    </row>
    <row r="30" spans="1:28" x14ac:dyDescent="0.2">
      <c r="A30" s="83">
        <v>8859</v>
      </c>
      <c r="B30" s="83">
        <v>1.1711300001479685E-2</v>
      </c>
      <c r="C30" s="83">
        <v>0.1</v>
      </c>
      <c r="D30" s="84">
        <f t="shared" si="4"/>
        <v>0.88590000000000002</v>
      </c>
      <c r="E30" s="84">
        <f t="shared" si="5"/>
        <v>1.1711300001479685E-2</v>
      </c>
      <c r="F30" s="76">
        <f t="shared" si="6"/>
        <v>8.8590000000000002E-2</v>
      </c>
      <c r="G30" s="76">
        <f t="shared" si="7"/>
        <v>1.1711300001479687E-3</v>
      </c>
      <c r="H30" s="76">
        <f t="shared" si="8"/>
        <v>7.8481881000000003E-2</v>
      </c>
      <c r="I30" s="76">
        <f t="shared" si="9"/>
        <v>6.9527098377899998E-2</v>
      </c>
      <c r="J30" s="76">
        <f t="shared" si="10"/>
        <v>6.1594056452981612E-2</v>
      </c>
      <c r="K30" s="76">
        <f t="shared" si="11"/>
        <v>1.0375040671310855E-3</v>
      </c>
      <c r="L30" s="76">
        <f t="shared" si="12"/>
        <v>9.1912485307142861E-4</v>
      </c>
      <c r="M30" s="76">
        <f t="shared" ca="1" si="13"/>
        <v>1.1819739447029614E-2</v>
      </c>
      <c r="N30" s="76">
        <f t="shared" ca="1" si="14"/>
        <v>1.1759113351175942E-9</v>
      </c>
      <c r="O30" s="86">
        <f t="shared" ca="1" si="15"/>
        <v>759899.66422500089</v>
      </c>
      <c r="P30" s="76">
        <f t="shared" ca="1" si="16"/>
        <v>702149.41973623179</v>
      </c>
      <c r="Q30" s="76">
        <f t="shared" ca="1" si="17"/>
        <v>38047.541209158626</v>
      </c>
      <c r="R30" s="30">
        <f t="shared" ca="1" si="18"/>
        <v>-1.0843944554992865E-4</v>
      </c>
      <c r="U30" s="30">
        <v>2.35</v>
      </c>
      <c r="V30" s="30">
        <f t="shared" ca="1" si="19"/>
        <v>0.15247604947412294</v>
      </c>
    </row>
    <row r="31" spans="1:28" x14ac:dyDescent="0.2">
      <c r="A31" s="83">
        <v>8873</v>
      </c>
      <c r="B31" s="83">
        <v>1.5081099998496938E-2</v>
      </c>
      <c r="C31" s="83">
        <v>0.1</v>
      </c>
      <c r="D31" s="84">
        <f t="shared" si="4"/>
        <v>0.88729999999999998</v>
      </c>
      <c r="E31" s="84">
        <f t="shared" si="5"/>
        <v>1.5081099998496938E-2</v>
      </c>
      <c r="F31" s="76">
        <f t="shared" si="6"/>
        <v>8.8730000000000003E-2</v>
      </c>
      <c r="G31" s="76">
        <f t="shared" si="7"/>
        <v>1.508109999849694E-3</v>
      </c>
      <c r="H31" s="76">
        <f t="shared" si="8"/>
        <v>7.8730128999999996E-2</v>
      </c>
      <c r="I31" s="76">
        <f t="shared" si="9"/>
        <v>6.9857243461699997E-2</v>
      </c>
      <c r="J31" s="76">
        <f t="shared" si="10"/>
        <v>6.1984332123566403E-2</v>
      </c>
      <c r="K31" s="76">
        <f t="shared" si="11"/>
        <v>1.3381460028666335E-3</v>
      </c>
      <c r="L31" s="76">
        <f t="shared" si="12"/>
        <v>1.1873369483435638E-3</v>
      </c>
      <c r="M31" s="76">
        <f t="shared" ca="1" si="13"/>
        <v>1.189171327925192E-2</v>
      </c>
      <c r="N31" s="76">
        <f t="shared" ca="1" si="14"/>
        <v>1.0172187644896501E-6</v>
      </c>
      <c r="O31" s="86">
        <f t="shared" ca="1" si="15"/>
        <v>755561.53704692668</v>
      </c>
      <c r="P31" s="76">
        <f t="shared" ca="1" si="16"/>
        <v>697783.43864147714</v>
      </c>
      <c r="Q31" s="76">
        <f t="shared" ca="1" si="17"/>
        <v>37795.144676595359</v>
      </c>
      <c r="R31" s="30">
        <f t="shared" ca="1" si="18"/>
        <v>3.1893867192450184E-3</v>
      </c>
      <c r="U31" s="30">
        <v>2.5499999999999998</v>
      </c>
      <c r="V31" s="30">
        <f t="shared" ca="1" si="19"/>
        <v>0.18185199406081537</v>
      </c>
    </row>
    <row r="32" spans="1:28" x14ac:dyDescent="0.2">
      <c r="A32" s="83">
        <v>8948</v>
      </c>
      <c r="B32" s="83">
        <v>7.3835999937728047E-3</v>
      </c>
      <c r="C32" s="83">
        <v>0.1</v>
      </c>
      <c r="D32" s="84">
        <f t="shared" si="4"/>
        <v>0.89480000000000004</v>
      </c>
      <c r="E32" s="84">
        <f t="shared" si="5"/>
        <v>7.3835999937728047E-3</v>
      </c>
      <c r="F32" s="76">
        <f t="shared" si="6"/>
        <v>8.9480000000000004E-2</v>
      </c>
      <c r="G32" s="76">
        <f t="shared" si="7"/>
        <v>7.3835999937728054E-4</v>
      </c>
      <c r="H32" s="76">
        <f t="shared" si="8"/>
        <v>8.0066704000000002E-2</v>
      </c>
      <c r="I32" s="76">
        <f t="shared" si="9"/>
        <v>7.1643686739200005E-2</v>
      </c>
      <c r="J32" s="76">
        <f t="shared" si="10"/>
        <v>6.4106770894236165E-2</v>
      </c>
      <c r="K32" s="76">
        <f t="shared" si="11"/>
        <v>6.6068452744279065E-4</v>
      </c>
      <c r="L32" s="76">
        <f t="shared" si="12"/>
        <v>5.9118051515580914E-4</v>
      </c>
      <c r="M32" s="76">
        <f t="shared" ca="1" si="13"/>
        <v>1.2279325442360885E-2</v>
      </c>
      <c r="N32" s="76">
        <f t="shared" ca="1" si="14"/>
        <v>2.3968127667952958E-6</v>
      </c>
      <c r="O32" s="86">
        <f t="shared" ca="1" si="15"/>
        <v>732622.02096550527</v>
      </c>
      <c r="P32" s="76">
        <f t="shared" ca="1" si="16"/>
        <v>674719.83633965626</v>
      </c>
      <c r="Q32" s="76">
        <f t="shared" ca="1" si="17"/>
        <v>36462.955867769801</v>
      </c>
      <c r="R32" s="30">
        <f t="shared" ca="1" si="18"/>
        <v>-4.89572544858808E-3</v>
      </c>
      <c r="U32" s="30">
        <v>2.6</v>
      </c>
      <c r="V32" s="30">
        <f t="shared" ca="1" si="19"/>
        <v>0.18957763974269493</v>
      </c>
    </row>
    <row r="33" spans="1:22" x14ac:dyDescent="0.2">
      <c r="A33" s="83">
        <v>9864</v>
      </c>
      <c r="B33" s="83">
        <v>1.6064799994637724E-2</v>
      </c>
      <c r="C33" s="83">
        <v>0.1</v>
      </c>
      <c r="D33" s="84">
        <f t="shared" si="4"/>
        <v>0.98640000000000005</v>
      </c>
      <c r="E33" s="84">
        <f t="shared" si="5"/>
        <v>1.6064799994637724E-2</v>
      </c>
      <c r="F33" s="76">
        <f t="shared" si="6"/>
        <v>9.8640000000000005E-2</v>
      </c>
      <c r="G33" s="76">
        <f t="shared" si="7"/>
        <v>1.6064799994637724E-3</v>
      </c>
      <c r="H33" s="76">
        <f t="shared" si="8"/>
        <v>9.7298496000000012E-2</v>
      </c>
      <c r="I33" s="76">
        <f t="shared" si="9"/>
        <v>9.5975236454400023E-2</v>
      </c>
      <c r="J33" s="76">
        <f t="shared" si="10"/>
        <v>9.4669973238620184E-2</v>
      </c>
      <c r="K33" s="76">
        <f t="shared" si="11"/>
        <v>1.5846318714710652E-3</v>
      </c>
      <c r="L33" s="76">
        <f t="shared" si="12"/>
        <v>1.5630808780190588E-3</v>
      </c>
      <c r="M33" s="76">
        <f t="shared" ca="1" si="13"/>
        <v>1.7290524980897625E-2</v>
      </c>
      <c r="N33" s="76">
        <f t="shared" ca="1" si="14"/>
        <v>1.5024017419418346E-7</v>
      </c>
      <c r="O33" s="86">
        <f t="shared" ca="1" si="15"/>
        <v>490843.90307999495</v>
      </c>
      <c r="P33" s="76">
        <f t="shared" ca="1" si="16"/>
        <v>434478.85967336362</v>
      </c>
      <c r="Q33" s="76">
        <f t="shared" ca="1" si="17"/>
        <v>22721.765275043683</v>
      </c>
      <c r="R33" s="30">
        <f t="shared" ca="1" si="18"/>
        <v>-1.2257249862599011E-3</v>
      </c>
      <c r="U33" s="30">
        <v>2.65</v>
      </c>
      <c r="V33" s="30">
        <f t="shared" ca="1" si="19"/>
        <v>0.197455949238657</v>
      </c>
    </row>
    <row r="34" spans="1:22" x14ac:dyDescent="0.2">
      <c r="A34" s="83">
        <v>10707</v>
      </c>
      <c r="B34" s="83">
        <v>1.9824899995001033E-2</v>
      </c>
      <c r="C34" s="83">
        <v>0.1</v>
      </c>
      <c r="D34" s="84">
        <f t="shared" si="4"/>
        <v>1.0707</v>
      </c>
      <c r="E34" s="84">
        <f t="shared" si="5"/>
        <v>1.9824899995001033E-2</v>
      </c>
      <c r="F34" s="76">
        <f t="shared" si="6"/>
        <v>0.10707</v>
      </c>
      <c r="G34" s="76">
        <f t="shared" si="7"/>
        <v>1.9824899995001034E-3</v>
      </c>
      <c r="H34" s="76">
        <f t="shared" si="8"/>
        <v>0.114639849</v>
      </c>
      <c r="I34" s="76">
        <f t="shared" si="9"/>
        <v>0.1227448863243</v>
      </c>
      <c r="J34" s="76">
        <f t="shared" si="10"/>
        <v>0.13142294978742802</v>
      </c>
      <c r="K34" s="76">
        <f t="shared" si="11"/>
        <v>2.1226520424647605E-3</v>
      </c>
      <c r="L34" s="76">
        <f t="shared" si="12"/>
        <v>2.2727235418670191E-3</v>
      </c>
      <c r="M34" s="76">
        <f t="shared" ca="1" si="13"/>
        <v>2.23551114682361E-2</v>
      </c>
      <c r="N34" s="76">
        <f t="shared" ca="1" si="14"/>
        <v>6.4019700992903662E-7</v>
      </c>
      <c r="O34" s="86">
        <f t="shared" ca="1" si="15"/>
        <v>323987.98741126008</v>
      </c>
      <c r="P34" s="76">
        <f t="shared" ca="1" si="16"/>
        <v>272998.30233773182</v>
      </c>
      <c r="Q34" s="76">
        <f t="shared" ca="1" si="17"/>
        <v>13689.836123293508</v>
      </c>
      <c r="R34" s="30">
        <f t="shared" ca="1" si="18"/>
        <v>-2.5302114732350667E-3</v>
      </c>
      <c r="U34" s="30">
        <v>2.7</v>
      </c>
      <c r="V34" s="30">
        <f t="shared" ca="1" si="19"/>
        <v>0.20548692254870166</v>
      </c>
    </row>
    <row r="35" spans="1:22" x14ac:dyDescent="0.2">
      <c r="A35" s="83">
        <v>12388</v>
      </c>
      <c r="B35" s="83">
        <v>2.9691600000660401E-2</v>
      </c>
      <c r="C35" s="83">
        <v>1</v>
      </c>
      <c r="D35" s="84">
        <f t="shared" si="4"/>
        <v>1.2387999999999999</v>
      </c>
      <c r="E35" s="84">
        <f t="shared" si="5"/>
        <v>2.9691600000660401E-2</v>
      </c>
      <c r="F35" s="76">
        <f t="shared" si="6"/>
        <v>1.2387999999999999</v>
      </c>
      <c r="G35" s="76">
        <f t="shared" si="7"/>
        <v>2.9691600000660401E-2</v>
      </c>
      <c r="H35" s="76">
        <f t="shared" si="8"/>
        <v>1.5346254399999997</v>
      </c>
      <c r="I35" s="76">
        <f t="shared" si="9"/>
        <v>1.9010939950719994</v>
      </c>
      <c r="J35" s="76">
        <f t="shared" si="10"/>
        <v>2.3550752410951925</v>
      </c>
      <c r="K35" s="76">
        <f t="shared" si="11"/>
        <v>3.6781954080818101E-2</v>
      </c>
      <c r="L35" s="76">
        <f t="shared" si="12"/>
        <v>4.5565484715317461E-2</v>
      </c>
      <c r="M35" s="76">
        <f t="shared" ca="1" si="13"/>
        <v>3.3749702872346438E-2</v>
      </c>
      <c r="N35" s="76">
        <f t="shared" ca="1" si="14"/>
        <v>1.6468198917186459E-5</v>
      </c>
      <c r="O35" s="86">
        <f t="shared" ca="1" si="15"/>
        <v>11574774.454106465</v>
      </c>
      <c r="P35" s="76">
        <f t="shared" ca="1" si="16"/>
        <v>8194008.6325971689</v>
      </c>
      <c r="Q35" s="76">
        <f t="shared" ca="1" si="17"/>
        <v>349414.48592935206</v>
      </c>
      <c r="R35" s="30">
        <f t="shared" ca="1" si="18"/>
        <v>-4.0581028716860368E-3</v>
      </c>
    </row>
    <row r="36" spans="1:22" x14ac:dyDescent="0.2">
      <c r="A36" s="83">
        <v>12531</v>
      </c>
      <c r="B36" s="83">
        <v>3.3861699994304217E-2</v>
      </c>
      <c r="C36" s="83">
        <v>1</v>
      </c>
      <c r="D36" s="84">
        <f t="shared" si="4"/>
        <v>1.2531000000000001</v>
      </c>
      <c r="E36" s="84">
        <f t="shared" si="5"/>
        <v>3.3861699994304217E-2</v>
      </c>
      <c r="F36" s="76">
        <f t="shared" si="6"/>
        <v>1.2531000000000001</v>
      </c>
      <c r="G36" s="76">
        <f t="shared" si="7"/>
        <v>3.3861699994304217E-2</v>
      </c>
      <c r="H36" s="76">
        <f t="shared" si="8"/>
        <v>1.5702596100000004</v>
      </c>
      <c r="I36" s="76">
        <f t="shared" si="9"/>
        <v>1.9676923172910006</v>
      </c>
      <c r="J36" s="76">
        <f t="shared" si="10"/>
        <v>2.4657152427973532</v>
      </c>
      <c r="K36" s="76">
        <f t="shared" si="11"/>
        <v>4.2432096262862616E-2</v>
      </c>
      <c r="L36" s="76">
        <f t="shared" si="12"/>
        <v>5.3171659826993151E-2</v>
      </c>
      <c r="M36" s="76">
        <f t="shared" ca="1" si="13"/>
        <v>3.4798661880515259E-2</v>
      </c>
      <c r="N36" s="76">
        <f t="shared" ca="1" si="14"/>
        <v>8.7789757621215379E-7</v>
      </c>
      <c r="O36" s="86">
        <f t="shared" ca="1" si="15"/>
        <v>10418014.32581863</v>
      </c>
      <c r="P36" s="76">
        <f t="shared" ca="1" si="16"/>
        <v>7203026.570336706</v>
      </c>
      <c r="Q36" s="76">
        <f t="shared" ca="1" si="17"/>
        <v>299896.87946655182</v>
      </c>
      <c r="R36" s="30">
        <f t="shared" ca="1" si="18"/>
        <v>-9.3696188621104209E-4</v>
      </c>
    </row>
    <row r="37" spans="1:22" x14ac:dyDescent="0.2">
      <c r="A37" s="83">
        <v>13316.5</v>
      </c>
      <c r="B37" s="83">
        <v>5.295654999645194E-2</v>
      </c>
      <c r="C37" s="83">
        <v>1</v>
      </c>
      <c r="D37" s="84">
        <f t="shared" si="4"/>
        <v>1.33165</v>
      </c>
      <c r="E37" s="84">
        <f t="shared" si="5"/>
        <v>5.295654999645194E-2</v>
      </c>
      <c r="F37" s="76">
        <f t="shared" si="6"/>
        <v>1.33165</v>
      </c>
      <c r="G37" s="76">
        <f t="shared" si="7"/>
        <v>5.295654999645194E-2</v>
      </c>
      <c r="H37" s="76">
        <f t="shared" si="8"/>
        <v>1.7732917225</v>
      </c>
      <c r="I37" s="76">
        <f t="shared" si="9"/>
        <v>2.361403922267125</v>
      </c>
      <c r="J37" s="76">
        <f t="shared" si="10"/>
        <v>3.144563533087017</v>
      </c>
      <c r="K37" s="76">
        <f t="shared" si="11"/>
        <v>7.0519589802775229E-2</v>
      </c>
      <c r="L37" s="76">
        <f t="shared" si="12"/>
        <v>9.3907411760865631E-2</v>
      </c>
      <c r="M37" s="76">
        <f t="shared" ca="1" si="13"/>
        <v>4.0783287707775312E-2</v>
      </c>
      <c r="N37" s="76">
        <f t="shared" ca="1" si="14"/>
        <v>1.4818831474891654E-4</v>
      </c>
      <c r="O37" s="86">
        <f t="shared" ca="1" si="15"/>
        <v>5410712.6145058339</v>
      </c>
      <c r="P37" s="76">
        <f t="shared" ca="1" si="16"/>
        <v>3114287.1983111296</v>
      </c>
      <c r="Q37" s="76">
        <f t="shared" ca="1" si="17"/>
        <v>105549.39944285018</v>
      </c>
      <c r="R37" s="30">
        <f t="shared" ca="1" si="18"/>
        <v>1.2173262288676628E-2</v>
      </c>
    </row>
    <row r="38" spans="1:22" x14ac:dyDescent="0.2">
      <c r="A38" s="83">
        <v>13429.5</v>
      </c>
      <c r="B38" s="83">
        <v>3.8905649991647806E-2</v>
      </c>
      <c r="C38" s="83">
        <v>1</v>
      </c>
      <c r="D38" s="84">
        <f t="shared" si="4"/>
        <v>1.3429500000000001</v>
      </c>
      <c r="E38" s="84">
        <f t="shared" si="5"/>
        <v>3.8905649991647806E-2</v>
      </c>
      <c r="F38" s="76">
        <f t="shared" si="6"/>
        <v>1.3429500000000001</v>
      </c>
      <c r="G38" s="76">
        <f t="shared" si="7"/>
        <v>3.8905649991647806E-2</v>
      </c>
      <c r="H38" s="76">
        <f t="shared" ref="H38:H72" si="20">C38*D38*D38</f>
        <v>1.8035147025000002</v>
      </c>
      <c r="I38" s="76">
        <f t="shared" ref="I38:I72" si="21">C38*D38*D38*D38</f>
        <v>2.4220300697223753</v>
      </c>
      <c r="J38" s="76">
        <f t="shared" ref="J38:J72" si="22">C38*D38*D38*D38*D38</f>
        <v>3.2526652821336643</v>
      </c>
      <c r="K38" s="76">
        <f t="shared" ref="K38:K72" si="23">C38*E38*D38</f>
        <v>5.2248342656283427E-2</v>
      </c>
      <c r="L38" s="76">
        <f t="shared" ref="L38:L72" si="24">C38*E38*D38*D38</f>
        <v>7.016691177025583E-2</v>
      </c>
      <c r="M38" s="76">
        <f t="shared" ca="1" si="13"/>
        <v>4.1675220579721374E-2</v>
      </c>
      <c r="N38" s="76">
        <f t="shared" ref="N38:N68" ca="1" si="25">C38*(M38-E38)^2</f>
        <v>7.6705212423221684E-6</v>
      </c>
      <c r="O38" s="86">
        <f t="shared" ca="1" si="15"/>
        <v>4858935.7206503591</v>
      </c>
      <c r="P38" s="76">
        <f t="shared" ca="1" si="16"/>
        <v>2693508.9860111158</v>
      </c>
      <c r="Q38" s="76">
        <f t="shared" ca="1" si="17"/>
        <v>87074.378380124588</v>
      </c>
      <c r="R38" s="30">
        <f t="shared" ref="R38:R72" ca="1" si="26">+E38-M38</f>
        <v>-2.769570588073568E-3</v>
      </c>
    </row>
    <row r="39" spans="1:22" x14ac:dyDescent="0.2">
      <c r="A39" s="83">
        <v>13435</v>
      </c>
      <c r="B39" s="83">
        <v>4.9054499999328982E-2</v>
      </c>
      <c r="C39" s="83">
        <v>1</v>
      </c>
      <c r="D39" s="84">
        <f t="shared" si="4"/>
        <v>1.3434999999999999</v>
      </c>
      <c r="E39" s="84">
        <f t="shared" si="5"/>
        <v>4.9054499999328982E-2</v>
      </c>
      <c r="F39" s="76">
        <f t="shared" si="6"/>
        <v>1.3434999999999999</v>
      </c>
      <c r="G39" s="76">
        <f t="shared" si="7"/>
        <v>4.9054499999328982E-2</v>
      </c>
      <c r="H39" s="76">
        <f t="shared" si="20"/>
        <v>1.8049922499999997</v>
      </c>
      <c r="I39" s="76">
        <f t="shared" si="21"/>
        <v>2.4250070878749996</v>
      </c>
      <c r="J39" s="76">
        <f t="shared" si="22"/>
        <v>3.2579970225600619</v>
      </c>
      <c r="K39" s="76">
        <f t="shared" si="23"/>
        <v>6.5904720749098478E-2</v>
      </c>
      <c r="L39" s="76">
        <f t="shared" si="24"/>
        <v>8.85429923264138E-2</v>
      </c>
      <c r="M39" s="76">
        <f t="shared" ca="1" si="13"/>
        <v>4.1718832238911895E-2</v>
      </c>
      <c r="N39" s="76">
        <f t="shared" ca="1" si="25"/>
        <v>5.3812021491222646E-5</v>
      </c>
      <c r="O39" s="86">
        <f t="shared" ca="1" si="15"/>
        <v>4833059.6514240243</v>
      </c>
      <c r="P39" s="76">
        <f t="shared" ca="1" si="16"/>
        <v>2673989.8535107975</v>
      </c>
      <c r="Q39" s="76">
        <f t="shared" ca="1" si="17"/>
        <v>86228.936384992994</v>
      </c>
      <c r="R39" s="30">
        <f t="shared" ca="1" si="26"/>
        <v>7.3356677604170875E-3</v>
      </c>
    </row>
    <row r="40" spans="1:22" x14ac:dyDescent="0.2">
      <c r="A40" s="83">
        <v>13488.5</v>
      </c>
      <c r="B40" s="83">
        <v>3.8956949996645562E-2</v>
      </c>
      <c r="C40" s="83">
        <v>1</v>
      </c>
      <c r="D40" s="84">
        <f t="shared" si="4"/>
        <v>1.3488500000000001</v>
      </c>
      <c r="E40" s="84">
        <f t="shared" si="5"/>
        <v>3.8956949996645562E-2</v>
      </c>
      <c r="F40" s="76">
        <f t="shared" si="6"/>
        <v>1.3488500000000001</v>
      </c>
      <c r="G40" s="76">
        <f t="shared" si="7"/>
        <v>3.8956949996645562E-2</v>
      </c>
      <c r="H40" s="76">
        <f t="shared" si="20"/>
        <v>1.8193963225000003</v>
      </c>
      <c r="I40" s="76">
        <f t="shared" si="21"/>
        <v>2.4540927296041257</v>
      </c>
      <c r="J40" s="76">
        <f t="shared" si="22"/>
        <v>3.3102029783265254</v>
      </c>
      <c r="K40" s="76">
        <f t="shared" si="23"/>
        <v>5.2547082002975372E-2</v>
      </c>
      <c r="L40" s="76">
        <f t="shared" si="24"/>
        <v>7.0878131559713342E-2</v>
      </c>
      <c r="M40" s="76">
        <f t="shared" ca="1" si="13"/>
        <v>4.214401850860542E-2</v>
      </c>
      <c r="N40" s="76">
        <f t="shared" ca="1" si="25"/>
        <v>1.0157405699926022E-5</v>
      </c>
      <c r="O40" s="86">
        <f t="shared" ca="1" si="15"/>
        <v>4586013.3456673371</v>
      </c>
      <c r="P40" s="76">
        <f t="shared" ca="1" si="16"/>
        <v>2488676.4781384859</v>
      </c>
      <c r="Q40" s="76">
        <f t="shared" ca="1" si="17"/>
        <v>78259.296547411432</v>
      </c>
      <c r="R40" s="30">
        <f t="shared" ca="1" si="26"/>
        <v>-3.1870685119598577E-3</v>
      </c>
    </row>
    <row r="41" spans="1:22" x14ac:dyDescent="0.2">
      <c r="A41" s="83">
        <v>14280.5</v>
      </c>
      <c r="B41" s="83">
        <v>5.0791349996870849E-2</v>
      </c>
      <c r="C41" s="83">
        <v>1</v>
      </c>
      <c r="D41" s="84">
        <f t="shared" si="4"/>
        <v>1.42805</v>
      </c>
      <c r="E41" s="84">
        <f t="shared" si="5"/>
        <v>5.0791349996870849E-2</v>
      </c>
      <c r="F41" s="76">
        <f t="shared" si="6"/>
        <v>1.42805</v>
      </c>
      <c r="G41" s="76">
        <f t="shared" si="7"/>
        <v>5.0791349996870849E-2</v>
      </c>
      <c r="H41" s="76">
        <f t="shared" si="20"/>
        <v>2.0393268025000002</v>
      </c>
      <c r="I41" s="76">
        <f t="shared" si="21"/>
        <v>2.9122606403101252</v>
      </c>
      <c r="J41" s="76">
        <f t="shared" si="22"/>
        <v>4.1588538073948742</v>
      </c>
      <c r="K41" s="76">
        <f t="shared" si="23"/>
        <v>7.253258736303142E-2</v>
      </c>
      <c r="L41" s="76">
        <f t="shared" si="24"/>
        <v>0.10358016138377703</v>
      </c>
      <c r="M41" s="76">
        <f t="shared" ca="1" si="13"/>
        <v>4.8642823153065388E-2</v>
      </c>
      <c r="N41" s="76">
        <f t="shared" ca="1" si="25"/>
        <v>4.6161675985526555E-6</v>
      </c>
      <c r="O41" s="86">
        <f t="shared" ca="1" si="15"/>
        <v>1825095.3236412429</v>
      </c>
      <c r="P41" s="76">
        <f t="shared" ca="1" si="16"/>
        <v>609820.80054547964</v>
      </c>
      <c r="Q41" s="76">
        <f t="shared" ca="1" si="17"/>
        <v>7883.3288022401966</v>
      </c>
      <c r="R41" s="30">
        <f t="shared" ca="1" si="26"/>
        <v>2.1485268438054608E-3</v>
      </c>
    </row>
    <row r="42" spans="1:22" x14ac:dyDescent="0.2">
      <c r="A42" s="83">
        <v>14292.5</v>
      </c>
      <c r="B42" s="83">
        <v>3.5079749992291909E-2</v>
      </c>
      <c r="C42" s="83">
        <v>1</v>
      </c>
      <c r="D42" s="84">
        <f t="shared" si="4"/>
        <v>1.4292499999999999</v>
      </c>
      <c r="E42" s="84">
        <f t="shared" si="5"/>
        <v>3.5079749992291909E-2</v>
      </c>
      <c r="F42" s="76">
        <f t="shared" si="6"/>
        <v>1.4292499999999999</v>
      </c>
      <c r="G42" s="76">
        <f t="shared" si="7"/>
        <v>3.5079749992291909E-2</v>
      </c>
      <c r="H42" s="76">
        <f t="shared" si="20"/>
        <v>2.0427555624999996</v>
      </c>
      <c r="I42" s="76">
        <f t="shared" si="21"/>
        <v>2.919608387703124</v>
      </c>
      <c r="J42" s="76">
        <f t="shared" si="22"/>
        <v>4.1728502881246898</v>
      </c>
      <c r="K42" s="76">
        <f t="shared" si="23"/>
        <v>5.0137732676483207E-2</v>
      </c>
      <c r="L42" s="76">
        <f t="shared" si="24"/>
        <v>7.1659354427863614E-2</v>
      </c>
      <c r="M42" s="76">
        <f t="shared" ca="1" si="13"/>
        <v>4.8744235691059179E-2</v>
      </c>
      <c r="N42" s="76">
        <f t="shared" ca="1" si="25"/>
        <v>1.8671816941181525E-4</v>
      </c>
      <c r="O42" s="86">
        <f t="shared" ca="1" si="15"/>
        <v>1794888.4547273286</v>
      </c>
      <c r="P42" s="76">
        <f t="shared" ca="1" si="16"/>
        <v>592383.4567099862</v>
      </c>
      <c r="Q42" s="76">
        <f t="shared" ca="1" si="17"/>
        <v>7414.5807664863951</v>
      </c>
      <c r="R42" s="30">
        <f t="shared" ca="1" si="26"/>
        <v>-1.366448569876727E-2</v>
      </c>
    </row>
    <row r="43" spans="1:22" x14ac:dyDescent="0.2">
      <c r="A43" s="83">
        <v>14335.5</v>
      </c>
      <c r="B43" s="83">
        <v>4.5779849991959054E-2</v>
      </c>
      <c r="C43" s="83">
        <v>1</v>
      </c>
      <c r="D43" s="84">
        <f t="shared" si="4"/>
        <v>1.4335500000000001</v>
      </c>
      <c r="E43" s="84">
        <f t="shared" si="5"/>
        <v>4.5779849991959054E-2</v>
      </c>
      <c r="F43" s="76">
        <f t="shared" si="6"/>
        <v>1.4335500000000001</v>
      </c>
      <c r="G43" s="76">
        <f t="shared" si="7"/>
        <v>4.5779849991959054E-2</v>
      </c>
      <c r="H43" s="76">
        <f t="shared" si="20"/>
        <v>2.0550656025000005</v>
      </c>
      <c r="I43" s="76">
        <f t="shared" si="21"/>
        <v>2.9460392944638758</v>
      </c>
      <c r="J43" s="76">
        <f t="shared" si="22"/>
        <v>4.2232946305786898</v>
      </c>
      <c r="K43" s="76">
        <f t="shared" si="23"/>
        <v>6.5627703955972908E-2</v>
      </c>
      <c r="L43" s="76">
        <f t="shared" si="24"/>
        <v>9.4080595006084969E-2</v>
      </c>
      <c r="M43" s="76">
        <f t="shared" ca="1" si="13"/>
        <v>4.9108352718710974E-2</v>
      </c>
      <c r="N43" s="76">
        <f t="shared" ca="1" si="25"/>
        <v>1.1078930401994964E-5</v>
      </c>
      <c r="O43" s="86">
        <f t="shared" ca="1" si="15"/>
        <v>1689195.8378631051</v>
      </c>
      <c r="P43" s="76">
        <f t="shared" ca="1" si="16"/>
        <v>532271.5866991065</v>
      </c>
      <c r="Q43" s="76">
        <f t="shared" ca="1" si="17"/>
        <v>5860.8733714881973</v>
      </c>
      <c r="R43" s="30">
        <f t="shared" ca="1" si="26"/>
        <v>-3.3285027267519196E-3</v>
      </c>
    </row>
    <row r="44" spans="1:22" x14ac:dyDescent="0.2">
      <c r="A44" s="83">
        <v>15127.5</v>
      </c>
      <c r="B44" s="83">
        <v>5.1614249998237938E-2</v>
      </c>
      <c r="C44" s="83">
        <v>1</v>
      </c>
      <c r="D44" s="84">
        <f t="shared" si="4"/>
        <v>1.51275</v>
      </c>
      <c r="E44" s="84">
        <f t="shared" si="5"/>
        <v>5.1614249998237938E-2</v>
      </c>
      <c r="F44" s="76">
        <f t="shared" si="6"/>
        <v>1.51275</v>
      </c>
      <c r="G44" s="76">
        <f t="shared" si="7"/>
        <v>5.1614249998237938E-2</v>
      </c>
      <c r="H44" s="76">
        <f t="shared" si="20"/>
        <v>2.2884125625</v>
      </c>
      <c r="I44" s="76">
        <f t="shared" si="21"/>
        <v>3.4617961039218752</v>
      </c>
      <c r="J44" s="76">
        <f t="shared" si="22"/>
        <v>5.2368320562078168</v>
      </c>
      <c r="K44" s="76">
        <f t="shared" si="23"/>
        <v>7.8079456684834445E-2</v>
      </c>
      <c r="L44" s="76">
        <f t="shared" si="24"/>
        <v>0.1181146980999833</v>
      </c>
      <c r="M44" s="76">
        <f t="shared" ca="1" si="13"/>
        <v>5.6016799564843386E-2</v>
      </c>
      <c r="N44" s="76">
        <f t="shared" ca="1" si="25"/>
        <v>1.9382442686417825E-5</v>
      </c>
      <c r="O44" s="86">
        <f t="shared" ca="1" si="15"/>
        <v>376560.67261574115</v>
      </c>
      <c r="P44" s="76">
        <f t="shared" ca="1" si="16"/>
        <v>2265.6215896443741</v>
      </c>
      <c r="Q44" s="76">
        <f t="shared" ca="1" si="17"/>
        <v>7183.9414503496337</v>
      </c>
      <c r="R44" s="30">
        <f t="shared" ca="1" si="26"/>
        <v>-4.4025495666054487E-3</v>
      </c>
    </row>
    <row r="45" spans="1:22" x14ac:dyDescent="0.2">
      <c r="A45" s="83">
        <v>15134</v>
      </c>
      <c r="B45" s="83">
        <v>4.9053799993998837E-2</v>
      </c>
      <c r="C45" s="83">
        <v>1</v>
      </c>
      <c r="D45" s="84">
        <f t="shared" si="4"/>
        <v>1.5134000000000001</v>
      </c>
      <c r="E45" s="84">
        <f t="shared" si="5"/>
        <v>4.9053799993998837E-2</v>
      </c>
      <c r="F45" s="76">
        <f t="shared" si="6"/>
        <v>1.5134000000000001</v>
      </c>
      <c r="G45" s="76">
        <f t="shared" si="7"/>
        <v>4.9053799993998837E-2</v>
      </c>
      <c r="H45" s="76">
        <f t="shared" si="20"/>
        <v>2.2903795600000003</v>
      </c>
      <c r="I45" s="76">
        <f t="shared" si="21"/>
        <v>3.4662604261040006</v>
      </c>
      <c r="J45" s="76">
        <f t="shared" si="22"/>
        <v>5.2458385288657947</v>
      </c>
      <c r="K45" s="76">
        <f t="shared" si="23"/>
        <v>7.4238020910917843E-2</v>
      </c>
      <c r="L45" s="76">
        <f t="shared" si="24"/>
        <v>0.11235182084658307</v>
      </c>
      <c r="M45" s="76">
        <f t="shared" ca="1" si="13"/>
        <v>5.6075082403307733E-2</v>
      </c>
      <c r="N45" s="76">
        <f t="shared" ca="1" si="25"/>
        <v>4.9298406671270533E-5</v>
      </c>
      <c r="O45" s="86">
        <f t="shared" ca="1" si="15"/>
        <v>370173.93189919111</v>
      </c>
      <c r="P45" s="76">
        <f t="shared" ca="1" si="16"/>
        <v>1801.5934440952474</v>
      </c>
      <c r="Q45" s="76">
        <f t="shared" ca="1" si="17"/>
        <v>7390.3881429407229</v>
      </c>
      <c r="R45" s="30">
        <f t="shared" ca="1" si="26"/>
        <v>-7.021282409308896E-3</v>
      </c>
    </row>
    <row r="46" spans="1:22" x14ac:dyDescent="0.2">
      <c r="A46" s="83">
        <v>15193</v>
      </c>
      <c r="B46" s="83">
        <v>5.3005100002337713E-2</v>
      </c>
      <c r="C46" s="83">
        <v>1</v>
      </c>
      <c r="D46" s="84">
        <f t="shared" si="4"/>
        <v>1.5193000000000001</v>
      </c>
      <c r="E46" s="84">
        <f t="shared" si="5"/>
        <v>5.3005100002337713E-2</v>
      </c>
      <c r="F46" s="76">
        <f t="shared" si="6"/>
        <v>1.5193000000000001</v>
      </c>
      <c r="G46" s="76">
        <f t="shared" si="7"/>
        <v>5.3005100002337713E-2</v>
      </c>
      <c r="H46" s="76">
        <f t="shared" si="20"/>
        <v>2.3082724900000002</v>
      </c>
      <c r="I46" s="76">
        <f t="shared" si="21"/>
        <v>3.5069583940570004</v>
      </c>
      <c r="J46" s="76">
        <f t="shared" si="22"/>
        <v>5.3281218880908012</v>
      </c>
      <c r="K46" s="76">
        <f t="shared" si="23"/>
        <v>8.0530648433551691E-2</v>
      </c>
      <c r="L46" s="76">
        <f t="shared" si="24"/>
        <v>0.12235021416509509</v>
      </c>
      <c r="M46" s="76">
        <f t="shared" ca="1" si="13"/>
        <v>5.660529118337225E-2</v>
      </c>
      <c r="N46" s="76">
        <f t="shared" ca="1" si="25"/>
        <v>1.2961376539998856E-5</v>
      </c>
      <c r="O46" s="86">
        <f t="shared" ca="1" si="15"/>
        <v>315038.01145004184</v>
      </c>
      <c r="P46" s="76">
        <f t="shared" ca="1" si="16"/>
        <v>16.009649933053801</v>
      </c>
      <c r="Q46" s="76">
        <f t="shared" ca="1" si="17"/>
        <v>9381.4871231727375</v>
      </c>
      <c r="R46" s="30">
        <f t="shared" ca="1" si="26"/>
        <v>-3.6001911810345372E-3</v>
      </c>
    </row>
    <row r="47" spans="1:22" x14ac:dyDescent="0.2">
      <c r="A47" s="83">
        <v>15951</v>
      </c>
      <c r="B47" s="83">
        <v>6.045569999696454E-2</v>
      </c>
      <c r="C47" s="83">
        <v>1</v>
      </c>
      <c r="D47" s="84">
        <f t="shared" si="4"/>
        <v>1.5951</v>
      </c>
      <c r="E47" s="84">
        <f t="shared" si="5"/>
        <v>6.045569999696454E-2</v>
      </c>
      <c r="F47" s="76">
        <f t="shared" si="6"/>
        <v>1.5951</v>
      </c>
      <c r="G47" s="76">
        <f t="shared" si="7"/>
        <v>6.045569999696454E-2</v>
      </c>
      <c r="H47" s="76">
        <f t="shared" si="20"/>
        <v>2.5443440100000001</v>
      </c>
      <c r="I47" s="76">
        <f t="shared" si="21"/>
        <v>4.0584831303510001</v>
      </c>
      <c r="J47" s="76">
        <f t="shared" si="22"/>
        <v>6.4736864412228803</v>
      </c>
      <c r="K47" s="76">
        <f t="shared" si="23"/>
        <v>9.6432887065158138E-2</v>
      </c>
      <c r="L47" s="76">
        <f t="shared" si="24"/>
        <v>0.15382009815763376</v>
      </c>
      <c r="M47" s="76">
        <f t="shared" ca="1" si="13"/>
        <v>6.3606211144313349E-2</v>
      </c>
      <c r="N47" s="76">
        <f t="shared" ca="1" si="25"/>
        <v>9.925720489569106E-6</v>
      </c>
      <c r="O47" s="86">
        <f t="shared" ca="1" si="15"/>
        <v>15.422710101989095</v>
      </c>
      <c r="P47" s="76">
        <f t="shared" ca="1" si="16"/>
        <v>300071.51232694881</v>
      </c>
      <c r="Q47" s="76">
        <f t="shared" ca="1" si="17"/>
        <v>49769.959657848216</v>
      </c>
      <c r="R47" s="30">
        <f t="shared" ca="1" si="26"/>
        <v>-3.1505111473488084E-3</v>
      </c>
    </row>
    <row r="48" spans="1:22" x14ac:dyDescent="0.2">
      <c r="A48" s="83">
        <v>16061</v>
      </c>
      <c r="B48" s="83">
        <v>6.303269999625627E-2</v>
      </c>
      <c r="C48" s="83">
        <v>1</v>
      </c>
      <c r="D48" s="84">
        <f t="shared" si="4"/>
        <v>1.6061000000000001</v>
      </c>
      <c r="E48" s="84">
        <f t="shared" si="5"/>
        <v>6.303269999625627E-2</v>
      </c>
      <c r="F48" s="76">
        <f t="shared" si="6"/>
        <v>1.6061000000000001</v>
      </c>
      <c r="G48" s="76">
        <f t="shared" si="7"/>
        <v>6.303269999625627E-2</v>
      </c>
      <c r="H48" s="76">
        <f t="shared" si="20"/>
        <v>2.5795572100000004</v>
      </c>
      <c r="I48" s="76">
        <f t="shared" si="21"/>
        <v>4.1430268349810007</v>
      </c>
      <c r="J48" s="76">
        <f t="shared" si="22"/>
        <v>6.6541153996629854</v>
      </c>
      <c r="K48" s="76">
        <f t="shared" si="23"/>
        <v>0.1012368194639872</v>
      </c>
      <c r="L48" s="76">
        <f t="shared" si="24"/>
        <v>0.16259645574110984</v>
      </c>
      <c r="M48" s="76">
        <f t="shared" ca="1" si="13"/>
        <v>6.465132846438186E-2</v>
      </c>
      <c r="N48" s="76">
        <f t="shared" ca="1" si="25"/>
        <v>2.6199581178265969E-6</v>
      </c>
      <c r="O48" s="86">
        <f t="shared" ca="1" si="15"/>
        <v>4832.9242348904281</v>
      </c>
      <c r="P48" s="76">
        <f t="shared" ca="1" si="16"/>
        <v>382592.51485039969</v>
      </c>
      <c r="Q48" s="76">
        <f t="shared" ca="1" si="17"/>
        <v>57264.922254966994</v>
      </c>
      <c r="R48" s="30">
        <f t="shared" ca="1" si="26"/>
        <v>-1.6186284681255908E-3</v>
      </c>
    </row>
    <row r="49" spans="1:18" x14ac:dyDescent="0.2">
      <c r="A49" s="83">
        <v>16067.5</v>
      </c>
      <c r="B49" s="83">
        <v>6.2972249994345475E-2</v>
      </c>
      <c r="C49" s="83">
        <v>1</v>
      </c>
      <c r="D49" s="84">
        <f t="shared" si="4"/>
        <v>1.6067499999999999</v>
      </c>
      <c r="E49" s="84">
        <f t="shared" si="5"/>
        <v>6.2972249994345475E-2</v>
      </c>
      <c r="F49" s="76">
        <f t="shared" si="6"/>
        <v>1.6067499999999999</v>
      </c>
      <c r="G49" s="76">
        <f t="shared" si="7"/>
        <v>6.2972249994345475E-2</v>
      </c>
      <c r="H49" s="76">
        <f t="shared" si="20"/>
        <v>2.5816455624999999</v>
      </c>
      <c r="I49" s="76">
        <f t="shared" si="21"/>
        <v>4.1480590075468742</v>
      </c>
      <c r="J49" s="76">
        <f t="shared" si="22"/>
        <v>6.6648938103759399</v>
      </c>
      <c r="K49" s="76">
        <f t="shared" si="23"/>
        <v>0.10118066267841458</v>
      </c>
      <c r="L49" s="76">
        <f t="shared" si="24"/>
        <v>0.16257202975854262</v>
      </c>
      <c r="M49" s="76">
        <f t="shared" ca="1" si="13"/>
        <v>6.4713316606277771E-2</v>
      </c>
      <c r="N49" s="76">
        <f t="shared" ca="1" si="25"/>
        <v>3.0313129471854038E-6</v>
      </c>
      <c r="O49" s="86">
        <f t="shared" ca="1" si="15"/>
        <v>5446.4805460149528</v>
      </c>
      <c r="P49" s="76">
        <f t="shared" ca="1" si="16"/>
        <v>387701.43694511976</v>
      </c>
      <c r="Q49" s="76">
        <f t="shared" ca="1" si="17"/>
        <v>57716.208922891426</v>
      </c>
      <c r="R49" s="30">
        <f t="shared" ca="1" si="26"/>
        <v>-1.7410666119322959E-3</v>
      </c>
    </row>
    <row r="50" spans="1:18" x14ac:dyDescent="0.2">
      <c r="A50" s="83">
        <v>16067.5</v>
      </c>
      <c r="B50" s="83">
        <v>6.2972249994345475E-2</v>
      </c>
      <c r="C50" s="83">
        <v>1</v>
      </c>
      <c r="D50" s="84">
        <f t="shared" si="4"/>
        <v>1.6067499999999999</v>
      </c>
      <c r="E50" s="84">
        <f t="shared" si="5"/>
        <v>6.2972249994345475E-2</v>
      </c>
      <c r="F50" s="76">
        <f t="shared" si="6"/>
        <v>1.6067499999999999</v>
      </c>
      <c r="G50" s="76">
        <f t="shared" si="7"/>
        <v>6.2972249994345475E-2</v>
      </c>
      <c r="H50" s="76">
        <f t="shared" si="20"/>
        <v>2.5816455624999999</v>
      </c>
      <c r="I50" s="76">
        <f t="shared" si="21"/>
        <v>4.1480590075468742</v>
      </c>
      <c r="J50" s="76">
        <f t="shared" si="22"/>
        <v>6.6648938103759399</v>
      </c>
      <c r="K50" s="76">
        <f t="shared" si="23"/>
        <v>0.10118066267841458</v>
      </c>
      <c r="L50" s="76">
        <f t="shared" si="24"/>
        <v>0.16257202975854262</v>
      </c>
      <c r="M50" s="76">
        <f t="shared" ca="1" si="13"/>
        <v>6.4713316606277771E-2</v>
      </c>
      <c r="N50" s="76">
        <f t="shared" ca="1" si="25"/>
        <v>3.0313129471854038E-6</v>
      </c>
      <c r="O50" s="86">
        <f t="shared" ca="1" si="15"/>
        <v>5446.4805460149528</v>
      </c>
      <c r="P50" s="76">
        <f t="shared" ca="1" si="16"/>
        <v>387701.43694511976</v>
      </c>
      <c r="Q50" s="76">
        <f t="shared" ca="1" si="17"/>
        <v>57716.208922891426</v>
      </c>
      <c r="R50" s="30">
        <f t="shared" ca="1" si="26"/>
        <v>-1.7410666119322959E-3</v>
      </c>
    </row>
    <row r="51" spans="1:18" x14ac:dyDescent="0.2">
      <c r="A51" s="83">
        <v>16081.5</v>
      </c>
      <c r="B51" s="83">
        <v>6.2842049999744631E-2</v>
      </c>
      <c r="C51" s="83">
        <v>1</v>
      </c>
      <c r="D51" s="84">
        <f t="shared" si="4"/>
        <v>1.60815</v>
      </c>
      <c r="E51" s="84">
        <f t="shared" si="5"/>
        <v>6.2842049999744631E-2</v>
      </c>
      <c r="F51" s="76">
        <f t="shared" si="6"/>
        <v>1.60815</v>
      </c>
      <c r="G51" s="76">
        <f t="shared" si="7"/>
        <v>6.2842049999744631E-2</v>
      </c>
      <c r="H51" s="76">
        <f t="shared" si="20"/>
        <v>2.5861464224999997</v>
      </c>
      <c r="I51" s="76">
        <f t="shared" si="21"/>
        <v>4.1589113693433744</v>
      </c>
      <c r="J51" s="76">
        <f t="shared" si="22"/>
        <v>6.6881533186095474</v>
      </c>
      <c r="K51" s="76">
        <f t="shared" si="23"/>
        <v>0.10105944270708933</v>
      </c>
      <c r="L51" s="76">
        <f t="shared" si="24"/>
        <v>0.1625187427894057</v>
      </c>
      <c r="M51" s="76">
        <f t="shared" ca="1" si="13"/>
        <v>6.484691715631366E-2</v>
      </c>
      <c r="N51" s="76">
        <f t="shared" ca="1" si="25"/>
        <v>4.019492315489184E-6</v>
      </c>
      <c r="O51" s="86">
        <f t="shared" ca="1" si="15"/>
        <v>6888.7709284153379</v>
      </c>
      <c r="P51" s="76">
        <f t="shared" ca="1" si="16"/>
        <v>398789.37535429734</v>
      </c>
      <c r="Q51" s="76">
        <f t="shared" ca="1" si="17"/>
        <v>58691.154157630321</v>
      </c>
      <c r="R51" s="30">
        <f t="shared" ca="1" si="26"/>
        <v>-2.004867156569029E-3</v>
      </c>
    </row>
    <row r="52" spans="1:18" x14ac:dyDescent="0.2">
      <c r="A52" s="83">
        <v>16098.5</v>
      </c>
      <c r="B52" s="83">
        <v>6.3383949993294664E-2</v>
      </c>
      <c r="C52" s="83">
        <v>1</v>
      </c>
      <c r="D52" s="84">
        <f t="shared" si="4"/>
        <v>1.60985</v>
      </c>
      <c r="E52" s="84">
        <f t="shared" si="5"/>
        <v>6.3383949993294664E-2</v>
      </c>
      <c r="F52" s="76">
        <f t="shared" si="6"/>
        <v>1.60985</v>
      </c>
      <c r="G52" s="76">
        <f t="shared" si="7"/>
        <v>6.3383949993294664E-2</v>
      </c>
      <c r="H52" s="76">
        <f t="shared" si="20"/>
        <v>2.5916170224999999</v>
      </c>
      <c r="I52" s="76">
        <f t="shared" si="21"/>
        <v>4.1721146636716249</v>
      </c>
      <c r="J52" s="76">
        <f t="shared" si="22"/>
        <v>6.716478791311765</v>
      </c>
      <c r="K52" s="76">
        <f t="shared" si="23"/>
        <v>0.10203865189670541</v>
      </c>
      <c r="L52" s="76">
        <f t="shared" si="24"/>
        <v>0.1642669237559112</v>
      </c>
      <c r="M52" s="76">
        <f t="shared" ca="1" si="13"/>
        <v>6.5009307303303038E-2</v>
      </c>
      <c r="N52" s="76">
        <f t="shared" ca="1" si="25"/>
        <v>2.6417863851976576E-6</v>
      </c>
      <c r="O52" s="86">
        <f t="shared" ca="1" si="15"/>
        <v>8859.8911808318335</v>
      </c>
      <c r="P52" s="76">
        <f t="shared" ca="1" si="16"/>
        <v>412405.6076350502</v>
      </c>
      <c r="Q52" s="76">
        <f t="shared" ca="1" si="17"/>
        <v>59880.294654588666</v>
      </c>
      <c r="R52" s="30">
        <f t="shared" ca="1" si="26"/>
        <v>-1.625357310008374E-3</v>
      </c>
    </row>
    <row r="53" spans="1:18" x14ac:dyDescent="0.2">
      <c r="A53" s="83">
        <v>16862.5</v>
      </c>
      <c r="B53" s="83">
        <v>7.2278749998076819E-2</v>
      </c>
      <c r="C53" s="83">
        <v>1</v>
      </c>
      <c r="D53" s="84">
        <f t="shared" ref="D53:D74" si="27">A53/A$18</f>
        <v>1.68625</v>
      </c>
      <c r="E53" s="84">
        <f t="shared" ref="E53:E74" si="28">B53/B$18</f>
        <v>7.2278749998076819E-2</v>
      </c>
      <c r="F53" s="76">
        <f t="shared" ref="F53:F74" si="29">$C53*D53</f>
        <v>1.68625</v>
      </c>
      <c r="G53" s="76">
        <f t="shared" ref="G53:G74" si="30">$C53*E53</f>
        <v>7.2278749998076819E-2</v>
      </c>
      <c r="H53" s="76">
        <f t="shared" si="20"/>
        <v>2.8434390624999999</v>
      </c>
      <c r="I53" s="76">
        <f t="shared" si="21"/>
        <v>4.7947491191406248</v>
      </c>
      <c r="J53" s="76">
        <f t="shared" si="22"/>
        <v>8.0851457021508786</v>
      </c>
      <c r="K53" s="76">
        <f t="shared" si="23"/>
        <v>0.12188004218425703</v>
      </c>
      <c r="L53" s="76">
        <f t="shared" si="24"/>
        <v>0.20552022113320342</v>
      </c>
      <c r="M53" s="76">
        <f t="shared" ref="M53:M74" ca="1" si="31">+E$4+E$5*D53+E$6*D53^2</f>
        <v>7.2489495666720388E-2</v>
      </c>
      <c r="N53" s="76">
        <f t="shared" ca="1" si="25"/>
        <v>4.4413736852025133E-8</v>
      </c>
      <c r="O53" s="86">
        <f t="shared" ref="O53:O74" ca="1" si="32">(C53*O$1-O$2*F53+O$3*H53)^2</f>
        <v>300060.33524327457</v>
      </c>
      <c r="P53" s="76">
        <f t="shared" ref="P53:P74" ca="1" si="33">(-C53*O$2+O$4*F53-O$5*H53)^2</f>
        <v>1148387.6244548252</v>
      </c>
      <c r="Q53" s="76">
        <f t="shared" ref="Q53:Q74" ca="1" si="34">+(C53*O$3-F53*O$5+H53*O$6)^2</f>
        <v>116460.45767415498</v>
      </c>
      <c r="R53" s="30">
        <f t="shared" ca="1" si="26"/>
        <v>-2.1074566864356936E-4</v>
      </c>
    </row>
    <row r="54" spans="1:18" x14ac:dyDescent="0.2">
      <c r="A54" s="83">
        <v>16898.5</v>
      </c>
      <c r="B54" s="83">
        <v>7.1043949996237643E-2</v>
      </c>
      <c r="C54" s="83">
        <v>1</v>
      </c>
      <c r="D54" s="84">
        <f t="shared" si="27"/>
        <v>1.6898500000000001</v>
      </c>
      <c r="E54" s="84">
        <f t="shared" si="28"/>
        <v>7.1043949996237643E-2</v>
      </c>
      <c r="F54" s="76">
        <f t="shared" si="29"/>
        <v>1.6898500000000001</v>
      </c>
      <c r="G54" s="76">
        <f t="shared" si="30"/>
        <v>7.1043949996237643E-2</v>
      </c>
      <c r="H54" s="76">
        <f t="shared" si="20"/>
        <v>2.8555930225000004</v>
      </c>
      <c r="I54" s="76">
        <f t="shared" si="21"/>
        <v>4.8255238690716258</v>
      </c>
      <c r="J54" s="76">
        <f t="shared" si="22"/>
        <v>8.1544115101506875</v>
      </c>
      <c r="K54" s="76">
        <f t="shared" si="23"/>
        <v>0.12005361890114219</v>
      </c>
      <c r="L54" s="76">
        <f t="shared" si="24"/>
        <v>0.20287260790009515</v>
      </c>
      <c r="M54" s="76">
        <f t="shared" ca="1" si="31"/>
        <v>7.2850758711158967E-2</v>
      </c>
      <c r="N54" s="76">
        <f t="shared" ca="1" si="25"/>
        <v>3.2645577323156447E-6</v>
      </c>
      <c r="O54" s="86">
        <f t="shared" ca="1" si="32"/>
        <v>321387.86273418163</v>
      </c>
      <c r="P54" s="76">
        <f t="shared" ca="1" si="33"/>
        <v>1186797.412197018</v>
      </c>
      <c r="Q54" s="76">
        <f t="shared" ca="1" si="34"/>
        <v>119146.83357676165</v>
      </c>
      <c r="R54" s="30">
        <f t="shared" ca="1" si="26"/>
        <v>-1.8068087149213236E-3</v>
      </c>
    </row>
    <row r="55" spans="1:18" x14ac:dyDescent="0.2">
      <c r="A55" s="83">
        <v>16988</v>
      </c>
      <c r="B55" s="83">
        <v>7.2711599998001475E-2</v>
      </c>
      <c r="C55" s="83">
        <v>1</v>
      </c>
      <c r="D55" s="84">
        <f t="shared" si="27"/>
        <v>1.6988000000000001</v>
      </c>
      <c r="E55" s="84">
        <f t="shared" si="28"/>
        <v>7.2711599998001475E-2</v>
      </c>
      <c r="F55" s="76">
        <f t="shared" si="29"/>
        <v>1.6988000000000001</v>
      </c>
      <c r="G55" s="76">
        <f t="shared" si="30"/>
        <v>7.2711599998001475E-2</v>
      </c>
      <c r="H55" s="76">
        <f t="shared" si="20"/>
        <v>2.8859214400000002</v>
      </c>
      <c r="I55" s="76">
        <f t="shared" si="21"/>
        <v>4.9026033422720001</v>
      </c>
      <c r="J55" s="76">
        <f t="shared" si="22"/>
        <v>8.3285425578516747</v>
      </c>
      <c r="K55" s="76">
        <f t="shared" si="23"/>
        <v>0.12352246607660491</v>
      </c>
      <c r="L55" s="76">
        <f t="shared" si="24"/>
        <v>0.20983996537093644</v>
      </c>
      <c r="M55" s="76">
        <f t="shared" ca="1" si="31"/>
        <v>7.3752328296222969E-2</v>
      </c>
      <c r="N55" s="76">
        <f t="shared" ca="1" si="25"/>
        <v>1.0831153907190067E-6</v>
      </c>
      <c r="O55" s="86">
        <f t="shared" ca="1" si="32"/>
        <v>376508.88632577902</v>
      </c>
      <c r="P55" s="76">
        <f t="shared" ca="1" si="33"/>
        <v>1282850.6922391616</v>
      </c>
      <c r="Q55" s="76">
        <f t="shared" ca="1" si="34"/>
        <v>125782.0882643395</v>
      </c>
      <c r="R55" s="30">
        <f t="shared" ca="1" si="26"/>
        <v>-1.0407282982214938E-3</v>
      </c>
    </row>
    <row r="56" spans="1:18" x14ac:dyDescent="0.2">
      <c r="A56" s="83">
        <v>17078.5</v>
      </c>
      <c r="B56" s="83">
        <v>5.5369950001477264E-2</v>
      </c>
      <c r="C56" s="83">
        <v>1</v>
      </c>
      <c r="D56" s="84">
        <f t="shared" si="27"/>
        <v>1.7078500000000001</v>
      </c>
      <c r="E56" s="84">
        <f t="shared" si="28"/>
        <v>5.5369950001477264E-2</v>
      </c>
      <c r="F56" s="76">
        <f t="shared" si="29"/>
        <v>1.7078500000000001</v>
      </c>
      <c r="G56" s="76">
        <f t="shared" si="30"/>
        <v>5.5369950001477264E-2</v>
      </c>
      <c r="H56" s="76">
        <f t="shared" si="20"/>
        <v>2.9167516225000005</v>
      </c>
      <c r="I56" s="76">
        <f t="shared" si="21"/>
        <v>4.9813742584866265</v>
      </c>
      <c r="J56" s="76">
        <f t="shared" si="22"/>
        <v>8.5074400273563864</v>
      </c>
      <c r="K56" s="76">
        <f t="shared" si="23"/>
        <v>9.4563569110022949E-2</v>
      </c>
      <c r="L56" s="76">
        <f t="shared" si="24"/>
        <v>0.1615003915045527</v>
      </c>
      <c r="M56" s="76">
        <f t="shared" ca="1" si="31"/>
        <v>7.466894507153489E-2</v>
      </c>
      <c r="N56" s="76">
        <f t="shared" ca="1" si="25"/>
        <v>3.7245121071410853E-4</v>
      </c>
      <c r="O56" s="86">
        <f t="shared" ca="1" si="32"/>
        <v>435004.32740802917</v>
      </c>
      <c r="P56" s="76">
        <f t="shared" ca="1" si="33"/>
        <v>1380503.5492785505</v>
      </c>
      <c r="Q56" s="76">
        <f t="shared" ca="1" si="34"/>
        <v>132412.19529537737</v>
      </c>
      <c r="R56" s="30">
        <f t="shared" ca="1" si="26"/>
        <v>-1.9298995070057626E-2</v>
      </c>
    </row>
    <row r="57" spans="1:18" x14ac:dyDescent="0.2">
      <c r="A57" s="83">
        <v>17716.5</v>
      </c>
      <c r="B57" s="83">
        <v>8.0236549998517148E-2</v>
      </c>
      <c r="C57" s="83">
        <v>1</v>
      </c>
      <c r="D57" s="84">
        <f t="shared" si="27"/>
        <v>1.7716499999999999</v>
      </c>
      <c r="E57" s="84">
        <f t="shared" si="28"/>
        <v>8.0236549998517148E-2</v>
      </c>
      <c r="F57" s="76">
        <f t="shared" si="29"/>
        <v>1.7716499999999999</v>
      </c>
      <c r="G57" s="76">
        <f t="shared" si="30"/>
        <v>8.0236549998517148E-2</v>
      </c>
      <c r="H57" s="76">
        <f t="shared" si="20"/>
        <v>3.1387437224999997</v>
      </c>
      <c r="I57" s="76">
        <f t="shared" si="21"/>
        <v>5.5607553159671239</v>
      </c>
      <c r="J57" s="76">
        <f t="shared" si="22"/>
        <v>9.8517121555331553</v>
      </c>
      <c r="K57" s="76">
        <f t="shared" si="23"/>
        <v>0.1421510838048729</v>
      </c>
      <c r="L57" s="76">
        <f t="shared" si="24"/>
        <v>0.25184196762290306</v>
      </c>
      <c r="M57" s="76">
        <f t="shared" ca="1" si="31"/>
        <v>8.1272751219431227E-2</v>
      </c>
      <c r="N57" s="76">
        <f t="shared" ca="1" si="25"/>
        <v>1.0737129702238283E-6</v>
      </c>
      <c r="O57" s="86">
        <f t="shared" ca="1" si="32"/>
        <v>897286.44582825608</v>
      </c>
      <c r="P57" s="76">
        <f t="shared" ca="1" si="33"/>
        <v>2055080.209960083</v>
      </c>
      <c r="Q57" s="76">
        <f t="shared" ca="1" si="34"/>
        <v>175279.21367237478</v>
      </c>
      <c r="R57" s="30">
        <f t="shared" ca="1" si="26"/>
        <v>-1.0362012209140792E-3</v>
      </c>
    </row>
    <row r="58" spans="1:18" x14ac:dyDescent="0.2">
      <c r="A58" s="83">
        <v>17717</v>
      </c>
      <c r="B58" s="83">
        <v>8.2331899997370783E-2</v>
      </c>
      <c r="C58" s="83">
        <v>1</v>
      </c>
      <c r="D58" s="84">
        <f t="shared" si="27"/>
        <v>1.7717000000000001</v>
      </c>
      <c r="E58" s="84">
        <f t="shared" si="28"/>
        <v>8.2331899997370783E-2</v>
      </c>
      <c r="F58" s="76">
        <f t="shared" si="29"/>
        <v>1.7717000000000001</v>
      </c>
      <c r="G58" s="76">
        <f t="shared" si="30"/>
        <v>8.2331899997370783E-2</v>
      </c>
      <c r="H58" s="76">
        <f t="shared" si="20"/>
        <v>3.1389208900000001</v>
      </c>
      <c r="I58" s="76">
        <f t="shared" si="21"/>
        <v>5.5612261408129999</v>
      </c>
      <c r="J58" s="76">
        <f t="shared" si="22"/>
        <v>9.8528243536783915</v>
      </c>
      <c r="K58" s="76">
        <f t="shared" si="23"/>
        <v>0.14586742722534182</v>
      </c>
      <c r="L58" s="76">
        <f t="shared" si="24"/>
        <v>0.25843332081513809</v>
      </c>
      <c r="M58" s="76">
        <f t="shared" ca="1" si="31"/>
        <v>8.1278024091944179E-2</v>
      </c>
      <c r="N58" s="76">
        <f t="shared" ca="1" si="25"/>
        <v>1.1106544240387455E-6</v>
      </c>
      <c r="O58" s="86">
        <f t="shared" ca="1" si="32"/>
        <v>897666.54016683076</v>
      </c>
      <c r="P58" s="76">
        <f t="shared" ca="1" si="33"/>
        <v>2055583.0833291628</v>
      </c>
      <c r="Q58" s="76">
        <f t="shared" ca="1" si="34"/>
        <v>175309.25462815436</v>
      </c>
      <c r="R58" s="30">
        <f t="shared" ca="1" si="26"/>
        <v>1.0538759054266045E-3</v>
      </c>
    </row>
    <row r="59" spans="1:18" x14ac:dyDescent="0.2">
      <c r="A59" s="83">
        <v>17777</v>
      </c>
      <c r="B59" s="83">
        <v>8.327389999612933E-2</v>
      </c>
      <c r="C59" s="83">
        <v>1</v>
      </c>
      <c r="D59" s="84">
        <f t="shared" si="27"/>
        <v>1.7777000000000001</v>
      </c>
      <c r="E59" s="84">
        <f t="shared" si="28"/>
        <v>8.327389999612933E-2</v>
      </c>
      <c r="F59" s="76">
        <f t="shared" si="29"/>
        <v>1.7777000000000001</v>
      </c>
      <c r="G59" s="76">
        <f t="shared" si="30"/>
        <v>8.327389999612933E-2</v>
      </c>
      <c r="H59" s="76">
        <f t="shared" si="20"/>
        <v>3.1602172900000003</v>
      </c>
      <c r="I59" s="76">
        <f t="shared" si="21"/>
        <v>5.6179182764330005</v>
      </c>
      <c r="J59" s="76">
        <f t="shared" si="22"/>
        <v>9.9869733200149451</v>
      </c>
      <c r="K59" s="76">
        <f t="shared" si="23"/>
        <v>0.14803601202311911</v>
      </c>
      <c r="L59" s="76">
        <f t="shared" si="24"/>
        <v>0.26316361857349885</v>
      </c>
      <c r="M59" s="76">
        <f t="shared" ca="1" si="31"/>
        <v>8.1911877132785069E-2</v>
      </c>
      <c r="N59" s="76">
        <f t="shared" ca="1" si="25"/>
        <v>1.855106280272501E-6</v>
      </c>
      <c r="O59" s="86">
        <f t="shared" ca="1" si="32"/>
        <v>943312.95038098923</v>
      </c>
      <c r="P59" s="76">
        <f t="shared" ca="1" si="33"/>
        <v>2115471.884322729</v>
      </c>
      <c r="Q59" s="76">
        <f t="shared" ca="1" si="34"/>
        <v>178865.00454427148</v>
      </c>
      <c r="R59" s="30">
        <f t="shared" ca="1" si="26"/>
        <v>1.3620228633442616E-3</v>
      </c>
    </row>
    <row r="60" spans="1:18" x14ac:dyDescent="0.2">
      <c r="A60" s="83">
        <v>17865</v>
      </c>
      <c r="B60" s="83">
        <v>8.1855500000528991E-2</v>
      </c>
      <c r="C60" s="83">
        <v>1</v>
      </c>
      <c r="D60" s="84">
        <f t="shared" si="27"/>
        <v>1.7865</v>
      </c>
      <c r="E60" s="84">
        <f t="shared" si="28"/>
        <v>8.1855500000528991E-2</v>
      </c>
      <c r="F60" s="76">
        <f t="shared" si="29"/>
        <v>1.7865</v>
      </c>
      <c r="G60" s="76">
        <f t="shared" si="30"/>
        <v>8.1855500000528991E-2</v>
      </c>
      <c r="H60" s="76">
        <f t="shared" si="20"/>
        <v>3.1915822499999997</v>
      </c>
      <c r="I60" s="76">
        <f t="shared" si="21"/>
        <v>5.7017616896249992</v>
      </c>
      <c r="J60" s="76">
        <f t="shared" si="22"/>
        <v>10.186197258515062</v>
      </c>
      <c r="K60" s="76">
        <f t="shared" si="23"/>
        <v>0.14623485075094503</v>
      </c>
      <c r="L60" s="76">
        <f t="shared" si="24"/>
        <v>0.26124856086656328</v>
      </c>
      <c r="M60" s="76">
        <f t="shared" ca="1" si="31"/>
        <v>8.2845504846380924E-2</v>
      </c>
      <c r="N60" s="76">
        <f t="shared" ca="1" si="25"/>
        <v>9.8010959481030921E-7</v>
      </c>
      <c r="O60" s="86">
        <f t="shared" ca="1" si="32"/>
        <v>1010268.4903515436</v>
      </c>
      <c r="P60" s="76">
        <f t="shared" ca="1" si="33"/>
        <v>2201559.6852173293</v>
      </c>
      <c r="Q60" s="76">
        <f t="shared" ca="1" si="34"/>
        <v>183897.77125169514</v>
      </c>
      <c r="R60" s="30">
        <f t="shared" ca="1" si="26"/>
        <v>-9.9000484585193282E-4</v>
      </c>
    </row>
    <row r="61" spans="1:18" x14ac:dyDescent="0.2">
      <c r="A61" s="83">
        <v>17870</v>
      </c>
      <c r="B61" s="83">
        <v>8.2608999997319188E-2</v>
      </c>
      <c r="C61" s="83">
        <v>1</v>
      </c>
      <c r="D61" s="84">
        <f t="shared" si="27"/>
        <v>1.7869999999999999</v>
      </c>
      <c r="E61" s="84">
        <f t="shared" si="28"/>
        <v>8.2608999997319188E-2</v>
      </c>
      <c r="F61" s="76">
        <f t="shared" si="29"/>
        <v>1.7869999999999999</v>
      </c>
      <c r="G61" s="76">
        <f t="shared" si="30"/>
        <v>8.2608999997319188E-2</v>
      </c>
      <c r="H61" s="76">
        <f t="shared" si="20"/>
        <v>3.1933689999999997</v>
      </c>
      <c r="I61" s="76">
        <f t="shared" si="21"/>
        <v>5.7065504029999996</v>
      </c>
      <c r="J61" s="76">
        <f t="shared" si="22"/>
        <v>10.197605570160999</v>
      </c>
      <c r="K61" s="76">
        <f t="shared" si="23"/>
        <v>0.14762228299520938</v>
      </c>
      <c r="L61" s="76">
        <f t="shared" si="24"/>
        <v>0.26380101971243913</v>
      </c>
      <c r="M61" s="76">
        <f t="shared" ca="1" si="31"/>
        <v>8.28986938529096E-2</v>
      </c>
      <c r="N61" s="76">
        <f t="shared" ca="1" si="25"/>
        <v>8.3922529966838255E-8</v>
      </c>
      <c r="O61" s="86">
        <f t="shared" ca="1" si="32"/>
        <v>1014068.7590903626</v>
      </c>
      <c r="P61" s="76">
        <f t="shared" ca="1" si="33"/>
        <v>2206384.5108258426</v>
      </c>
      <c r="Q61" s="76">
        <f t="shared" ca="1" si="34"/>
        <v>184177.00098506716</v>
      </c>
      <c r="R61" s="30">
        <f t="shared" ca="1" si="26"/>
        <v>-2.8969385559041161E-4</v>
      </c>
    </row>
    <row r="62" spans="1:18" x14ac:dyDescent="0.2">
      <c r="A62" s="83">
        <v>17872</v>
      </c>
      <c r="B62" s="83">
        <v>8.1390399995143525E-2</v>
      </c>
      <c r="C62" s="83">
        <v>1</v>
      </c>
      <c r="D62" s="84">
        <f t="shared" si="27"/>
        <v>1.7871999999999999</v>
      </c>
      <c r="E62" s="84">
        <f t="shared" si="28"/>
        <v>8.1390399995143525E-2</v>
      </c>
      <c r="F62" s="76">
        <f t="shared" si="29"/>
        <v>1.7871999999999999</v>
      </c>
      <c r="G62" s="76">
        <f t="shared" si="30"/>
        <v>8.1390399995143525E-2</v>
      </c>
      <c r="H62" s="76">
        <f t="shared" si="20"/>
        <v>3.1940838399999998</v>
      </c>
      <c r="I62" s="76">
        <f t="shared" si="21"/>
        <v>5.708466638847999</v>
      </c>
      <c r="J62" s="76">
        <f t="shared" si="22"/>
        <v>10.202171576949143</v>
      </c>
      <c r="K62" s="76">
        <f t="shared" si="23"/>
        <v>0.14546092287132051</v>
      </c>
      <c r="L62" s="76">
        <f t="shared" si="24"/>
        <v>0.25996776135562399</v>
      </c>
      <c r="M62" s="76">
        <f t="shared" ca="1" si="31"/>
        <v>8.2919973730107871E-2</v>
      </c>
      <c r="N62" s="76">
        <f t="shared" ca="1" si="25"/>
        <v>2.3395958106927784E-6</v>
      </c>
      <c r="O62" s="86">
        <f t="shared" ca="1" si="32"/>
        <v>1015588.6665051344</v>
      </c>
      <c r="P62" s="76">
        <f t="shared" ca="1" si="33"/>
        <v>2208312.3633893905</v>
      </c>
      <c r="Q62" s="76">
        <f t="shared" ca="1" si="34"/>
        <v>184288.48658629262</v>
      </c>
      <c r="R62" s="30">
        <f t="shared" ca="1" si="26"/>
        <v>-1.5295737349643457E-3</v>
      </c>
    </row>
    <row r="63" spans="1:18" x14ac:dyDescent="0.2">
      <c r="A63" s="83">
        <v>17872.5</v>
      </c>
      <c r="B63" s="83">
        <v>8.3285749991773628E-2</v>
      </c>
      <c r="C63" s="83">
        <v>1</v>
      </c>
      <c r="D63" s="84">
        <f t="shared" si="27"/>
        <v>1.78725</v>
      </c>
      <c r="E63" s="84">
        <f t="shared" si="28"/>
        <v>8.3285749991773628E-2</v>
      </c>
      <c r="F63" s="76">
        <f t="shared" si="29"/>
        <v>1.78725</v>
      </c>
      <c r="G63" s="76">
        <f t="shared" si="30"/>
        <v>8.3285749991773628E-2</v>
      </c>
      <c r="H63" s="76">
        <f t="shared" si="20"/>
        <v>3.1942625625000001</v>
      </c>
      <c r="I63" s="76">
        <f t="shared" si="21"/>
        <v>5.7089457648281252</v>
      </c>
      <c r="J63" s="76">
        <f t="shared" si="22"/>
        <v>10.203313318189068</v>
      </c>
      <c r="K63" s="76">
        <f t="shared" si="23"/>
        <v>0.14885245667279742</v>
      </c>
      <c r="L63" s="76">
        <f t="shared" si="24"/>
        <v>0.2660365531884572</v>
      </c>
      <c r="M63" s="76">
        <f t="shared" ca="1" si="31"/>
        <v>8.2925294081066983E-2</v>
      </c>
      <c r="N63" s="76">
        <f t="shared" ca="1" si="25"/>
        <v>1.2992846356335657E-7</v>
      </c>
      <c r="O63" s="86">
        <f t="shared" ca="1" si="32"/>
        <v>1015968.6249433924</v>
      </c>
      <c r="P63" s="76">
        <f t="shared" ca="1" si="33"/>
        <v>2208794.1405029758</v>
      </c>
      <c r="Q63" s="76">
        <f t="shared" ca="1" si="34"/>
        <v>184316.33954073707</v>
      </c>
      <c r="R63" s="30">
        <f t="shared" ca="1" si="26"/>
        <v>3.6045591070664462E-4</v>
      </c>
    </row>
    <row r="64" spans="1:18" x14ac:dyDescent="0.2">
      <c r="A64" s="83">
        <v>18437</v>
      </c>
      <c r="B64" s="83">
        <v>9.2935900000156835E-2</v>
      </c>
      <c r="C64" s="83">
        <v>1</v>
      </c>
      <c r="D64" s="84">
        <f t="shared" si="27"/>
        <v>1.8436999999999999</v>
      </c>
      <c r="E64" s="84">
        <f t="shared" si="28"/>
        <v>9.2935900000156835E-2</v>
      </c>
      <c r="F64" s="76">
        <f t="shared" si="29"/>
        <v>1.8436999999999999</v>
      </c>
      <c r="G64" s="76">
        <f t="shared" si="30"/>
        <v>9.2935900000156835E-2</v>
      </c>
      <c r="H64" s="76">
        <f t="shared" si="20"/>
        <v>3.3992296899999994</v>
      </c>
      <c r="I64" s="76">
        <f t="shared" si="21"/>
        <v>6.2671597794529985</v>
      </c>
      <c r="J64" s="76">
        <f t="shared" si="22"/>
        <v>11.554762485377493</v>
      </c>
      <c r="K64" s="76">
        <f t="shared" si="23"/>
        <v>0.17134591883028916</v>
      </c>
      <c r="L64" s="76">
        <f t="shared" si="24"/>
        <v>0.31591047054740412</v>
      </c>
      <c r="M64" s="76">
        <f t="shared" ca="1" si="31"/>
        <v>8.9029352270938916E-2</v>
      </c>
      <c r="N64" s="76">
        <f t="shared" ca="1" si="25"/>
        <v>1.5261115160657674E-5</v>
      </c>
      <c r="O64" s="86">
        <f t="shared" ca="1" si="32"/>
        <v>1430240.4268009218</v>
      </c>
      <c r="P64" s="76">
        <f t="shared" ca="1" si="33"/>
        <v>2695976.3555541853</v>
      </c>
      <c r="Q64" s="76">
        <f t="shared" ca="1" si="34"/>
        <v>210586.94436167859</v>
      </c>
      <c r="R64" s="30">
        <f t="shared" ca="1" si="26"/>
        <v>3.9065477292179185E-3</v>
      </c>
    </row>
    <row r="65" spans="1:18" x14ac:dyDescent="0.2">
      <c r="A65" s="83">
        <v>18599</v>
      </c>
      <c r="B65" s="83">
        <v>9.0429299998504575E-2</v>
      </c>
      <c r="C65" s="83">
        <v>1</v>
      </c>
      <c r="D65" s="84">
        <f t="shared" si="27"/>
        <v>1.8599000000000001</v>
      </c>
      <c r="E65" s="84">
        <f t="shared" si="28"/>
        <v>9.0429299998504575E-2</v>
      </c>
      <c r="F65" s="76">
        <f t="shared" si="29"/>
        <v>1.8599000000000001</v>
      </c>
      <c r="G65" s="76">
        <f t="shared" si="30"/>
        <v>9.0429299998504575E-2</v>
      </c>
      <c r="H65" s="76">
        <f t="shared" si="20"/>
        <v>3.4592280100000004</v>
      </c>
      <c r="I65" s="76">
        <f t="shared" si="21"/>
        <v>6.4338181757990007</v>
      </c>
      <c r="J65" s="76">
        <f t="shared" si="22"/>
        <v>11.966258425168562</v>
      </c>
      <c r="K65" s="76">
        <f t="shared" si="23"/>
        <v>0.16818945506721866</v>
      </c>
      <c r="L65" s="76">
        <f t="shared" si="24"/>
        <v>0.31281556747952</v>
      </c>
      <c r="M65" s="76">
        <f t="shared" ca="1" si="31"/>
        <v>9.081702754403552E-2</v>
      </c>
      <c r="N65" s="76">
        <f t="shared" ca="1" si="25"/>
        <v>1.5033264956345044E-7</v>
      </c>
      <c r="O65" s="86">
        <f t="shared" ca="1" si="32"/>
        <v>1539348.8457976077</v>
      </c>
      <c r="P65" s="76">
        <f t="shared" ca="1" si="33"/>
        <v>2810914.1960999817</v>
      </c>
      <c r="Q65" s="76">
        <f t="shared" ca="1" si="34"/>
        <v>216024.93152737137</v>
      </c>
      <c r="R65" s="30">
        <f t="shared" ca="1" si="26"/>
        <v>-3.8772754553094424E-4</v>
      </c>
    </row>
    <row r="66" spans="1:18" x14ac:dyDescent="0.2">
      <c r="A66" s="83">
        <v>18602.5</v>
      </c>
      <c r="B66" s="83">
        <v>8.9496749998943415E-2</v>
      </c>
      <c r="C66" s="83">
        <v>1</v>
      </c>
      <c r="D66" s="84">
        <f t="shared" si="27"/>
        <v>1.86025</v>
      </c>
      <c r="E66" s="84">
        <f t="shared" si="28"/>
        <v>8.9496749998943415E-2</v>
      </c>
      <c r="F66" s="76">
        <f t="shared" si="29"/>
        <v>1.86025</v>
      </c>
      <c r="G66" s="76">
        <f t="shared" si="30"/>
        <v>8.9496749998943415E-2</v>
      </c>
      <c r="H66" s="76">
        <f t="shared" si="20"/>
        <v>3.4605300624999997</v>
      </c>
      <c r="I66" s="76">
        <f t="shared" si="21"/>
        <v>6.4374510487656247</v>
      </c>
      <c r="J66" s="76">
        <f t="shared" si="22"/>
        <v>11.975268313466254</v>
      </c>
      <c r="K66" s="76">
        <f t="shared" si="23"/>
        <v>0.16648632918553449</v>
      </c>
      <c r="L66" s="76">
        <f t="shared" si="24"/>
        <v>0.30970619386739051</v>
      </c>
      <c r="M66" s="76">
        <f t="shared" ca="1" si="31"/>
        <v>9.0855827018989033E-2</v>
      </c>
      <c r="N66" s="76">
        <f t="shared" ca="1" si="25"/>
        <v>1.8470903464160776E-6</v>
      </c>
      <c r="O66" s="86">
        <f t="shared" ca="1" si="32"/>
        <v>1541638.3514126965</v>
      </c>
      <c r="P66" s="76">
        <f t="shared" ca="1" si="33"/>
        <v>2813257.8138142033</v>
      </c>
      <c r="Q66" s="76">
        <f t="shared" ca="1" si="34"/>
        <v>216131.28276298035</v>
      </c>
      <c r="R66" s="30">
        <f t="shared" ca="1" si="26"/>
        <v>-1.3590770200456181E-3</v>
      </c>
    </row>
    <row r="67" spans="1:18" x14ac:dyDescent="0.2">
      <c r="A67" s="83">
        <v>18602.5</v>
      </c>
      <c r="B67" s="83">
        <v>8.9705883467104286E-2</v>
      </c>
      <c r="C67" s="83">
        <v>1</v>
      </c>
      <c r="D67" s="84">
        <f t="shared" si="27"/>
        <v>1.86025</v>
      </c>
      <c r="E67" s="84">
        <f t="shared" si="28"/>
        <v>8.9705883467104286E-2</v>
      </c>
      <c r="F67" s="76">
        <f t="shared" si="29"/>
        <v>1.86025</v>
      </c>
      <c r="G67" s="76">
        <f t="shared" si="30"/>
        <v>8.9705883467104286E-2</v>
      </c>
      <c r="H67" s="76">
        <f t="shared" si="20"/>
        <v>3.4605300624999997</v>
      </c>
      <c r="I67" s="76">
        <f t="shared" si="21"/>
        <v>6.4374510487656247</v>
      </c>
      <c r="J67" s="76">
        <f t="shared" si="22"/>
        <v>11.975268313466254</v>
      </c>
      <c r="K67" s="76">
        <f t="shared" si="23"/>
        <v>0.16687536971968076</v>
      </c>
      <c r="L67" s="76">
        <f t="shared" si="24"/>
        <v>0.31042990652103614</v>
      </c>
      <c r="M67" s="76">
        <f t="shared" ca="1" si="31"/>
        <v>9.0855827018989033E-2</v>
      </c>
      <c r="N67" s="76">
        <f t="shared" ca="1" si="25"/>
        <v>1.3223701725213071E-6</v>
      </c>
      <c r="O67" s="86">
        <f t="shared" ca="1" si="32"/>
        <v>1541638.3514126965</v>
      </c>
      <c r="P67" s="76">
        <f t="shared" ca="1" si="33"/>
        <v>2813257.8138142033</v>
      </c>
      <c r="Q67" s="76">
        <f t="shared" ca="1" si="34"/>
        <v>216131.28276298035</v>
      </c>
      <c r="R67" s="30">
        <f t="shared" ca="1" si="26"/>
        <v>-1.1499435518847467E-3</v>
      </c>
    </row>
    <row r="68" spans="1:18" x14ac:dyDescent="0.2">
      <c r="A68" s="83">
        <v>18607</v>
      </c>
      <c r="B68" s="83">
        <v>8.9754900000116322E-2</v>
      </c>
      <c r="C68" s="83">
        <v>1</v>
      </c>
      <c r="D68" s="84">
        <f t="shared" si="27"/>
        <v>1.8607</v>
      </c>
      <c r="E68" s="84">
        <f t="shared" si="28"/>
        <v>8.9754900000116322E-2</v>
      </c>
      <c r="F68" s="76">
        <f t="shared" si="29"/>
        <v>1.8607</v>
      </c>
      <c r="G68" s="76">
        <f t="shared" si="30"/>
        <v>8.9754900000116322E-2</v>
      </c>
      <c r="H68" s="76">
        <f t="shared" si="20"/>
        <v>3.46220449</v>
      </c>
      <c r="I68" s="76">
        <f t="shared" si="21"/>
        <v>6.4421238945430002</v>
      </c>
      <c r="J68" s="76">
        <f t="shared" si="22"/>
        <v>11.986859930576161</v>
      </c>
      <c r="K68" s="76">
        <f t="shared" si="23"/>
        <v>0.16700694243021644</v>
      </c>
      <c r="L68" s="76">
        <f t="shared" si="24"/>
        <v>0.31074981777990374</v>
      </c>
      <c r="M68" s="76">
        <f t="shared" ca="1" si="31"/>
        <v>9.0905723050009643E-2</v>
      </c>
      <c r="N68" s="76">
        <f t="shared" ca="1" si="25"/>
        <v>1.3243936921657649E-6</v>
      </c>
      <c r="O68" s="86">
        <f t="shared" ca="1" si="32"/>
        <v>1544577.532257929</v>
      </c>
      <c r="P68" s="76">
        <f t="shared" ca="1" si="33"/>
        <v>2816262.1441808669</v>
      </c>
      <c r="Q68" s="76">
        <f t="shared" ca="1" si="34"/>
        <v>216267.31865159963</v>
      </c>
      <c r="R68" s="30">
        <f t="shared" ca="1" si="26"/>
        <v>-1.1508230498933208E-3</v>
      </c>
    </row>
    <row r="69" spans="1:18" x14ac:dyDescent="0.2">
      <c r="A69" s="83">
        <v>18647</v>
      </c>
      <c r="B69" s="83">
        <v>9.3682899998384528E-2</v>
      </c>
      <c r="C69" s="83">
        <v>1</v>
      </c>
      <c r="D69" s="84">
        <f t="shared" si="27"/>
        <v>1.8647</v>
      </c>
      <c r="E69" s="84">
        <f t="shared" si="28"/>
        <v>9.3682899998384528E-2</v>
      </c>
      <c r="F69" s="76">
        <f t="shared" si="29"/>
        <v>1.8647</v>
      </c>
      <c r="G69" s="76">
        <f t="shared" si="30"/>
        <v>9.3682899998384528E-2</v>
      </c>
      <c r="H69" s="76">
        <f t="shared" si="20"/>
        <v>3.4771060899999999</v>
      </c>
      <c r="I69" s="76">
        <f t="shared" si="21"/>
        <v>6.483759726023</v>
      </c>
      <c r="J69" s="76">
        <f t="shared" si="22"/>
        <v>12.090266761115089</v>
      </c>
      <c r="K69" s="76">
        <f t="shared" si="23"/>
        <v>0.17469050362698763</v>
      </c>
      <c r="L69" s="76">
        <f t="shared" si="24"/>
        <v>0.32574538211324383</v>
      </c>
      <c r="M69" s="76">
        <f t="shared" ca="1" si="31"/>
        <v>9.1349786808926386E-2</v>
      </c>
      <c r="N69" s="76">
        <f t="shared" ref="N69:N74" ca="1" si="35">C69*(M69-E69)^2</f>
        <v>5.4434171548235409E-6</v>
      </c>
      <c r="O69" s="86">
        <f t="shared" ca="1" si="32"/>
        <v>1570479.1256618437</v>
      </c>
      <c r="P69" s="76">
        <f t="shared" ca="1" si="33"/>
        <v>2842524.7395526934</v>
      </c>
      <c r="Q69" s="76">
        <f t="shared" ca="1" si="34"/>
        <v>217441.72428757508</v>
      </c>
      <c r="R69" s="30">
        <f t="shared" ca="1" si="26"/>
        <v>2.3331131894581414E-3</v>
      </c>
    </row>
    <row r="70" spans="1:18" x14ac:dyDescent="0.2">
      <c r="A70" s="83">
        <v>18674.5</v>
      </c>
      <c r="B70" s="83">
        <v>9.6727149997605011E-2</v>
      </c>
      <c r="C70" s="83">
        <v>1</v>
      </c>
      <c r="D70" s="84">
        <f t="shared" si="27"/>
        <v>1.8674500000000001</v>
      </c>
      <c r="E70" s="84">
        <f t="shared" si="28"/>
        <v>9.6727149997605011E-2</v>
      </c>
      <c r="F70" s="76">
        <f t="shared" si="29"/>
        <v>1.8674500000000001</v>
      </c>
      <c r="G70" s="76">
        <f t="shared" si="30"/>
        <v>9.6727149997605011E-2</v>
      </c>
      <c r="H70" s="76">
        <f t="shared" si="20"/>
        <v>3.4873695025</v>
      </c>
      <c r="I70" s="76">
        <f t="shared" si="21"/>
        <v>6.5124881774436254</v>
      </c>
      <c r="J70" s="76">
        <f t="shared" si="22"/>
        <v>12.161746046967099</v>
      </c>
      <c r="K70" s="76">
        <f t="shared" si="23"/>
        <v>0.18063311626302747</v>
      </c>
      <c r="L70" s="76">
        <f t="shared" si="24"/>
        <v>0.33732331296539064</v>
      </c>
      <c r="M70" s="76">
        <f t="shared" ca="1" si="31"/>
        <v>9.165564740759144E-2</v>
      </c>
      <c r="N70" s="76">
        <f t="shared" ca="1" si="35"/>
        <v>2.5720138520514362E-5</v>
      </c>
      <c r="O70" s="86">
        <f t="shared" ca="1" si="32"/>
        <v>1588047.0151886544</v>
      </c>
      <c r="P70" s="76">
        <f t="shared" ca="1" si="33"/>
        <v>2860114.315908087</v>
      </c>
      <c r="Q70" s="76">
        <f t="shared" ca="1" si="34"/>
        <v>218212.65037662719</v>
      </c>
      <c r="R70" s="30">
        <f t="shared" ca="1" si="26"/>
        <v>5.0715025900135713E-3</v>
      </c>
    </row>
    <row r="71" spans="1:18" x14ac:dyDescent="0.2">
      <c r="A71" s="83">
        <v>18674.5</v>
      </c>
      <c r="B71" s="83">
        <v>0.10272714999882737</v>
      </c>
      <c r="C71" s="83">
        <v>1</v>
      </c>
      <c r="D71" s="84">
        <f t="shared" si="27"/>
        <v>1.8674500000000001</v>
      </c>
      <c r="E71" s="84">
        <f t="shared" si="28"/>
        <v>0.10272714999882737</v>
      </c>
      <c r="F71" s="76">
        <f t="shared" si="29"/>
        <v>1.8674500000000001</v>
      </c>
      <c r="G71" s="76">
        <f t="shared" si="30"/>
        <v>0.10272714999882737</v>
      </c>
      <c r="H71" s="76">
        <f t="shared" si="20"/>
        <v>3.4873695025</v>
      </c>
      <c r="I71" s="76">
        <f t="shared" si="21"/>
        <v>6.5124881774436254</v>
      </c>
      <c r="J71" s="76">
        <f t="shared" si="22"/>
        <v>12.161746046967099</v>
      </c>
      <c r="K71" s="76">
        <f t="shared" si="23"/>
        <v>0.19183781626531018</v>
      </c>
      <c r="L71" s="76">
        <f t="shared" si="24"/>
        <v>0.35824752998465353</v>
      </c>
      <c r="M71" s="76">
        <f t="shared" ca="1" si="31"/>
        <v>9.165564740759144E-2</v>
      </c>
      <c r="N71" s="76">
        <f t="shared" ca="1" si="35"/>
        <v>1.2257816962774396E-4</v>
      </c>
      <c r="O71" s="86">
        <f t="shared" ca="1" si="32"/>
        <v>1588047.0151886544</v>
      </c>
      <c r="P71" s="76">
        <f t="shared" ca="1" si="33"/>
        <v>2860114.315908087</v>
      </c>
      <c r="Q71" s="76">
        <f t="shared" ca="1" si="34"/>
        <v>218212.65037662719</v>
      </c>
      <c r="R71" s="30">
        <f t="shared" ca="1" si="26"/>
        <v>1.1071502591235932E-2</v>
      </c>
    </row>
    <row r="72" spans="1:18" x14ac:dyDescent="0.2">
      <c r="A72" s="83">
        <v>18693.5</v>
      </c>
      <c r="B72" s="83">
        <v>9.2250449997663964E-2</v>
      </c>
      <c r="C72" s="83">
        <v>1</v>
      </c>
      <c r="D72" s="84">
        <f t="shared" si="27"/>
        <v>1.8693500000000001</v>
      </c>
      <c r="E72" s="84">
        <f t="shared" si="28"/>
        <v>9.2250449997663964E-2</v>
      </c>
      <c r="F72" s="76">
        <f t="shared" si="29"/>
        <v>1.8693500000000001</v>
      </c>
      <c r="G72" s="76">
        <f t="shared" si="30"/>
        <v>9.2250449997663964E-2</v>
      </c>
      <c r="H72" s="76">
        <f t="shared" si="20"/>
        <v>3.4944694225000004</v>
      </c>
      <c r="I72" s="76">
        <f t="shared" si="21"/>
        <v>6.5323864149503761</v>
      </c>
      <c r="J72" s="76">
        <f t="shared" si="22"/>
        <v>12.211316544787486</v>
      </c>
      <c r="K72" s="76">
        <f t="shared" si="23"/>
        <v>0.17244837870313315</v>
      </c>
      <c r="L72" s="76">
        <f t="shared" si="24"/>
        <v>0.32236637672870194</v>
      </c>
      <c r="M72" s="76">
        <f t="shared" ca="1" si="31"/>
        <v>9.1867239032719525E-2</v>
      </c>
      <c r="N72" s="76">
        <f t="shared" ca="1" si="35"/>
        <v>1.4685064365364786E-7</v>
      </c>
      <c r="O72" s="86">
        <f t="shared" ca="1" si="32"/>
        <v>1600067.822973239</v>
      </c>
      <c r="P72" s="76">
        <f t="shared" ca="1" si="33"/>
        <v>2872042.8509724559</v>
      </c>
      <c r="Q72" s="76">
        <f t="shared" ca="1" si="34"/>
        <v>218727.82605223288</v>
      </c>
      <c r="R72" s="30">
        <f t="shared" ca="1" si="26"/>
        <v>3.8321096494443874E-4</v>
      </c>
    </row>
    <row r="73" spans="1:18" x14ac:dyDescent="0.2">
      <c r="A73" s="83">
        <v>18749</v>
      </c>
      <c r="B73" s="83">
        <v>9.3034299999999348E-2</v>
      </c>
      <c r="C73" s="83">
        <v>1</v>
      </c>
      <c r="D73" s="84">
        <f t="shared" si="27"/>
        <v>1.8749</v>
      </c>
      <c r="E73" s="84">
        <f t="shared" si="28"/>
        <v>9.3034299999999348E-2</v>
      </c>
      <c r="F73" s="76">
        <f t="shared" si="29"/>
        <v>1.8749</v>
      </c>
      <c r="G73" s="76">
        <f t="shared" si="30"/>
        <v>9.3034299999999348E-2</v>
      </c>
      <c r="H73" s="76">
        <f>C73*D73*D73</f>
        <v>3.5152500099999999</v>
      </c>
      <c r="I73" s="76">
        <f>C73*D73*D73*D73</f>
        <v>6.5907422437490002</v>
      </c>
      <c r="J73" s="76">
        <f>C73*D73*D73*D73*D73</f>
        <v>12.356982632805</v>
      </c>
      <c r="K73" s="76">
        <f>C73*E73*D73</f>
        <v>0.17443000906999878</v>
      </c>
      <c r="L73" s="76">
        <f>C73*E73*D73*D73</f>
        <v>0.32703882400534073</v>
      </c>
      <c r="M73" s="76">
        <f t="shared" ca="1" si="31"/>
        <v>9.2486571759530456E-2</v>
      </c>
      <c r="N73" s="76">
        <f t="shared" ca="1" si="35"/>
        <v>3.0000622540714853E-7</v>
      </c>
      <c r="O73" s="86">
        <f t="shared" ca="1" si="32"/>
        <v>1634617.2592839212</v>
      </c>
      <c r="P73" s="76">
        <f t="shared" ca="1" si="33"/>
        <v>2905823.9042465314</v>
      </c>
      <c r="Q73" s="76">
        <f t="shared" ca="1" si="34"/>
        <v>220150.41476004539</v>
      </c>
      <c r="R73" s="30">
        <f ca="1">+E73-M73</f>
        <v>5.4772824046889212E-4</v>
      </c>
    </row>
    <row r="74" spans="1:18" x14ac:dyDescent="0.2">
      <c r="A74" s="83">
        <v>18751.5</v>
      </c>
      <c r="B74" s="83">
        <v>9.2911050000111572E-2</v>
      </c>
      <c r="C74" s="83">
        <v>1</v>
      </c>
      <c r="D74" s="84">
        <f t="shared" si="27"/>
        <v>1.8751500000000001</v>
      </c>
      <c r="E74" s="84">
        <f t="shared" si="28"/>
        <v>9.2911050000111572E-2</v>
      </c>
      <c r="F74" s="76">
        <f t="shared" si="29"/>
        <v>1.8751500000000001</v>
      </c>
      <c r="G74" s="76">
        <f t="shared" si="30"/>
        <v>9.2911050000111572E-2</v>
      </c>
      <c r="H74" s="76">
        <f>C74*D74*D74</f>
        <v>3.5161875225000006</v>
      </c>
      <c r="I74" s="76">
        <f>C74*D74*D74*D74</f>
        <v>6.5933790328158768</v>
      </c>
      <c r="J74" s="76">
        <f>C74*D74*D74*D74*D74</f>
        <v>12.363574693384692</v>
      </c>
      <c r="K74" s="76">
        <f>C74*E74*D74</f>
        <v>0.17422215540770922</v>
      </c>
      <c r="L74" s="76">
        <f>C74*E74*D74*D74</f>
        <v>0.32669267471276597</v>
      </c>
      <c r="M74" s="76">
        <f t="shared" ca="1" si="31"/>
        <v>9.2514513902613629E-2</v>
      </c>
      <c r="N74" s="76">
        <f t="shared" ca="1" si="35"/>
        <v>1.5724087661889828E-7</v>
      </c>
      <c r="O74" s="86">
        <f t="shared" ca="1" si="32"/>
        <v>1636153.335568889</v>
      </c>
      <c r="P74" s="76">
        <f t="shared" ca="1" si="33"/>
        <v>2907307.9584001801</v>
      </c>
      <c r="Q74" s="76">
        <f t="shared" ca="1" si="34"/>
        <v>220211.59676801943</v>
      </c>
      <c r="R74" s="30">
        <f ca="1">+E74-M74</f>
        <v>3.9653609749794316E-4</v>
      </c>
    </row>
    <row r="75" spans="1:18" x14ac:dyDescent="0.2">
      <c r="A75" s="83">
        <v>19294</v>
      </c>
      <c r="B75" s="83">
        <v>8.7665799997921567E-2</v>
      </c>
      <c r="C75" s="83">
        <v>1</v>
      </c>
      <c r="D75" s="84">
        <f t="shared" ref="D75:E115" si="36">A75/A$18</f>
        <v>1.9294</v>
      </c>
      <c r="E75" s="84">
        <f t="shared" si="36"/>
        <v>8.7665799997921567E-2</v>
      </c>
      <c r="F75" s="76">
        <f t="shared" ref="F75:G115" si="37">$C75*D75</f>
        <v>1.9294</v>
      </c>
      <c r="G75" s="76">
        <f t="shared" si="37"/>
        <v>8.7665799997921567E-2</v>
      </c>
      <c r="H75" s="76">
        <f t="shared" ref="H75:H115" si="38">C75*D75*D75</f>
        <v>3.7225843599999999</v>
      </c>
      <c r="I75" s="76">
        <f t="shared" ref="I75:I115" si="39">C75*D75*D75*D75</f>
        <v>7.1823542641840001</v>
      </c>
      <c r="J75" s="76">
        <f t="shared" ref="J75:J115" si="40">C75*D75*D75*D75*D75</f>
        <v>13.857634317316609</v>
      </c>
      <c r="K75" s="76">
        <f t="shared" ref="K75:K115" si="41">C75*E75*D75</f>
        <v>0.16914239451598986</v>
      </c>
      <c r="L75" s="76">
        <f t="shared" ref="L75:L115" si="42">C75*E75*D75*D75</f>
        <v>0.32634333597915083</v>
      </c>
      <c r="M75" s="76">
        <f t="shared" ref="M75:M123" ca="1" si="43">+E$4+E$5*D75+E$6*D75^2</f>
        <v>9.8668232881520337E-2</v>
      </c>
      <c r="N75" s="76">
        <f t="shared" ref="N75:N115" ca="1" si="44">C75*(M75-E75)^2</f>
        <v>1.2105352935809555E-4</v>
      </c>
      <c r="O75" s="86">
        <f t="shared" ref="O75:O115" ca="1" si="45">(C75*O$1-O$2*F75+O$3*H75)^2</f>
        <v>1922164.2961789442</v>
      </c>
      <c r="P75" s="76">
        <f t="shared" ref="P75:P115" ca="1" si="46">(-C75*O$2+O$4*F75-O$5*H75)^2</f>
        <v>3147996.7614072575</v>
      </c>
      <c r="Q75" s="76">
        <f t="shared" ref="Q75:Q115" ca="1" si="47">+(C75*O$3-F75*O$5+H75*O$6)^2</f>
        <v>227415.37530958254</v>
      </c>
      <c r="R75" s="30">
        <f t="shared" ref="R75:R114" ca="1" si="48">+E75-M75</f>
        <v>-1.100243288359877E-2</v>
      </c>
    </row>
    <row r="76" spans="1:18" x14ac:dyDescent="0.2">
      <c r="A76" s="83">
        <v>19430</v>
      </c>
      <c r="B76" s="83">
        <v>0.10340099999302765</v>
      </c>
      <c r="C76" s="83">
        <v>1</v>
      </c>
      <c r="D76" s="84">
        <f t="shared" si="36"/>
        <v>1.9430000000000001</v>
      </c>
      <c r="E76" s="84">
        <f t="shared" si="36"/>
        <v>0.10340099999302765</v>
      </c>
      <c r="F76" s="76">
        <f t="shared" si="37"/>
        <v>1.9430000000000001</v>
      </c>
      <c r="G76" s="76">
        <f t="shared" si="37"/>
        <v>0.10340099999302765</v>
      </c>
      <c r="H76" s="76">
        <f t="shared" si="38"/>
        <v>3.7752490000000001</v>
      </c>
      <c r="I76" s="76">
        <f t="shared" si="39"/>
        <v>7.3353088070000005</v>
      </c>
      <c r="J76" s="76">
        <f t="shared" si="40"/>
        <v>14.252505012001002</v>
      </c>
      <c r="K76" s="76">
        <f t="shared" si="41"/>
        <v>0.20090814298645274</v>
      </c>
      <c r="L76" s="76">
        <f t="shared" si="42"/>
        <v>0.39036452182267767</v>
      </c>
      <c r="M76" s="76">
        <f t="shared" ca="1" si="43"/>
        <v>0.10023909076126007</v>
      </c>
      <c r="N76" s="76">
        <f t="shared" ca="1" si="44"/>
        <v>9.9976699899370593E-6</v>
      </c>
      <c r="O76" s="86">
        <f t="shared" ca="1" si="45"/>
        <v>1977211.8431766075</v>
      </c>
      <c r="P76" s="76">
        <f t="shared" ca="1" si="46"/>
        <v>3181637.2981403684</v>
      </c>
      <c r="Q76" s="76">
        <f t="shared" ca="1" si="47"/>
        <v>227291.13022920061</v>
      </c>
      <c r="R76" s="30">
        <f t="shared" ca="1" si="48"/>
        <v>3.1619092317675818E-3</v>
      </c>
    </row>
    <row r="77" spans="1:18" x14ac:dyDescent="0.2">
      <c r="A77" s="83">
        <v>19437</v>
      </c>
      <c r="B77" s="83">
        <v>9.9035899998852983E-2</v>
      </c>
      <c r="C77" s="83">
        <v>1</v>
      </c>
      <c r="D77" s="84">
        <f t="shared" si="36"/>
        <v>1.9437</v>
      </c>
      <c r="E77" s="84">
        <f t="shared" si="36"/>
        <v>9.9035899998852983E-2</v>
      </c>
      <c r="F77" s="76">
        <f t="shared" si="37"/>
        <v>1.9437</v>
      </c>
      <c r="G77" s="76">
        <f t="shared" si="37"/>
        <v>9.9035899998852983E-2</v>
      </c>
      <c r="H77" s="76">
        <f t="shared" si="38"/>
        <v>3.7779696899999999</v>
      </c>
      <c r="I77" s="76">
        <f t="shared" si="39"/>
        <v>7.3432396864529998</v>
      </c>
      <c r="J77" s="76">
        <f t="shared" si="40"/>
        <v>14.273054978558696</v>
      </c>
      <c r="K77" s="76">
        <f t="shared" si="41"/>
        <v>0.19249607882777053</v>
      </c>
      <c r="L77" s="76">
        <f t="shared" si="42"/>
        <v>0.3741546284175376</v>
      </c>
      <c r="M77" s="76">
        <f t="shared" ca="1" si="43"/>
        <v>0.10032024937332011</v>
      </c>
      <c r="N77" s="76">
        <f t="shared" ca="1" si="44"/>
        <v>1.6495533156941031E-6</v>
      </c>
      <c r="O77" s="86">
        <f t="shared" ca="1" si="45"/>
        <v>1979846.8029346825</v>
      </c>
      <c r="P77" s="76">
        <f t="shared" ca="1" si="46"/>
        <v>3183068.339727764</v>
      </c>
      <c r="Q77" s="76">
        <f t="shared" ca="1" si="47"/>
        <v>227263.6466320749</v>
      </c>
      <c r="R77" s="30">
        <f t="shared" ca="1" si="48"/>
        <v>-1.284349374467128E-3</v>
      </c>
    </row>
    <row r="78" spans="1:18" x14ac:dyDescent="0.2">
      <c r="A78" s="83">
        <v>19490</v>
      </c>
      <c r="B78" s="83">
        <v>0.10244299999612849</v>
      </c>
      <c r="C78" s="83">
        <v>1</v>
      </c>
      <c r="D78" s="84">
        <f t="shared" si="36"/>
        <v>1.9490000000000001</v>
      </c>
      <c r="E78" s="84">
        <f t="shared" si="36"/>
        <v>0.10244299999612849</v>
      </c>
      <c r="F78" s="76">
        <f t="shared" si="37"/>
        <v>1.9490000000000001</v>
      </c>
      <c r="G78" s="76">
        <f t="shared" si="37"/>
        <v>0.10244299999612849</v>
      </c>
      <c r="H78" s="76">
        <f t="shared" si="38"/>
        <v>3.7986010000000001</v>
      </c>
      <c r="I78" s="76">
        <f t="shared" si="39"/>
        <v>7.4034733490000004</v>
      </c>
      <c r="J78" s="76">
        <f t="shared" si="40"/>
        <v>14.429369557201001</v>
      </c>
      <c r="K78" s="76">
        <f t="shared" si="41"/>
        <v>0.19966140699245444</v>
      </c>
      <c r="L78" s="76">
        <f t="shared" si="42"/>
        <v>0.38914008222829372</v>
      </c>
      <c r="M78" s="76">
        <f t="shared" ca="1" si="43"/>
        <v>0.10093570694934659</v>
      </c>
      <c r="N78" s="76">
        <f t="shared" ca="1" si="44"/>
        <v>2.271932328877077E-6</v>
      </c>
      <c r="O78" s="86">
        <f t="shared" ca="1" si="45"/>
        <v>1999153.7220802852</v>
      </c>
      <c r="P78" s="76">
        <f t="shared" ca="1" si="46"/>
        <v>3192942.388397214</v>
      </c>
      <c r="Q78" s="76">
        <f t="shared" ca="1" si="47"/>
        <v>226988.64985766832</v>
      </c>
      <c r="R78" s="30">
        <f t="shared" ca="1" si="48"/>
        <v>1.5072930467819046E-3</v>
      </c>
    </row>
    <row r="79" spans="1:18" x14ac:dyDescent="0.2">
      <c r="A79" s="83">
        <v>19568</v>
      </c>
      <c r="B79" s="83">
        <v>0.102517599996645</v>
      </c>
      <c r="C79" s="83">
        <v>1</v>
      </c>
      <c r="D79" s="84">
        <f t="shared" si="36"/>
        <v>1.9568000000000001</v>
      </c>
      <c r="E79" s="84">
        <f t="shared" si="36"/>
        <v>0.102517599996645</v>
      </c>
      <c r="F79" s="76">
        <f t="shared" si="37"/>
        <v>1.9568000000000001</v>
      </c>
      <c r="G79" s="76">
        <f t="shared" si="37"/>
        <v>0.102517599996645</v>
      </c>
      <c r="H79" s="76">
        <f t="shared" si="38"/>
        <v>3.8290662400000004</v>
      </c>
      <c r="I79" s="76">
        <f t="shared" si="39"/>
        <v>7.492716818432001</v>
      </c>
      <c r="J79" s="76">
        <f t="shared" si="40"/>
        <v>14.66174827030774</v>
      </c>
      <c r="K79" s="76">
        <f t="shared" si="41"/>
        <v>0.20060643967343494</v>
      </c>
      <c r="L79" s="76">
        <f t="shared" si="42"/>
        <v>0.39254668115297753</v>
      </c>
      <c r="M79" s="76">
        <f t="shared" ca="1" si="43"/>
        <v>0.10184459454044863</v>
      </c>
      <c r="N79" s="76">
        <f t="shared" ca="1" si="44"/>
        <v>4.5293634407009304E-7</v>
      </c>
      <c r="O79" s="86">
        <f t="shared" ca="1" si="45"/>
        <v>2025472.2542918744</v>
      </c>
      <c r="P79" s="76">
        <f t="shared" ca="1" si="46"/>
        <v>3204374.3332640543</v>
      </c>
      <c r="Q79" s="76">
        <f t="shared" ca="1" si="47"/>
        <v>226369.34067940983</v>
      </c>
      <c r="R79" s="30">
        <f t="shared" ca="1" si="48"/>
        <v>6.7300545619637664E-4</v>
      </c>
    </row>
    <row r="80" spans="1:18" x14ac:dyDescent="0.2">
      <c r="A80" s="83">
        <v>20191</v>
      </c>
      <c r="B80" s="83">
        <v>0.11092369999823859</v>
      </c>
      <c r="C80" s="83">
        <v>1</v>
      </c>
      <c r="D80" s="84">
        <f t="shared" si="36"/>
        <v>2.0190999999999999</v>
      </c>
      <c r="E80" s="84">
        <f t="shared" si="36"/>
        <v>0.11092369999823859</v>
      </c>
      <c r="F80" s="76">
        <f t="shared" si="37"/>
        <v>2.0190999999999999</v>
      </c>
      <c r="G80" s="76">
        <f t="shared" si="37"/>
        <v>0.11092369999823859</v>
      </c>
      <c r="H80" s="76">
        <f t="shared" si="38"/>
        <v>4.0767648099999994</v>
      </c>
      <c r="I80" s="76">
        <f t="shared" si="39"/>
        <v>8.2313958278709976</v>
      </c>
      <c r="J80" s="76">
        <f t="shared" si="40"/>
        <v>16.620011316054331</v>
      </c>
      <c r="K80" s="76">
        <f t="shared" si="41"/>
        <v>0.22396604266644352</v>
      </c>
      <c r="L80" s="76">
        <f t="shared" si="42"/>
        <v>0.45220983674781606</v>
      </c>
      <c r="M80" s="76">
        <f t="shared" ca="1" si="43"/>
        <v>0.10923738646200591</v>
      </c>
      <c r="N80" s="76">
        <f t="shared" ca="1" si="44"/>
        <v>2.8436533424815598E-6</v>
      </c>
      <c r="O80" s="86">
        <f t="shared" ca="1" si="45"/>
        <v>2141161.835408065</v>
      </c>
      <c r="P80" s="76">
        <f t="shared" ca="1" si="46"/>
        <v>3162266.2927709441</v>
      </c>
      <c r="Q80" s="76">
        <f t="shared" ca="1" si="47"/>
        <v>212463.80188078829</v>
      </c>
      <c r="R80" s="30">
        <f t="shared" ca="1" si="48"/>
        <v>1.6863135362326781E-3</v>
      </c>
    </row>
    <row r="81" spans="1:18" x14ac:dyDescent="0.2">
      <c r="A81" s="83">
        <v>20387.5</v>
      </c>
      <c r="B81" s="83">
        <v>0.11329624999052612</v>
      </c>
      <c r="C81" s="83">
        <v>1</v>
      </c>
      <c r="D81" s="84">
        <f t="shared" si="36"/>
        <v>2.0387499999999998</v>
      </c>
      <c r="E81" s="84">
        <f t="shared" si="36"/>
        <v>0.11329624999052612</v>
      </c>
      <c r="F81" s="76">
        <f t="shared" si="37"/>
        <v>2.0387499999999998</v>
      </c>
      <c r="G81" s="76">
        <f t="shared" si="37"/>
        <v>0.11329624999052612</v>
      </c>
      <c r="H81" s="76">
        <f t="shared" si="38"/>
        <v>4.156501562499999</v>
      </c>
      <c r="I81" s="76">
        <f t="shared" si="39"/>
        <v>8.4740675605468727</v>
      </c>
      <c r="J81" s="76">
        <f t="shared" si="40"/>
        <v>17.276505239064935</v>
      </c>
      <c r="K81" s="76">
        <f t="shared" si="41"/>
        <v>0.23098272966818512</v>
      </c>
      <c r="L81" s="76">
        <f t="shared" si="42"/>
        <v>0.47091604011101235</v>
      </c>
      <c r="M81" s="76">
        <f t="shared" ca="1" si="43"/>
        <v>0.11161830930170201</v>
      </c>
      <c r="N81" s="76">
        <f t="shared" ca="1" si="44"/>
        <v>2.8154849552115343E-6</v>
      </c>
      <c r="O81" s="86">
        <f t="shared" ca="1" si="45"/>
        <v>2141454.4054879537</v>
      </c>
      <c r="P81" s="76">
        <f t="shared" ca="1" si="46"/>
        <v>3100383.5765609876</v>
      </c>
      <c r="Q81" s="76">
        <f t="shared" ca="1" si="47"/>
        <v>204934.98936037699</v>
      </c>
      <c r="R81" s="30">
        <f t="shared" ca="1" si="48"/>
        <v>1.6779406888241116E-3</v>
      </c>
    </row>
    <row r="82" spans="1:18" x14ac:dyDescent="0.2">
      <c r="A82" s="83">
        <v>20408.5</v>
      </c>
      <c r="B82" s="83">
        <v>0.11560094999731518</v>
      </c>
      <c r="C82" s="83">
        <v>1</v>
      </c>
      <c r="D82" s="84">
        <f t="shared" si="36"/>
        <v>2.0408499999999998</v>
      </c>
      <c r="E82" s="84">
        <f t="shared" si="36"/>
        <v>0.11560094999731518</v>
      </c>
      <c r="F82" s="76">
        <f t="shared" si="37"/>
        <v>2.0408499999999998</v>
      </c>
      <c r="G82" s="76">
        <f t="shared" si="37"/>
        <v>0.11560094999731518</v>
      </c>
      <c r="H82" s="76">
        <f t="shared" si="38"/>
        <v>4.1650687224999992</v>
      </c>
      <c r="I82" s="76">
        <f t="shared" si="39"/>
        <v>8.5002805023141228</v>
      </c>
      <c r="J82" s="76">
        <f t="shared" si="40"/>
        <v>17.347797463147778</v>
      </c>
      <c r="K82" s="76">
        <f t="shared" si="41"/>
        <v>0.23592419880202067</v>
      </c>
      <c r="L82" s="76">
        <f t="shared" si="42"/>
        <v>0.48148590112510387</v>
      </c>
      <c r="M82" s="76">
        <f t="shared" ca="1" si="43"/>
        <v>0.11187415365477149</v>
      </c>
      <c r="N82" s="76">
        <f t="shared" ca="1" si="44"/>
        <v>1.3889010978797041E-5</v>
      </c>
      <c r="O82" s="86">
        <f t="shared" ca="1" si="45"/>
        <v>2140444.6591525082</v>
      </c>
      <c r="P82" s="76">
        <f t="shared" ca="1" si="46"/>
        <v>3092433.1395533872</v>
      </c>
      <c r="Q82" s="76">
        <f t="shared" ca="1" si="47"/>
        <v>204047.22542170709</v>
      </c>
      <c r="R82" s="30">
        <f t="shared" ca="1" si="48"/>
        <v>3.7267963425436923E-3</v>
      </c>
    </row>
    <row r="83" spans="1:18" x14ac:dyDescent="0.2">
      <c r="A83" s="83">
        <v>20428</v>
      </c>
      <c r="B83" s="83">
        <v>0.1113195999932941</v>
      </c>
      <c r="C83" s="83">
        <v>1</v>
      </c>
      <c r="D83" s="84">
        <f t="shared" si="36"/>
        <v>2.0428000000000002</v>
      </c>
      <c r="E83" s="84">
        <f t="shared" si="36"/>
        <v>0.1113195999932941</v>
      </c>
      <c r="F83" s="76">
        <f t="shared" si="37"/>
        <v>2.0428000000000002</v>
      </c>
      <c r="G83" s="76">
        <f t="shared" si="37"/>
        <v>0.1113195999932941</v>
      </c>
      <c r="H83" s="76">
        <f t="shared" si="38"/>
        <v>4.173031840000001</v>
      </c>
      <c r="I83" s="76">
        <f t="shared" si="39"/>
        <v>8.5246694427520033</v>
      </c>
      <c r="J83" s="76">
        <f t="shared" si="40"/>
        <v>17.414194737653794</v>
      </c>
      <c r="K83" s="76">
        <f t="shared" si="41"/>
        <v>0.22740367886630122</v>
      </c>
      <c r="L83" s="76">
        <f t="shared" si="42"/>
        <v>0.46454023518808019</v>
      </c>
      <c r="M83" s="76">
        <f t="shared" ca="1" si="43"/>
        <v>0.11211196454368753</v>
      </c>
      <c r="N83" s="76">
        <f t="shared" ca="1" si="44"/>
        <v>6.2784158072018087E-7</v>
      </c>
      <c r="O83" s="86">
        <f t="shared" ca="1" si="45"/>
        <v>2139327.3177622515</v>
      </c>
      <c r="P83" s="76">
        <f t="shared" ca="1" si="46"/>
        <v>3084822.6120216455</v>
      </c>
      <c r="Q83" s="76">
        <f t="shared" ca="1" si="47"/>
        <v>203208.86510332784</v>
      </c>
      <c r="R83" s="30">
        <f t="shared" ca="1" si="48"/>
        <v>-7.9236455039342901E-4</v>
      </c>
    </row>
    <row r="84" spans="1:18" x14ac:dyDescent="0.2">
      <c r="A84" s="83">
        <v>20432.5</v>
      </c>
      <c r="B84" s="83">
        <v>0.11387775000184774</v>
      </c>
      <c r="C84" s="83">
        <v>1</v>
      </c>
      <c r="D84" s="84">
        <f t="shared" si="36"/>
        <v>2.04325</v>
      </c>
      <c r="E84" s="84">
        <f t="shared" si="36"/>
        <v>0.11387775000184774</v>
      </c>
      <c r="F84" s="76">
        <f t="shared" si="37"/>
        <v>2.04325</v>
      </c>
      <c r="G84" s="76">
        <f t="shared" si="37"/>
        <v>0.11387775000184774</v>
      </c>
      <c r="H84" s="76">
        <f t="shared" si="38"/>
        <v>4.1748705624999998</v>
      </c>
      <c r="I84" s="76">
        <f t="shared" si="39"/>
        <v>8.5303042768281241</v>
      </c>
      <c r="J84" s="76">
        <f t="shared" si="40"/>
        <v>17.429544213629065</v>
      </c>
      <c r="K84" s="76">
        <f t="shared" si="41"/>
        <v>0.23268071269127541</v>
      </c>
      <c r="L84" s="76">
        <f t="shared" si="42"/>
        <v>0.47542486620644847</v>
      </c>
      <c r="M84" s="76">
        <f t="shared" ca="1" si="43"/>
        <v>0.11216687695497503</v>
      </c>
      <c r="N84" s="76">
        <f t="shared" ca="1" si="44"/>
        <v>2.9270865825155298E-6</v>
      </c>
      <c r="O84" s="86">
        <f t="shared" ca="1" si="45"/>
        <v>2139044.907023394</v>
      </c>
      <c r="P84" s="76">
        <f t="shared" ca="1" si="46"/>
        <v>3083035.2515000766</v>
      </c>
      <c r="Q84" s="76">
        <f t="shared" ca="1" si="47"/>
        <v>203013.4918937709</v>
      </c>
      <c r="R84" s="30">
        <f t="shared" ca="1" si="48"/>
        <v>1.7108730468727157E-3</v>
      </c>
    </row>
    <row r="85" spans="1:18" x14ac:dyDescent="0.2">
      <c r="A85" s="83">
        <v>20433</v>
      </c>
      <c r="B85" s="83">
        <v>0.1141730999952415</v>
      </c>
      <c r="C85" s="83">
        <v>1</v>
      </c>
      <c r="D85" s="84">
        <f t="shared" si="36"/>
        <v>2.0432999999999999</v>
      </c>
      <c r="E85" s="84">
        <f t="shared" si="36"/>
        <v>0.1141730999952415</v>
      </c>
      <c r="F85" s="76">
        <f t="shared" si="37"/>
        <v>2.0432999999999999</v>
      </c>
      <c r="G85" s="76">
        <f t="shared" si="37"/>
        <v>0.1141730999952415</v>
      </c>
      <c r="H85" s="76">
        <f t="shared" si="38"/>
        <v>4.1750748899999994</v>
      </c>
      <c r="I85" s="76">
        <f t="shared" si="39"/>
        <v>8.5309305227369983</v>
      </c>
      <c r="J85" s="76">
        <f t="shared" si="40"/>
        <v>17.431250337108509</v>
      </c>
      <c r="K85" s="76">
        <f t="shared" si="41"/>
        <v>0.23328989522027693</v>
      </c>
      <c r="L85" s="76">
        <f t="shared" si="42"/>
        <v>0.47668124290359182</v>
      </c>
      <c r="M85" s="76">
        <f t="shared" ca="1" si="43"/>
        <v>0.11217297909732604</v>
      </c>
      <c r="N85" s="76">
        <f t="shared" ca="1" si="44"/>
        <v>4.0004836062781395E-6</v>
      </c>
      <c r="O85" s="86">
        <f t="shared" ca="1" si="45"/>
        <v>2139012.9596684263</v>
      </c>
      <c r="P85" s="76">
        <f t="shared" ca="1" si="46"/>
        <v>3082835.9375034133</v>
      </c>
      <c r="Q85" s="76">
        <f t="shared" ca="1" si="47"/>
        <v>202991.73978169687</v>
      </c>
      <c r="R85" s="30">
        <f t="shared" ca="1" si="48"/>
        <v>2.0001208979154583E-3</v>
      </c>
    </row>
    <row r="86" spans="1:18" x14ac:dyDescent="0.2">
      <c r="A86" s="83">
        <v>20451</v>
      </c>
      <c r="B86" s="83">
        <v>0.11510570000245934</v>
      </c>
      <c r="C86" s="83">
        <v>1</v>
      </c>
      <c r="D86" s="84">
        <f t="shared" si="36"/>
        <v>2.0451000000000001</v>
      </c>
      <c r="E86" s="84">
        <f t="shared" si="36"/>
        <v>0.11510570000245934</v>
      </c>
      <c r="F86" s="76">
        <f t="shared" si="37"/>
        <v>2.0451000000000001</v>
      </c>
      <c r="G86" s="76">
        <f t="shared" si="37"/>
        <v>0.11510570000245934</v>
      </c>
      <c r="H86" s="76">
        <f t="shared" si="38"/>
        <v>4.1824340100000006</v>
      </c>
      <c r="I86" s="76">
        <f t="shared" si="39"/>
        <v>8.5534957938510026</v>
      </c>
      <c r="J86" s="76">
        <f t="shared" si="40"/>
        <v>17.492754248004687</v>
      </c>
      <c r="K86" s="76">
        <f t="shared" si="41"/>
        <v>0.23540266707502963</v>
      </c>
      <c r="L86" s="76">
        <f t="shared" si="42"/>
        <v>0.48142199443514311</v>
      </c>
      <c r="M86" s="76">
        <f t="shared" ca="1" si="43"/>
        <v>0.11239275789606293</v>
      </c>
      <c r="N86" s="76">
        <f t="shared" ca="1" si="44"/>
        <v>7.3600548726586196E-6</v>
      </c>
      <c r="O86" s="86">
        <f t="shared" ca="1" si="45"/>
        <v>2137787.1728298585</v>
      </c>
      <c r="P86" s="76">
        <f t="shared" ca="1" si="46"/>
        <v>3075565.0943605434</v>
      </c>
      <c r="Q86" s="76">
        <f t="shared" ca="1" si="47"/>
        <v>202202.82231150244</v>
      </c>
      <c r="R86" s="30">
        <f t="shared" ca="1" si="48"/>
        <v>2.7129421063964154E-3</v>
      </c>
    </row>
    <row r="87" spans="1:18" x14ac:dyDescent="0.2">
      <c r="A87" s="83">
        <v>20451.5</v>
      </c>
      <c r="B87" s="83">
        <v>0.11340104999544565</v>
      </c>
      <c r="C87" s="83">
        <v>1</v>
      </c>
      <c r="D87" s="84">
        <f t="shared" si="36"/>
        <v>2.04515</v>
      </c>
      <c r="E87" s="84">
        <f t="shared" si="36"/>
        <v>0.11340104999544565</v>
      </c>
      <c r="F87" s="76">
        <f t="shared" si="37"/>
        <v>2.04515</v>
      </c>
      <c r="G87" s="76">
        <f t="shared" si="37"/>
        <v>0.11340104999544565</v>
      </c>
      <c r="H87" s="76">
        <f t="shared" si="38"/>
        <v>4.1826385225000005</v>
      </c>
      <c r="I87" s="76">
        <f t="shared" si="39"/>
        <v>8.5541231742908757</v>
      </c>
      <c r="J87" s="76">
        <f t="shared" si="40"/>
        <v>17.494465009900985</v>
      </c>
      <c r="K87" s="76">
        <f t="shared" si="41"/>
        <v>0.23192215739818567</v>
      </c>
      <c r="L87" s="76">
        <f t="shared" si="42"/>
        <v>0.47431560020289942</v>
      </c>
      <c r="M87" s="76">
        <f t="shared" ca="1" si="43"/>
        <v>0.11239886568697505</v>
      </c>
      <c r="N87" s="76">
        <f t="shared" ca="1" si="44"/>
        <v>1.0043733881446937E-6</v>
      </c>
      <c r="O87" s="86">
        <f t="shared" ca="1" si="45"/>
        <v>2137751.0215534247</v>
      </c>
      <c r="P87" s="76">
        <f t="shared" ca="1" si="46"/>
        <v>3075360.4760849578</v>
      </c>
      <c r="Q87" s="76">
        <f t="shared" ca="1" si="47"/>
        <v>202180.74605338622</v>
      </c>
      <c r="R87" s="30">
        <f t="shared" ca="1" si="48"/>
        <v>1.0021843084705995E-3</v>
      </c>
    </row>
    <row r="88" spans="1:18" x14ac:dyDescent="0.2">
      <c r="A88" s="83">
        <v>20456.5</v>
      </c>
      <c r="B88" s="83">
        <v>0.11285454999597277</v>
      </c>
      <c r="C88" s="83">
        <v>1</v>
      </c>
      <c r="D88" s="84">
        <f t="shared" si="36"/>
        <v>2.0456500000000002</v>
      </c>
      <c r="E88" s="84">
        <f t="shared" si="36"/>
        <v>0.11285454999597277</v>
      </c>
      <c r="F88" s="76">
        <f t="shared" si="37"/>
        <v>2.0456500000000002</v>
      </c>
      <c r="G88" s="76">
        <f t="shared" si="37"/>
        <v>0.11285454999597277</v>
      </c>
      <c r="H88" s="76">
        <f t="shared" si="38"/>
        <v>4.1846839225000005</v>
      </c>
      <c r="I88" s="76">
        <f t="shared" si="39"/>
        <v>8.5603986660621274</v>
      </c>
      <c r="J88" s="76">
        <f t="shared" si="40"/>
        <v>17.511579531229991</v>
      </c>
      <c r="K88" s="76">
        <f t="shared" si="41"/>
        <v>0.23086091019926172</v>
      </c>
      <c r="L88" s="76">
        <f t="shared" si="42"/>
        <v>0.4722606209491198</v>
      </c>
      <c r="M88" s="76">
        <f t="shared" ca="1" si="43"/>
        <v>0.11245995199260624</v>
      </c>
      <c r="N88" s="76">
        <f t="shared" ca="1" si="44"/>
        <v>1.5570758426085926E-7</v>
      </c>
      <c r="O88" s="86">
        <f t="shared" ca="1" si="45"/>
        <v>2137383.2631025296</v>
      </c>
      <c r="P88" s="76">
        <f t="shared" ca="1" si="46"/>
        <v>3073306.4265584867</v>
      </c>
      <c r="Q88" s="76">
        <f t="shared" ca="1" si="47"/>
        <v>201959.5035937021</v>
      </c>
      <c r="R88" s="30">
        <f t="shared" ca="1" si="48"/>
        <v>3.9459800336653916E-4</v>
      </c>
    </row>
    <row r="89" spans="1:18" x14ac:dyDescent="0.2">
      <c r="A89" s="83">
        <v>20456.5</v>
      </c>
      <c r="B89" s="83">
        <v>0.11385454999253852</v>
      </c>
      <c r="C89" s="83">
        <v>1</v>
      </c>
      <c r="D89" s="84">
        <f t="shared" si="36"/>
        <v>2.0456500000000002</v>
      </c>
      <c r="E89" s="84">
        <f t="shared" si="36"/>
        <v>0.11385454999253852</v>
      </c>
      <c r="F89" s="76">
        <f t="shared" si="37"/>
        <v>2.0456500000000002</v>
      </c>
      <c r="G89" s="76">
        <f t="shared" si="37"/>
        <v>0.11385454999253852</v>
      </c>
      <c r="H89" s="76">
        <f t="shared" si="38"/>
        <v>4.1846839225000005</v>
      </c>
      <c r="I89" s="76">
        <f t="shared" si="39"/>
        <v>8.5603986660621274</v>
      </c>
      <c r="J89" s="76">
        <f t="shared" si="40"/>
        <v>17.511579531229991</v>
      </c>
      <c r="K89" s="76">
        <f t="shared" si="41"/>
        <v>0.23290656019223646</v>
      </c>
      <c r="L89" s="76">
        <f t="shared" si="42"/>
        <v>0.47644530485724856</v>
      </c>
      <c r="M89" s="76">
        <f t="shared" ca="1" si="43"/>
        <v>0.11245995199260624</v>
      </c>
      <c r="N89" s="76">
        <f t="shared" ca="1" si="44"/>
        <v>1.9449035814151355E-6</v>
      </c>
      <c r="O89" s="86">
        <f t="shared" ca="1" si="45"/>
        <v>2137383.2631025296</v>
      </c>
      <c r="P89" s="76">
        <f t="shared" ca="1" si="46"/>
        <v>3073306.4265584867</v>
      </c>
      <c r="Q89" s="76">
        <f t="shared" ca="1" si="47"/>
        <v>201959.5035937021</v>
      </c>
      <c r="R89" s="30">
        <f t="shared" ca="1" si="48"/>
        <v>1.3945979999322872E-3</v>
      </c>
    </row>
    <row r="90" spans="1:18" x14ac:dyDescent="0.2">
      <c r="A90" s="83">
        <v>20456.5</v>
      </c>
      <c r="B90" s="83">
        <v>0.11425454999698559</v>
      </c>
      <c r="C90" s="83">
        <v>1</v>
      </c>
      <c r="D90" s="84">
        <f t="shared" si="36"/>
        <v>2.0456500000000002</v>
      </c>
      <c r="E90" s="84">
        <f t="shared" si="36"/>
        <v>0.11425454999698559</v>
      </c>
      <c r="F90" s="76">
        <f t="shared" si="37"/>
        <v>2.0456500000000002</v>
      </c>
      <c r="G90" s="76">
        <f t="shared" si="37"/>
        <v>0.11425454999698559</v>
      </c>
      <c r="H90" s="76">
        <f t="shared" si="38"/>
        <v>4.1846839225000005</v>
      </c>
      <c r="I90" s="76">
        <f t="shared" si="39"/>
        <v>8.5603986660621274</v>
      </c>
      <c r="J90" s="76">
        <f t="shared" si="40"/>
        <v>17.511579531229991</v>
      </c>
      <c r="K90" s="76">
        <f t="shared" si="41"/>
        <v>0.23372482020133359</v>
      </c>
      <c r="L90" s="76">
        <f t="shared" si="42"/>
        <v>0.47811917844485807</v>
      </c>
      <c r="M90" s="76">
        <f t="shared" ca="1" si="43"/>
        <v>0.11245995199260624</v>
      </c>
      <c r="N90" s="76">
        <f t="shared" ca="1" si="44"/>
        <v>3.2205819973223544E-6</v>
      </c>
      <c r="O90" s="86">
        <f t="shared" ca="1" si="45"/>
        <v>2137383.2631025296</v>
      </c>
      <c r="P90" s="76">
        <f t="shared" ca="1" si="46"/>
        <v>3073306.4265584867</v>
      </c>
      <c r="Q90" s="76">
        <f t="shared" ca="1" si="47"/>
        <v>201959.5035937021</v>
      </c>
      <c r="R90" s="30">
        <f t="shared" ca="1" si="48"/>
        <v>1.7945980043793525E-3</v>
      </c>
    </row>
    <row r="91" spans="1:18" x14ac:dyDescent="0.2">
      <c r="A91" s="83">
        <v>20456.5</v>
      </c>
      <c r="B91" s="83">
        <v>0.11435454999445938</v>
      </c>
      <c r="C91" s="83">
        <v>1</v>
      </c>
      <c r="D91" s="84">
        <f t="shared" si="36"/>
        <v>2.0456500000000002</v>
      </c>
      <c r="E91" s="84">
        <f t="shared" si="36"/>
        <v>0.11435454999445938</v>
      </c>
      <c r="F91" s="76">
        <f t="shared" si="37"/>
        <v>2.0456500000000002</v>
      </c>
      <c r="G91" s="76">
        <f t="shared" si="37"/>
        <v>0.11435454999445938</v>
      </c>
      <c r="H91" s="76">
        <f t="shared" si="38"/>
        <v>4.1846839225000005</v>
      </c>
      <c r="I91" s="76">
        <f t="shared" si="39"/>
        <v>8.5603986660621274</v>
      </c>
      <c r="J91" s="76">
        <f t="shared" si="40"/>
        <v>17.511579531229991</v>
      </c>
      <c r="K91" s="76">
        <f t="shared" si="41"/>
        <v>0.23392938519616585</v>
      </c>
      <c r="L91" s="76">
        <f t="shared" si="42"/>
        <v>0.47853764682653671</v>
      </c>
      <c r="M91" s="76">
        <f t="shared" ca="1" si="43"/>
        <v>0.11245995199260624</v>
      </c>
      <c r="N91" s="76">
        <f t="shared" ca="1" si="44"/>
        <v>3.5895015886259107E-6</v>
      </c>
      <c r="O91" s="86">
        <f t="shared" ca="1" si="45"/>
        <v>2137383.2631025296</v>
      </c>
      <c r="P91" s="76">
        <f t="shared" ca="1" si="46"/>
        <v>3073306.4265584867</v>
      </c>
      <c r="Q91" s="76">
        <f t="shared" ca="1" si="47"/>
        <v>201959.5035937021</v>
      </c>
      <c r="R91" s="30">
        <f t="shared" ca="1" si="48"/>
        <v>1.89459800185314E-3</v>
      </c>
    </row>
    <row r="92" spans="1:18" x14ac:dyDescent="0.2">
      <c r="A92" s="83">
        <v>21233</v>
      </c>
      <c r="B92" s="83">
        <v>0.12473309999768389</v>
      </c>
      <c r="C92" s="83">
        <v>1</v>
      </c>
      <c r="D92" s="84">
        <f t="shared" si="36"/>
        <v>2.1233</v>
      </c>
      <c r="E92" s="84">
        <f t="shared" si="36"/>
        <v>0.12473309999768389</v>
      </c>
      <c r="F92" s="76">
        <f t="shared" si="37"/>
        <v>2.1233</v>
      </c>
      <c r="G92" s="76">
        <f t="shared" si="37"/>
        <v>0.12473309999768389</v>
      </c>
      <c r="H92" s="76">
        <f t="shared" si="38"/>
        <v>4.5084028900000002</v>
      </c>
      <c r="I92" s="76">
        <f t="shared" si="39"/>
        <v>9.5726918563370003</v>
      </c>
      <c r="J92" s="76">
        <f t="shared" si="40"/>
        <v>20.325696618560354</v>
      </c>
      <c r="K92" s="76">
        <f t="shared" si="41"/>
        <v>0.26484579122508223</v>
      </c>
      <c r="L92" s="76">
        <f t="shared" si="42"/>
        <v>0.56234706850821703</v>
      </c>
      <c r="M92" s="76">
        <f t="shared" ca="1" si="43"/>
        <v>0.12213193867203269</v>
      </c>
      <c r="N92" s="76">
        <f t="shared" ca="1" si="44"/>
        <v>6.7660402420635344E-6</v>
      </c>
      <c r="O92" s="86">
        <f t="shared" ca="1" si="45"/>
        <v>1946541.5856350376</v>
      </c>
      <c r="P92" s="76">
        <f t="shared" ca="1" si="46"/>
        <v>2592911.9969842932</v>
      </c>
      <c r="Q92" s="76">
        <f t="shared" ca="1" si="47"/>
        <v>158223.18153077253</v>
      </c>
      <c r="R92" s="30">
        <f t="shared" ca="1" si="48"/>
        <v>2.6011613256512051E-3</v>
      </c>
    </row>
    <row r="93" spans="1:18" x14ac:dyDescent="0.2">
      <c r="A93" s="83">
        <v>21351.5</v>
      </c>
      <c r="B93" s="83">
        <v>0.12583104999794159</v>
      </c>
      <c r="C93" s="83">
        <v>1</v>
      </c>
      <c r="D93" s="84">
        <f t="shared" si="36"/>
        <v>2.1351499999999999</v>
      </c>
      <c r="E93" s="84">
        <f t="shared" si="36"/>
        <v>0.12583104999794159</v>
      </c>
      <c r="F93" s="76">
        <f t="shared" si="37"/>
        <v>2.1351499999999999</v>
      </c>
      <c r="G93" s="76">
        <f t="shared" si="37"/>
        <v>0.12583104999794159</v>
      </c>
      <c r="H93" s="76">
        <f t="shared" si="38"/>
        <v>4.5588655224999997</v>
      </c>
      <c r="I93" s="76">
        <f t="shared" si="39"/>
        <v>9.7338617203658746</v>
      </c>
      <c r="J93" s="76">
        <f t="shared" si="40"/>
        <v>20.783254852239196</v>
      </c>
      <c r="K93" s="76">
        <f t="shared" si="41"/>
        <v>0.26866816640310498</v>
      </c>
      <c r="L93" s="76">
        <f t="shared" si="42"/>
        <v>0.57364683549558959</v>
      </c>
      <c r="M93" s="76">
        <f t="shared" ca="1" si="43"/>
        <v>0.12364034210507276</v>
      </c>
      <c r="N93" s="76">
        <f t="shared" ca="1" si="44"/>
        <v>4.7992010718778089E-6</v>
      </c>
      <c r="O93" s="86">
        <f t="shared" ca="1" si="45"/>
        <v>1895390.3137287828</v>
      </c>
      <c r="P93" s="76">
        <f t="shared" ca="1" si="46"/>
        <v>2494472.3287538709</v>
      </c>
      <c r="Q93" s="76">
        <f t="shared" ca="1" si="47"/>
        <v>150195.52729538333</v>
      </c>
      <c r="R93" s="30">
        <f t="shared" ca="1" si="48"/>
        <v>2.1907078928688345E-3</v>
      </c>
    </row>
    <row r="94" spans="1:18" x14ac:dyDescent="0.2">
      <c r="A94" s="83">
        <v>21494</v>
      </c>
      <c r="B94" s="83">
        <v>0.12590579999960028</v>
      </c>
      <c r="C94" s="83">
        <v>1</v>
      </c>
      <c r="D94" s="84">
        <f t="shared" si="36"/>
        <v>2.1494</v>
      </c>
      <c r="E94" s="84">
        <f t="shared" si="36"/>
        <v>0.12590579999960028</v>
      </c>
      <c r="F94" s="76">
        <f t="shared" si="37"/>
        <v>2.1494</v>
      </c>
      <c r="G94" s="76">
        <f t="shared" si="37"/>
        <v>0.12590579999960028</v>
      </c>
      <c r="H94" s="76">
        <f t="shared" si="38"/>
        <v>4.6199203600000001</v>
      </c>
      <c r="I94" s="76">
        <f t="shared" si="39"/>
        <v>9.9300568217839995</v>
      </c>
      <c r="J94" s="76">
        <f t="shared" si="40"/>
        <v>21.343664132742528</v>
      </c>
      <c r="K94" s="76">
        <f t="shared" si="41"/>
        <v>0.27062192651914085</v>
      </c>
      <c r="L94" s="76">
        <f t="shared" si="42"/>
        <v>0.58167476886024139</v>
      </c>
      <c r="M94" s="76">
        <f t="shared" ca="1" si="43"/>
        <v>0.12546560086539985</v>
      </c>
      <c r="N94" s="76">
        <f t="shared" ca="1" si="44"/>
        <v>1.9377527775080886E-7</v>
      </c>
      <c r="O94" s="86">
        <f t="shared" ca="1" si="45"/>
        <v>1826942.2949875973</v>
      </c>
      <c r="P94" s="76">
        <f t="shared" ca="1" si="46"/>
        <v>2368822.8760451083</v>
      </c>
      <c r="Q94" s="76">
        <f t="shared" ca="1" si="47"/>
        <v>140202.65240570783</v>
      </c>
      <c r="R94" s="30">
        <f t="shared" ca="1" si="48"/>
        <v>4.4019913420043078E-4</v>
      </c>
    </row>
    <row r="95" spans="1:18" x14ac:dyDescent="0.2">
      <c r="A95" s="83">
        <v>22168</v>
      </c>
      <c r="B95" s="83">
        <v>0.13653759999579052</v>
      </c>
      <c r="C95" s="83">
        <v>1</v>
      </c>
      <c r="D95" s="84">
        <f t="shared" si="36"/>
        <v>2.2168000000000001</v>
      </c>
      <c r="E95" s="84">
        <f t="shared" si="36"/>
        <v>0.13653759999579052</v>
      </c>
      <c r="F95" s="76">
        <f t="shared" si="37"/>
        <v>2.2168000000000001</v>
      </c>
      <c r="G95" s="76">
        <f t="shared" si="37"/>
        <v>0.13653759999579052</v>
      </c>
      <c r="H95" s="76">
        <f t="shared" si="38"/>
        <v>4.9142022400000007</v>
      </c>
      <c r="I95" s="76">
        <f t="shared" si="39"/>
        <v>10.893803525632002</v>
      </c>
      <c r="J95" s="76">
        <f t="shared" si="40"/>
        <v>24.149383655621023</v>
      </c>
      <c r="K95" s="76">
        <f t="shared" si="41"/>
        <v>0.30267655167066843</v>
      </c>
      <c r="L95" s="76">
        <f t="shared" si="42"/>
        <v>0.67097337974353777</v>
      </c>
      <c r="M95" s="76">
        <f t="shared" ca="1" si="43"/>
        <v>0.13426678278657125</v>
      </c>
      <c r="N95" s="76">
        <f t="shared" ca="1" si="44"/>
        <v>5.1566107976863542E-6</v>
      </c>
      <c r="O95" s="86">
        <f t="shared" ca="1" si="45"/>
        <v>1416395.8303155014</v>
      </c>
      <c r="P95" s="76">
        <f t="shared" ca="1" si="46"/>
        <v>1693871.4493301883</v>
      </c>
      <c r="Q95" s="76">
        <f t="shared" ca="1" si="47"/>
        <v>90148.944241527424</v>
      </c>
      <c r="R95" s="30">
        <f t="shared" ca="1" si="48"/>
        <v>2.2708172092192613E-3</v>
      </c>
    </row>
    <row r="96" spans="1:18" x14ac:dyDescent="0.2">
      <c r="A96" s="83">
        <v>22199.5</v>
      </c>
      <c r="B96" s="83">
        <v>0.13754464999510674</v>
      </c>
      <c r="C96" s="83">
        <v>1</v>
      </c>
      <c r="D96" s="84">
        <f t="shared" si="36"/>
        <v>2.2199499999999999</v>
      </c>
      <c r="E96" s="84">
        <f t="shared" si="36"/>
        <v>0.13754464999510674</v>
      </c>
      <c r="F96" s="76">
        <f t="shared" si="37"/>
        <v>2.2199499999999999</v>
      </c>
      <c r="G96" s="76">
        <f t="shared" si="37"/>
        <v>0.13754464999510674</v>
      </c>
      <c r="H96" s="76">
        <f t="shared" si="38"/>
        <v>4.9281780024999993</v>
      </c>
      <c r="I96" s="76">
        <f t="shared" si="39"/>
        <v>10.940308756649873</v>
      </c>
      <c r="J96" s="76">
        <f t="shared" si="40"/>
        <v>24.286938424324884</v>
      </c>
      <c r="K96" s="76">
        <f t="shared" si="41"/>
        <v>0.30534224575663721</v>
      </c>
      <c r="L96" s="76">
        <f t="shared" si="42"/>
        <v>0.67784451846744675</v>
      </c>
      <c r="M96" s="76">
        <f t="shared" ca="1" si="43"/>
        <v>0.13468489936133116</v>
      </c>
      <c r="N96" s="76">
        <f t="shared" ca="1" si="44"/>
        <v>8.1781736873798425E-6</v>
      </c>
      <c r="O96" s="86">
        <f t="shared" ca="1" si="45"/>
        <v>1394394.1867320894</v>
      </c>
      <c r="P96" s="76">
        <f t="shared" ca="1" si="46"/>
        <v>1660190.493499266</v>
      </c>
      <c r="Q96" s="76">
        <f t="shared" ca="1" si="47"/>
        <v>87787.656679251144</v>
      </c>
      <c r="R96" s="30">
        <f t="shared" ca="1" si="48"/>
        <v>2.8597506337755818E-3</v>
      </c>
    </row>
    <row r="97" spans="1:18" x14ac:dyDescent="0.2">
      <c r="A97" s="83">
        <v>22950</v>
      </c>
      <c r="B97" s="83">
        <v>0.14646499999798834</v>
      </c>
      <c r="C97" s="83">
        <v>1</v>
      </c>
      <c r="D97" s="84">
        <f t="shared" si="36"/>
        <v>2.2949999999999999</v>
      </c>
      <c r="E97" s="84">
        <f t="shared" si="36"/>
        <v>0.14646499999798834</v>
      </c>
      <c r="F97" s="76">
        <f t="shared" si="37"/>
        <v>2.2949999999999999</v>
      </c>
      <c r="G97" s="76">
        <f t="shared" si="37"/>
        <v>0.14646499999798834</v>
      </c>
      <c r="H97" s="76">
        <f t="shared" si="38"/>
        <v>5.2670249999999994</v>
      </c>
      <c r="I97" s="76">
        <f t="shared" si="39"/>
        <v>12.087822374999998</v>
      </c>
      <c r="J97" s="76">
        <f t="shared" si="40"/>
        <v>27.741552350624996</v>
      </c>
      <c r="K97" s="76">
        <f t="shared" si="41"/>
        <v>0.33613717499538326</v>
      </c>
      <c r="L97" s="76">
        <f t="shared" si="42"/>
        <v>0.77143481661440461</v>
      </c>
      <c r="M97" s="76">
        <f t="shared" ca="1" si="43"/>
        <v>0.14482588671128405</v>
      </c>
      <c r="N97" s="76">
        <f t="shared" ca="1" si="44"/>
        <v>2.6866923666505621E-6</v>
      </c>
      <c r="O97" s="86">
        <f t="shared" ca="1" si="45"/>
        <v>835479.41012302914</v>
      </c>
      <c r="P97" s="76">
        <f t="shared" ca="1" si="46"/>
        <v>862088.08127020078</v>
      </c>
      <c r="Q97" s="76">
        <f t="shared" ca="1" si="47"/>
        <v>35725.884048210086</v>
      </c>
      <c r="R97" s="30">
        <f t="shared" ca="1" si="48"/>
        <v>1.6391132867042968E-3</v>
      </c>
    </row>
    <row r="98" spans="1:18" x14ac:dyDescent="0.2">
      <c r="A98" s="83">
        <v>23056</v>
      </c>
      <c r="B98" s="83">
        <v>0.14957919999869773</v>
      </c>
      <c r="C98" s="83">
        <v>1</v>
      </c>
      <c r="D98" s="84">
        <f t="shared" si="36"/>
        <v>2.3056000000000001</v>
      </c>
      <c r="E98" s="84">
        <f t="shared" si="36"/>
        <v>0.14957919999869773</v>
      </c>
      <c r="F98" s="76">
        <f t="shared" si="37"/>
        <v>2.3056000000000001</v>
      </c>
      <c r="G98" s="76">
        <f t="shared" si="37"/>
        <v>0.14957919999869773</v>
      </c>
      <c r="H98" s="76">
        <f t="shared" si="38"/>
        <v>5.3157913600000004</v>
      </c>
      <c r="I98" s="76">
        <f t="shared" si="39"/>
        <v>12.256088559616002</v>
      </c>
      <c r="J98" s="76">
        <f t="shared" si="40"/>
        <v>28.257637783050654</v>
      </c>
      <c r="K98" s="76">
        <f t="shared" si="41"/>
        <v>0.34486980351699753</v>
      </c>
      <c r="L98" s="76">
        <f t="shared" si="42"/>
        <v>0.79513181898878948</v>
      </c>
      <c r="M98" s="76">
        <f t="shared" ca="1" si="43"/>
        <v>0.14628591177699379</v>
      </c>
      <c r="N98" s="76">
        <f t="shared" ca="1" si="44"/>
        <v>1.0845747311213888E-5</v>
      </c>
      <c r="O98" s="86">
        <f t="shared" ca="1" si="45"/>
        <v>755668.95728670608</v>
      </c>
      <c r="P98" s="76">
        <f t="shared" ca="1" si="46"/>
        <v>756693.73901970661</v>
      </c>
      <c r="Q98" s="76">
        <f t="shared" ca="1" si="47"/>
        <v>29534.168232386844</v>
      </c>
      <c r="R98" s="30">
        <f t="shared" ca="1" si="48"/>
        <v>3.2932882217039383E-3</v>
      </c>
    </row>
    <row r="99" spans="1:18" x14ac:dyDescent="0.2">
      <c r="A99" s="83">
        <v>23071.5</v>
      </c>
      <c r="B99" s="83">
        <v>0.14843505000317236</v>
      </c>
      <c r="C99" s="83">
        <v>1</v>
      </c>
      <c r="D99" s="84">
        <f t="shared" si="36"/>
        <v>2.30715</v>
      </c>
      <c r="E99" s="84">
        <f t="shared" si="36"/>
        <v>0.14843505000317236</v>
      </c>
      <c r="F99" s="76">
        <f t="shared" si="37"/>
        <v>2.30715</v>
      </c>
      <c r="G99" s="76">
        <f t="shared" si="37"/>
        <v>0.14843505000317236</v>
      </c>
      <c r="H99" s="76">
        <f t="shared" si="38"/>
        <v>5.3229411225000005</v>
      </c>
      <c r="I99" s="76">
        <f t="shared" si="39"/>
        <v>12.280823610775876</v>
      </c>
      <c r="J99" s="76">
        <f t="shared" si="40"/>
        <v>28.333702193601564</v>
      </c>
      <c r="K99" s="76">
        <f t="shared" si="41"/>
        <v>0.34246192561481914</v>
      </c>
      <c r="L99" s="76">
        <f t="shared" si="42"/>
        <v>0.79011103168222996</v>
      </c>
      <c r="M99" s="76">
        <f t="shared" ca="1" si="43"/>
        <v>0.14649998101655615</v>
      </c>
      <c r="N99" s="76">
        <f t="shared" ca="1" si="44"/>
        <v>3.7444919829639144E-6</v>
      </c>
      <c r="O99" s="86">
        <f t="shared" ca="1" si="45"/>
        <v>744081.19580319209</v>
      </c>
      <c r="P99" s="76">
        <f t="shared" ca="1" si="46"/>
        <v>741580.71689099458</v>
      </c>
      <c r="Q99" s="76">
        <f t="shared" ca="1" si="47"/>
        <v>28664.02586750688</v>
      </c>
      <c r="R99" s="30">
        <f t="shared" ca="1" si="48"/>
        <v>1.9350689866162174E-3</v>
      </c>
    </row>
    <row r="100" spans="1:18" x14ac:dyDescent="0.2">
      <c r="A100" s="83">
        <v>23083.5</v>
      </c>
      <c r="B100" s="83">
        <v>0.14932344999397174</v>
      </c>
      <c r="C100" s="83">
        <v>1</v>
      </c>
      <c r="D100" s="84">
        <f t="shared" si="36"/>
        <v>2.3083499999999999</v>
      </c>
      <c r="E100" s="84">
        <f t="shared" si="36"/>
        <v>0.14932344999397174</v>
      </c>
      <c r="F100" s="76">
        <f t="shared" si="37"/>
        <v>2.3083499999999999</v>
      </c>
      <c r="G100" s="76">
        <f t="shared" si="37"/>
        <v>0.14932344999397174</v>
      </c>
      <c r="H100" s="76">
        <f t="shared" si="38"/>
        <v>5.3284797224999991</v>
      </c>
      <c r="I100" s="76">
        <f t="shared" si="39"/>
        <v>12.299996167432873</v>
      </c>
      <c r="J100" s="76">
        <f t="shared" si="40"/>
        <v>28.39269615309367</v>
      </c>
      <c r="K100" s="76">
        <f t="shared" si="41"/>
        <v>0.34469078579358464</v>
      </c>
      <c r="L100" s="76">
        <f t="shared" si="42"/>
        <v>0.79566697538662112</v>
      </c>
      <c r="M100" s="76">
        <f t="shared" ca="1" si="43"/>
        <v>0.14666581279885069</v>
      </c>
      <c r="N100" s="76">
        <f t="shared" ca="1" si="44"/>
        <v>7.0630354608908748E-6</v>
      </c>
      <c r="O100" s="86">
        <f t="shared" ca="1" si="45"/>
        <v>735127.4427432568</v>
      </c>
      <c r="P100" s="76">
        <f t="shared" ca="1" si="46"/>
        <v>729936.81522906839</v>
      </c>
      <c r="Q100" s="76">
        <f t="shared" ca="1" si="47"/>
        <v>27996.862441666348</v>
      </c>
      <c r="R100" s="30">
        <f t="shared" ca="1" si="48"/>
        <v>2.6576371951210487E-3</v>
      </c>
    </row>
    <row r="101" spans="1:18" x14ac:dyDescent="0.2">
      <c r="A101" s="83">
        <v>23085.5</v>
      </c>
      <c r="B101" s="83">
        <v>0.14930484999786131</v>
      </c>
      <c r="C101" s="83">
        <v>1</v>
      </c>
      <c r="D101" s="84">
        <f t="shared" si="36"/>
        <v>2.3085499999999999</v>
      </c>
      <c r="E101" s="84">
        <f t="shared" si="36"/>
        <v>0.14930484999786131</v>
      </c>
      <c r="F101" s="76">
        <f t="shared" si="37"/>
        <v>2.3085499999999999</v>
      </c>
      <c r="G101" s="76">
        <f t="shared" si="37"/>
        <v>0.14930484999786131</v>
      </c>
      <c r="H101" s="76">
        <f t="shared" si="38"/>
        <v>5.3294031024999997</v>
      </c>
      <c r="I101" s="76">
        <f t="shared" si="39"/>
        <v>12.303193532276374</v>
      </c>
      <c r="J101" s="76">
        <f t="shared" si="40"/>
        <v>28.402537428936622</v>
      </c>
      <c r="K101" s="76">
        <f t="shared" si="41"/>
        <v>0.34467771146256271</v>
      </c>
      <c r="L101" s="76">
        <f t="shared" si="42"/>
        <v>0.7957057307968991</v>
      </c>
      <c r="M101" s="76">
        <f t="shared" ca="1" si="43"/>
        <v>0.14669345997840674</v>
      </c>
      <c r="N101" s="76">
        <f t="shared" ca="1" si="44"/>
        <v>6.8193578337069296E-6</v>
      </c>
      <c r="O101" s="86">
        <f t="shared" ca="1" si="45"/>
        <v>733636.6841300861</v>
      </c>
      <c r="P101" s="76">
        <f t="shared" ca="1" si="46"/>
        <v>728001.03889250429</v>
      </c>
      <c r="Q101" s="76">
        <f t="shared" ca="1" si="47"/>
        <v>27886.225666957747</v>
      </c>
      <c r="R101" s="30">
        <f t="shared" ca="1" si="48"/>
        <v>2.6113900194545681E-3</v>
      </c>
    </row>
    <row r="102" spans="1:18" x14ac:dyDescent="0.2">
      <c r="A102" s="83">
        <v>23098</v>
      </c>
      <c r="B102" s="83">
        <v>0.14888860000064597</v>
      </c>
      <c r="C102" s="83">
        <v>1</v>
      </c>
      <c r="D102" s="84">
        <f t="shared" si="36"/>
        <v>2.3098000000000001</v>
      </c>
      <c r="E102" s="84">
        <f t="shared" si="36"/>
        <v>0.14888860000064597</v>
      </c>
      <c r="F102" s="76">
        <f t="shared" si="37"/>
        <v>2.3098000000000001</v>
      </c>
      <c r="G102" s="76">
        <f t="shared" si="37"/>
        <v>0.14888860000064597</v>
      </c>
      <c r="H102" s="76">
        <f t="shared" si="38"/>
        <v>5.3351760400000003</v>
      </c>
      <c r="I102" s="76">
        <f t="shared" si="39"/>
        <v>12.323189617192002</v>
      </c>
      <c r="J102" s="76">
        <f t="shared" si="40"/>
        <v>28.464103377790085</v>
      </c>
      <c r="K102" s="76">
        <f t="shared" si="41"/>
        <v>0.34390288828149207</v>
      </c>
      <c r="L102" s="76">
        <f t="shared" si="42"/>
        <v>0.7943468913525904</v>
      </c>
      <c r="M102" s="76">
        <f t="shared" ca="1" si="43"/>
        <v>0.1468663101912645</v>
      </c>
      <c r="N102" s="76">
        <f t="shared" ca="1" si="44"/>
        <v>4.0896560731281063E-6</v>
      </c>
      <c r="O102" s="86">
        <f t="shared" ca="1" si="45"/>
        <v>724329.69527232274</v>
      </c>
      <c r="P102" s="76">
        <f t="shared" ca="1" si="46"/>
        <v>715934.45225663774</v>
      </c>
      <c r="Q102" s="76">
        <f t="shared" ca="1" si="47"/>
        <v>27198.387368877571</v>
      </c>
      <c r="R102" s="30">
        <f t="shared" ca="1" si="48"/>
        <v>2.0222898093814612E-3</v>
      </c>
    </row>
    <row r="103" spans="1:18" x14ac:dyDescent="0.2">
      <c r="A103" s="83">
        <v>23110</v>
      </c>
      <c r="B103" s="83">
        <v>0.14827700000023469</v>
      </c>
      <c r="C103" s="83">
        <v>1</v>
      </c>
      <c r="D103" s="84">
        <f t="shared" si="36"/>
        <v>2.3109999999999999</v>
      </c>
      <c r="E103" s="84">
        <f t="shared" si="36"/>
        <v>0.14827700000023469</v>
      </c>
      <c r="F103" s="76">
        <f t="shared" si="37"/>
        <v>2.3109999999999999</v>
      </c>
      <c r="G103" s="76">
        <f t="shared" si="37"/>
        <v>0.14827700000023469</v>
      </c>
      <c r="H103" s="76">
        <f t="shared" si="38"/>
        <v>5.3407209999999994</v>
      </c>
      <c r="I103" s="76">
        <f t="shared" si="39"/>
        <v>12.342406230999998</v>
      </c>
      <c r="J103" s="76">
        <f t="shared" si="40"/>
        <v>28.523300799840996</v>
      </c>
      <c r="K103" s="76">
        <f t="shared" si="41"/>
        <v>0.34266814700054238</v>
      </c>
      <c r="L103" s="76">
        <f t="shared" si="42"/>
        <v>0.79190608771825344</v>
      </c>
      <c r="M103" s="76">
        <f t="shared" ca="1" si="43"/>
        <v>0.14703233616193057</v>
      </c>
      <c r="N103" s="76">
        <f t="shared" ca="1" si="44"/>
        <v>1.5491880703819632E-6</v>
      </c>
      <c r="O103" s="86">
        <f t="shared" ca="1" si="45"/>
        <v>715412.14581259585</v>
      </c>
      <c r="P103" s="76">
        <f t="shared" ca="1" si="46"/>
        <v>704403.21749630675</v>
      </c>
      <c r="Q103" s="76">
        <f t="shared" ca="1" si="47"/>
        <v>26544.026558923455</v>
      </c>
      <c r="R103" s="30">
        <f t="shared" ca="1" si="48"/>
        <v>1.2446638383041275E-3</v>
      </c>
    </row>
    <row r="104" spans="1:18" x14ac:dyDescent="0.2">
      <c r="A104" s="83">
        <v>23134</v>
      </c>
      <c r="B104" s="83">
        <v>0.14915380000456935</v>
      </c>
      <c r="C104" s="83">
        <v>1</v>
      </c>
      <c r="D104" s="84">
        <f t="shared" si="36"/>
        <v>2.3134000000000001</v>
      </c>
      <c r="E104" s="84">
        <f t="shared" si="36"/>
        <v>0.14915380000456935</v>
      </c>
      <c r="F104" s="76">
        <f t="shared" si="37"/>
        <v>2.3134000000000001</v>
      </c>
      <c r="G104" s="76">
        <f t="shared" si="37"/>
        <v>0.14915380000456935</v>
      </c>
      <c r="H104" s="76">
        <f t="shared" si="38"/>
        <v>5.3518195600000009</v>
      </c>
      <c r="I104" s="76">
        <f t="shared" si="39"/>
        <v>12.380899370104002</v>
      </c>
      <c r="J104" s="76">
        <f t="shared" si="40"/>
        <v>28.641972602798599</v>
      </c>
      <c r="K104" s="76">
        <f t="shared" si="41"/>
        <v>0.34505240093057077</v>
      </c>
      <c r="L104" s="76">
        <f t="shared" si="42"/>
        <v>0.79824422431278241</v>
      </c>
      <c r="M104" s="76">
        <f t="shared" ca="1" si="43"/>
        <v>0.14736465190633358</v>
      </c>
      <c r="N104" s="76">
        <f t="shared" ca="1" si="44"/>
        <v>3.2010509174206762E-6</v>
      </c>
      <c r="O104" s="86">
        <f t="shared" ca="1" si="45"/>
        <v>697630.33724330948</v>
      </c>
      <c r="P104" s="76">
        <f t="shared" ca="1" si="46"/>
        <v>681499.67498948704</v>
      </c>
      <c r="Q104" s="76">
        <f t="shared" ca="1" si="47"/>
        <v>25253.139926427357</v>
      </c>
      <c r="R104" s="30">
        <f t="shared" ca="1" si="48"/>
        <v>1.789148098235771E-3</v>
      </c>
    </row>
    <row r="105" spans="1:18" x14ac:dyDescent="0.2">
      <c r="A105" s="83">
        <v>23216.5</v>
      </c>
      <c r="B105" s="83">
        <v>0.14978654999868013</v>
      </c>
      <c r="C105" s="83">
        <v>1</v>
      </c>
      <c r="D105" s="84">
        <f t="shared" si="36"/>
        <v>2.32165</v>
      </c>
      <c r="E105" s="84">
        <f t="shared" si="36"/>
        <v>0.14978654999868013</v>
      </c>
      <c r="F105" s="76">
        <f t="shared" si="37"/>
        <v>2.32165</v>
      </c>
      <c r="G105" s="76">
        <f t="shared" si="37"/>
        <v>0.14978654999868013</v>
      </c>
      <c r="H105" s="76">
        <f t="shared" si="38"/>
        <v>5.3900587225000001</v>
      </c>
      <c r="I105" s="76">
        <f t="shared" si="39"/>
        <v>12.513829833092124</v>
      </c>
      <c r="J105" s="76">
        <f t="shared" si="40"/>
        <v>29.052733031998329</v>
      </c>
      <c r="K105" s="76">
        <f t="shared" si="41"/>
        <v>0.34775194380443575</v>
      </c>
      <c r="L105" s="76">
        <f t="shared" si="42"/>
        <v>0.80735830033356826</v>
      </c>
      <c r="M105" s="76">
        <f t="shared" ca="1" si="43"/>
        <v>0.14850966996259168</v>
      </c>
      <c r="N105" s="76">
        <f t="shared" ca="1" si="44"/>
        <v>1.6304226265612307E-6</v>
      </c>
      <c r="O105" s="86">
        <f t="shared" ca="1" si="45"/>
        <v>637119.21813320974</v>
      </c>
      <c r="P105" s="76">
        <f t="shared" ca="1" si="46"/>
        <v>604487.47882643377</v>
      </c>
      <c r="Q105" s="76">
        <f t="shared" ca="1" si="47"/>
        <v>21004.811718932608</v>
      </c>
      <c r="R105" s="30">
        <f t="shared" ca="1" si="48"/>
        <v>1.2768800360884458E-3</v>
      </c>
    </row>
    <row r="106" spans="1:18" x14ac:dyDescent="0.2">
      <c r="A106" s="83">
        <v>23871</v>
      </c>
      <c r="B106" s="83">
        <v>0.15909969999484019</v>
      </c>
      <c r="C106" s="83">
        <v>1</v>
      </c>
      <c r="D106" s="84">
        <f t="shared" si="36"/>
        <v>2.3871000000000002</v>
      </c>
      <c r="E106" s="84">
        <f t="shared" si="36"/>
        <v>0.15909969999484019</v>
      </c>
      <c r="F106" s="76">
        <f t="shared" si="37"/>
        <v>2.3871000000000002</v>
      </c>
      <c r="G106" s="76">
        <f t="shared" si="37"/>
        <v>0.15909969999484019</v>
      </c>
      <c r="H106" s="76">
        <f t="shared" si="38"/>
        <v>5.6982464100000012</v>
      </c>
      <c r="I106" s="76">
        <f t="shared" si="39"/>
        <v>13.602284005311004</v>
      </c>
      <c r="J106" s="76">
        <f t="shared" si="40"/>
        <v>32.470012149077903</v>
      </c>
      <c r="K106" s="76">
        <f t="shared" si="41"/>
        <v>0.37978689385768305</v>
      </c>
      <c r="L106" s="76">
        <f t="shared" si="42"/>
        <v>0.90658929432767532</v>
      </c>
      <c r="M106" s="76">
        <f t="shared" ca="1" si="43"/>
        <v>0.15774075969492418</v>
      </c>
      <c r="N106" s="76">
        <f t="shared" ca="1" si="44"/>
        <v>1.8467187387358197E-6</v>
      </c>
      <c r="O106" s="86">
        <f t="shared" ca="1" si="45"/>
        <v>217843.74026977501</v>
      </c>
      <c r="P106" s="76">
        <f t="shared" ca="1" si="46"/>
        <v>126114.49726662715</v>
      </c>
      <c r="Q106" s="76">
        <f t="shared" ca="1" si="47"/>
        <v>545.11974946095972</v>
      </c>
      <c r="R106" s="30">
        <f t="shared" ca="1" si="48"/>
        <v>1.3589402999160116E-3</v>
      </c>
    </row>
    <row r="107" spans="1:18" x14ac:dyDescent="0.2">
      <c r="A107" s="83">
        <v>23876</v>
      </c>
      <c r="B107" s="83">
        <v>0.15945320000173524</v>
      </c>
      <c r="C107" s="83">
        <v>1</v>
      </c>
      <c r="D107" s="84">
        <f t="shared" si="36"/>
        <v>2.3875999999999999</v>
      </c>
      <c r="E107" s="84">
        <f t="shared" si="36"/>
        <v>0.15945320000173524</v>
      </c>
      <c r="F107" s="76">
        <f t="shared" si="37"/>
        <v>2.3875999999999999</v>
      </c>
      <c r="G107" s="76">
        <f t="shared" si="37"/>
        <v>0.15945320000173524</v>
      </c>
      <c r="H107" s="76">
        <f t="shared" si="38"/>
        <v>5.7006337599999997</v>
      </c>
      <c r="I107" s="76">
        <f t="shared" si="39"/>
        <v>13.610833165375999</v>
      </c>
      <c r="J107" s="76">
        <f t="shared" si="40"/>
        <v>32.497225265651736</v>
      </c>
      <c r="K107" s="76">
        <f t="shared" si="41"/>
        <v>0.38071046032414307</v>
      </c>
      <c r="L107" s="76">
        <f t="shared" si="42"/>
        <v>0.90898429506992395</v>
      </c>
      <c r="M107" s="76">
        <f t="shared" ca="1" si="43"/>
        <v>0.15781228667880043</v>
      </c>
      <c r="N107" s="76">
        <f t="shared" ca="1" si="44"/>
        <v>2.6925965333849653E-6</v>
      </c>
      <c r="O107" s="86">
        <f t="shared" ca="1" si="45"/>
        <v>215248.07396982086</v>
      </c>
      <c r="P107" s="76">
        <f t="shared" ca="1" si="46"/>
        <v>123634.92806151127</v>
      </c>
      <c r="Q107" s="76">
        <f t="shared" ca="1" si="47"/>
        <v>499.34887546930241</v>
      </c>
      <c r="R107" s="30">
        <f t="shared" ca="1" si="48"/>
        <v>1.6409133229348116E-3</v>
      </c>
    </row>
    <row r="108" spans="1:18" x14ac:dyDescent="0.2">
      <c r="A108" s="83">
        <v>23992</v>
      </c>
      <c r="B108" s="83">
        <v>0.16137439999874914</v>
      </c>
      <c r="C108" s="83">
        <v>1</v>
      </c>
      <c r="D108" s="84">
        <f t="shared" si="36"/>
        <v>2.3992</v>
      </c>
      <c r="E108" s="84">
        <f t="shared" si="36"/>
        <v>0.16137439999874914</v>
      </c>
      <c r="F108" s="76">
        <f t="shared" si="37"/>
        <v>2.3992</v>
      </c>
      <c r="G108" s="76">
        <f t="shared" si="37"/>
        <v>0.16137439999874914</v>
      </c>
      <c r="H108" s="76">
        <f t="shared" si="38"/>
        <v>5.7561606400000001</v>
      </c>
      <c r="I108" s="76">
        <f t="shared" si="39"/>
        <v>13.810180607488</v>
      </c>
      <c r="J108" s="76">
        <f t="shared" si="40"/>
        <v>33.133385313485213</v>
      </c>
      <c r="K108" s="76">
        <f t="shared" si="41"/>
        <v>0.38716946047699896</v>
      </c>
      <c r="L108" s="76">
        <f t="shared" si="42"/>
        <v>0.92889696957641588</v>
      </c>
      <c r="M108" s="76">
        <f t="shared" ca="1" si="43"/>
        <v>0.15947599828331899</v>
      </c>
      <c r="N108" s="76">
        <f t="shared" ca="1" si="44"/>
        <v>3.6039290731481497E-6</v>
      </c>
      <c r="O108" s="86">
        <f t="shared" ca="1" si="45"/>
        <v>158524.04830802896</v>
      </c>
      <c r="P108" s="76">
        <f t="shared" ca="1" si="46"/>
        <v>72372.861759064515</v>
      </c>
      <c r="Q108" s="76">
        <f t="shared" ca="1" si="47"/>
        <v>1.447469815482425</v>
      </c>
      <c r="R108" s="30">
        <f t="shared" ca="1" si="48"/>
        <v>1.8984017154301536E-3</v>
      </c>
    </row>
    <row r="109" spans="1:18" x14ac:dyDescent="0.2">
      <c r="A109" s="83">
        <v>24003</v>
      </c>
      <c r="B109" s="83">
        <v>0.16027209999447223</v>
      </c>
      <c r="C109" s="83">
        <v>1</v>
      </c>
      <c r="D109" s="84">
        <f t="shared" si="36"/>
        <v>2.4003000000000001</v>
      </c>
      <c r="E109" s="84">
        <f t="shared" si="36"/>
        <v>0.16027209999447223</v>
      </c>
      <c r="F109" s="76">
        <f t="shared" si="37"/>
        <v>2.4003000000000001</v>
      </c>
      <c r="G109" s="76">
        <f t="shared" si="37"/>
        <v>0.16027209999447223</v>
      </c>
      <c r="H109" s="76">
        <f t="shared" si="38"/>
        <v>5.7614400900000007</v>
      </c>
      <c r="I109" s="76">
        <f t="shared" si="39"/>
        <v>13.829184648027002</v>
      </c>
      <c r="J109" s="76">
        <f t="shared" si="40"/>
        <v>33.194191910659214</v>
      </c>
      <c r="K109" s="76">
        <f t="shared" si="41"/>
        <v>0.3847011216167317</v>
      </c>
      <c r="L109" s="76">
        <f t="shared" si="42"/>
        <v>0.92339810221664109</v>
      </c>
      <c r="M109" s="76">
        <f t="shared" ca="1" si="43"/>
        <v>0.15963419058161643</v>
      </c>
      <c r="N109" s="76">
        <f t="shared" ca="1" si="44"/>
        <v>4.0692841901002785E-7</v>
      </c>
      <c r="O109" s="86">
        <f t="shared" ca="1" si="45"/>
        <v>153509.24501162753</v>
      </c>
      <c r="P109" s="76">
        <f t="shared" ca="1" si="46"/>
        <v>68157.705392054995</v>
      </c>
      <c r="Q109" s="76">
        <f t="shared" ca="1" si="47"/>
        <v>12.020737981239428</v>
      </c>
      <c r="R109" s="30">
        <f t="shared" ca="1" si="48"/>
        <v>6.3790941285579716E-4</v>
      </c>
    </row>
    <row r="110" spans="1:18" x14ac:dyDescent="0.2">
      <c r="A110" s="83">
        <v>24045</v>
      </c>
      <c r="B110" s="83">
        <v>0.16048149999551242</v>
      </c>
      <c r="C110" s="83">
        <v>1</v>
      </c>
      <c r="D110" s="84">
        <f t="shared" si="36"/>
        <v>2.4045000000000001</v>
      </c>
      <c r="E110" s="84">
        <f t="shared" si="36"/>
        <v>0.16048149999551242</v>
      </c>
      <c r="F110" s="76">
        <f t="shared" si="37"/>
        <v>2.4045000000000001</v>
      </c>
      <c r="G110" s="76">
        <f t="shared" si="37"/>
        <v>0.16048149999551242</v>
      </c>
      <c r="H110" s="76">
        <f t="shared" si="38"/>
        <v>5.7816202500000005</v>
      </c>
      <c r="I110" s="76">
        <f t="shared" si="39"/>
        <v>13.901905891125002</v>
      </c>
      <c r="J110" s="76">
        <f t="shared" si="40"/>
        <v>33.427132715210071</v>
      </c>
      <c r="K110" s="76">
        <f t="shared" si="41"/>
        <v>0.38587776673920965</v>
      </c>
      <c r="L110" s="76">
        <f t="shared" si="42"/>
        <v>0.92784309012442967</v>
      </c>
      <c r="M110" s="76">
        <f t="shared" ca="1" si="43"/>
        <v>0.16023887719805241</v>
      </c>
      <c r="N110" s="76">
        <f t="shared" ca="1" si="44"/>
        <v>5.8865821847322287E-8</v>
      </c>
      <c r="O110" s="86">
        <f t="shared" ca="1" si="45"/>
        <v>134975.7833326011</v>
      </c>
      <c r="P110" s="76">
        <f t="shared" ca="1" si="46"/>
        <v>53138.944818666707</v>
      </c>
      <c r="Q110" s="76">
        <f t="shared" ca="1" si="47"/>
        <v>147.87990147191618</v>
      </c>
      <c r="R110" s="30">
        <f t="shared" ca="1" si="48"/>
        <v>2.4262279746001258E-4</v>
      </c>
    </row>
    <row r="111" spans="1:18" x14ac:dyDescent="0.2">
      <c r="A111" s="83">
        <v>24062</v>
      </c>
      <c r="B111" s="83">
        <v>0.16202340000018012</v>
      </c>
      <c r="C111" s="83">
        <v>1</v>
      </c>
      <c r="D111" s="84">
        <f t="shared" si="36"/>
        <v>2.4062000000000001</v>
      </c>
      <c r="E111" s="84">
        <f t="shared" si="36"/>
        <v>0.16202340000018012</v>
      </c>
      <c r="F111" s="76">
        <f t="shared" si="37"/>
        <v>2.4062000000000001</v>
      </c>
      <c r="G111" s="76">
        <f t="shared" si="37"/>
        <v>0.16202340000018012</v>
      </c>
      <c r="H111" s="76">
        <f t="shared" si="38"/>
        <v>5.7897984400000002</v>
      </c>
      <c r="I111" s="76">
        <f t="shared" si="39"/>
        <v>13.931413006328</v>
      </c>
      <c r="J111" s="76">
        <f t="shared" si="40"/>
        <v>33.521765975826433</v>
      </c>
      <c r="K111" s="76">
        <f t="shared" si="41"/>
        <v>0.38986070508043341</v>
      </c>
      <c r="L111" s="76">
        <f t="shared" si="42"/>
        <v>0.93808282856453895</v>
      </c>
      <c r="M111" s="76">
        <f t="shared" ca="1" si="43"/>
        <v>0.16048393754831611</v>
      </c>
      <c r="N111" s="76">
        <f t="shared" ca="1" si="44"/>
        <v>2.3699446406991487E-6</v>
      </c>
      <c r="O111" s="86">
        <f t="shared" ca="1" si="45"/>
        <v>127757.14792668968</v>
      </c>
      <c r="P111" s="76">
        <f t="shared" ca="1" si="46"/>
        <v>47553.246999410614</v>
      </c>
      <c r="Q111" s="76">
        <f t="shared" ca="1" si="47"/>
        <v>246.53856055438592</v>
      </c>
      <c r="R111" s="30">
        <f t="shared" ca="1" si="48"/>
        <v>1.5394624518640099E-3</v>
      </c>
    </row>
    <row r="112" spans="1:18" x14ac:dyDescent="0.2">
      <c r="A112" s="83">
        <v>24674.5</v>
      </c>
      <c r="B112" s="83">
        <v>0.17042714999843156</v>
      </c>
      <c r="C112" s="83">
        <v>1</v>
      </c>
      <c r="D112" s="84">
        <f t="shared" si="36"/>
        <v>2.4674499999999999</v>
      </c>
      <c r="E112" s="84">
        <f t="shared" si="36"/>
        <v>0.17042714999843156</v>
      </c>
      <c r="F112" s="76">
        <f t="shared" si="37"/>
        <v>2.4674499999999999</v>
      </c>
      <c r="G112" s="76">
        <f t="shared" si="37"/>
        <v>0.17042714999843156</v>
      </c>
      <c r="H112" s="76">
        <f t="shared" si="38"/>
        <v>6.0883095024999996</v>
      </c>
      <c r="I112" s="76">
        <f t="shared" si="39"/>
        <v>15.022599281943624</v>
      </c>
      <c r="J112" s="76">
        <f t="shared" si="40"/>
        <v>37.067512598231794</v>
      </c>
      <c r="K112" s="76">
        <f t="shared" si="41"/>
        <v>0.42052047126362996</v>
      </c>
      <c r="L112" s="76">
        <f t="shared" si="42"/>
        <v>1.0376132368194437</v>
      </c>
      <c r="M112" s="76">
        <f t="shared" ca="1" si="43"/>
        <v>0.16943104260710248</v>
      </c>
      <c r="N112" s="76">
        <f t="shared" ca="1" si="44"/>
        <v>9.9222993506041766E-7</v>
      </c>
      <c r="O112" s="86">
        <f t="shared" ca="1" si="45"/>
        <v>987.31699681080318</v>
      </c>
      <c r="P112" s="76">
        <f t="shared" ca="1" si="46"/>
        <v>69442.147997192209</v>
      </c>
      <c r="Q112" s="76">
        <f t="shared" ca="1" si="47"/>
        <v>23043.241787427498</v>
      </c>
      <c r="R112" s="30">
        <f t="shared" ca="1" si="48"/>
        <v>9.9610739132907633E-4</v>
      </c>
    </row>
    <row r="113" spans="1:18" x14ac:dyDescent="0.2">
      <c r="A113" s="83">
        <v>24738</v>
      </c>
      <c r="B113" s="83">
        <v>0.17033660000015516</v>
      </c>
      <c r="C113" s="83">
        <v>1</v>
      </c>
      <c r="D113" s="84">
        <f t="shared" si="36"/>
        <v>2.4738000000000002</v>
      </c>
      <c r="E113" s="84">
        <f t="shared" si="36"/>
        <v>0.17033660000015516</v>
      </c>
      <c r="F113" s="76">
        <f t="shared" si="37"/>
        <v>2.4738000000000002</v>
      </c>
      <c r="G113" s="76">
        <f t="shared" si="37"/>
        <v>0.17033660000015516</v>
      </c>
      <c r="H113" s="76">
        <f t="shared" si="38"/>
        <v>6.1196864400000015</v>
      </c>
      <c r="I113" s="76">
        <f t="shared" si="39"/>
        <v>15.138880315272004</v>
      </c>
      <c r="J113" s="76">
        <f t="shared" si="40"/>
        <v>37.450562123919887</v>
      </c>
      <c r="K113" s="76">
        <f t="shared" si="41"/>
        <v>0.42137868108038384</v>
      </c>
      <c r="L113" s="76">
        <f t="shared" si="42"/>
        <v>1.0424065812566536</v>
      </c>
      <c r="M113" s="76">
        <f t="shared" ca="1" si="43"/>
        <v>0.1703717265232903</v>
      </c>
      <c r="N113" s="76">
        <f t="shared" ca="1" si="44"/>
        <v>1.2338726275637189E-9</v>
      </c>
      <c r="O113" s="86">
        <f t="shared" ca="1" si="45"/>
        <v>5636.7877305425855</v>
      </c>
      <c r="P113" s="76">
        <f t="shared" ca="1" si="46"/>
        <v>100562.18404647497</v>
      </c>
      <c r="Q113" s="76">
        <f t="shared" ca="1" si="47"/>
        <v>27841.702253477717</v>
      </c>
      <c r="R113" s="30">
        <f t="shared" ca="1" si="48"/>
        <v>-3.5126523135142751E-5</v>
      </c>
    </row>
    <row r="114" spans="1:18" x14ac:dyDescent="0.2">
      <c r="A114" s="83">
        <v>24798.5</v>
      </c>
      <c r="B114" s="83">
        <v>0.17247394999867538</v>
      </c>
      <c r="C114" s="83">
        <v>1</v>
      </c>
      <c r="D114" s="84">
        <f t="shared" si="36"/>
        <v>2.4798499999999999</v>
      </c>
      <c r="E114" s="84">
        <f t="shared" si="36"/>
        <v>0.17247394999867538</v>
      </c>
      <c r="F114" s="76">
        <f t="shared" si="37"/>
        <v>2.4798499999999999</v>
      </c>
      <c r="G114" s="76">
        <f t="shared" si="37"/>
        <v>0.17247394999867538</v>
      </c>
      <c r="H114" s="76">
        <f t="shared" si="38"/>
        <v>6.1496560224999994</v>
      </c>
      <c r="I114" s="76">
        <f t="shared" si="39"/>
        <v>15.250224487396624</v>
      </c>
      <c r="J114" s="76">
        <f t="shared" si="40"/>
        <v>37.818269195070513</v>
      </c>
      <c r="K114" s="76">
        <f t="shared" si="41"/>
        <v>0.4277095249042151</v>
      </c>
      <c r="L114" s="76">
        <f t="shared" si="42"/>
        <v>1.0606554653337177</v>
      </c>
      <c r="M114" s="76">
        <f t="shared" ca="1" si="43"/>
        <v>0.17127025924752456</v>
      </c>
      <c r="N114" s="76">
        <f t="shared" ca="1" si="44"/>
        <v>1.4488714244060143E-6</v>
      </c>
      <c r="O114" s="86">
        <f t="shared" ca="1" si="45"/>
        <v>13749.258752118361</v>
      </c>
      <c r="P114" s="76">
        <f t="shared" ca="1" si="46"/>
        <v>136029.02232006961</v>
      </c>
      <c r="Q114" s="76">
        <f t="shared" ca="1" si="47"/>
        <v>32895.442082377704</v>
      </c>
      <c r="R114" s="30">
        <f t="shared" ca="1" si="48"/>
        <v>1.2036907511508155E-3</v>
      </c>
    </row>
    <row r="115" spans="1:18" x14ac:dyDescent="0.2">
      <c r="A115" s="83">
        <v>24803</v>
      </c>
      <c r="B115" s="83">
        <v>0.17283209999732208</v>
      </c>
      <c r="C115" s="83">
        <v>1</v>
      </c>
      <c r="D115" s="84">
        <f t="shared" si="36"/>
        <v>2.4803000000000002</v>
      </c>
      <c r="E115" s="84">
        <f t="shared" si="36"/>
        <v>0.17283209999732208</v>
      </c>
      <c r="F115" s="76">
        <f t="shared" si="37"/>
        <v>2.4803000000000002</v>
      </c>
      <c r="G115" s="76">
        <f t="shared" si="37"/>
        <v>0.17283209999732208</v>
      </c>
      <c r="H115" s="76">
        <f t="shared" si="38"/>
        <v>6.1518880900000008</v>
      </c>
      <c r="I115" s="76">
        <f t="shared" si="39"/>
        <v>15.258528029627003</v>
      </c>
      <c r="J115" s="76">
        <f t="shared" si="40"/>
        <v>37.845727071883857</v>
      </c>
      <c r="K115" s="76">
        <f t="shared" si="41"/>
        <v>0.42867545762335796</v>
      </c>
      <c r="L115" s="76">
        <f t="shared" si="42"/>
        <v>1.0632437375432149</v>
      </c>
      <c r="M115" s="76">
        <f t="shared" ca="1" si="43"/>
        <v>0.17133718156840219</v>
      </c>
      <c r="N115" s="76">
        <f t="shared" ca="1" si="44"/>
        <v>2.2347811091242929E-6</v>
      </c>
      <c r="O115" s="86">
        <f t="shared" ca="1" si="45"/>
        <v>14500.319390573663</v>
      </c>
      <c r="P115" s="76">
        <f t="shared" ca="1" si="46"/>
        <v>138899.33065647574</v>
      </c>
      <c r="Q115" s="76">
        <f t="shared" ca="1" si="47"/>
        <v>33290.5296001967</v>
      </c>
      <c r="R115" s="30">
        <f t="shared" ref="R115:R134" ca="1" si="49">+E115-M115</f>
        <v>1.4949184289198836E-3</v>
      </c>
    </row>
    <row r="116" spans="1:18" x14ac:dyDescent="0.2">
      <c r="A116" s="83">
        <v>25576</v>
      </c>
      <c r="B116" s="83">
        <v>0.17864320000080625</v>
      </c>
      <c r="C116" s="83">
        <v>1</v>
      </c>
      <c r="D116" s="84">
        <f t="shared" ref="D116:E134" si="50">A116/A$18</f>
        <v>2.5575999999999999</v>
      </c>
      <c r="E116" s="84">
        <f t="shared" si="50"/>
        <v>0.17864320000080625</v>
      </c>
      <c r="F116" s="76">
        <f t="shared" ref="F116:G134" si="51">$C116*D116</f>
        <v>2.5575999999999999</v>
      </c>
      <c r="G116" s="76">
        <f t="shared" si="51"/>
        <v>0.17864320000080625</v>
      </c>
      <c r="H116" s="76">
        <f t="shared" ref="H116:H134" si="52">C116*D116*D116</f>
        <v>6.5413177599999992</v>
      </c>
      <c r="I116" s="76">
        <f t="shared" ref="I116:I134" si="53">C116*D116*D116*D116</f>
        <v>16.730074302975996</v>
      </c>
      <c r="J116" s="76">
        <f t="shared" ref="J116:J134" si="54">C116*D116*D116*D116*D116</f>
        <v>42.788838037291406</v>
      </c>
      <c r="K116" s="76">
        <f t="shared" ref="K116:K134" si="55">C116*E116*D116</f>
        <v>0.45689784832206204</v>
      </c>
      <c r="L116" s="76">
        <f t="shared" ref="L116:L134" si="56">C116*E116*D116*D116</f>
        <v>1.1685619368685058</v>
      </c>
      <c r="M116" s="76">
        <f t="shared" ca="1" si="43"/>
        <v>0.18301645332697108</v>
      </c>
      <c r="N116" s="76">
        <f t="shared" ref="N116:N134" ca="1" si="57">C116*(M116-E116)^2</f>
        <v>1.9125344654811825E-5</v>
      </c>
      <c r="O116" s="86">
        <f t="shared" ref="O116:O134" ca="1" si="58">(C116*O$1-O$2*F116+O$3*H116)^2</f>
        <v>504171.0754351478</v>
      </c>
      <c r="P116" s="76">
        <f t="shared" ref="P116:P134" ca="1" si="59">(-C116*O$2+O$4*F116-O$5*H116)^2</f>
        <v>1185904.1063623354</v>
      </c>
      <c r="Q116" s="76">
        <f t="shared" ref="Q116:Q134" ca="1" si="60">+(C116*O$3-F116*O$5+H116*O$6)^2</f>
        <v>146133.3449945352</v>
      </c>
      <c r="R116" s="30">
        <f t="shared" ca="1" si="49"/>
        <v>-4.3732533261648388E-3</v>
      </c>
    </row>
    <row r="117" spans="1:18" x14ac:dyDescent="0.2">
      <c r="A117" s="83">
        <v>25654</v>
      </c>
      <c r="B117" s="83">
        <v>0.18351779999647988</v>
      </c>
      <c r="C117" s="83">
        <v>1</v>
      </c>
      <c r="D117" s="84">
        <f t="shared" si="50"/>
        <v>2.5653999999999999</v>
      </c>
      <c r="E117" s="84">
        <f t="shared" si="50"/>
        <v>0.18351779999647988</v>
      </c>
      <c r="F117" s="76">
        <f t="shared" si="51"/>
        <v>2.5653999999999999</v>
      </c>
      <c r="G117" s="76">
        <f t="shared" si="51"/>
        <v>0.18351779999647988</v>
      </c>
      <c r="H117" s="76">
        <f t="shared" si="52"/>
        <v>6.5812771599999991</v>
      </c>
      <c r="I117" s="76">
        <f t="shared" si="53"/>
        <v>16.883608426263997</v>
      </c>
      <c r="J117" s="76">
        <f t="shared" si="54"/>
        <v>43.313209056737655</v>
      </c>
      <c r="K117" s="76">
        <f t="shared" si="55"/>
        <v>0.47079656411096948</v>
      </c>
      <c r="L117" s="76">
        <f t="shared" si="56"/>
        <v>1.207781505570281</v>
      </c>
      <c r="M117" s="76">
        <f t="shared" ca="1" si="43"/>
        <v>0.18421522385349512</v>
      </c>
      <c r="N117" s="76">
        <f t="shared" ca="1" si="57"/>
        <v>4.8640003633401266E-7</v>
      </c>
      <c r="O117" s="86">
        <f t="shared" ca="1" si="58"/>
        <v>600186.43909210502</v>
      </c>
      <c r="P117" s="76">
        <f t="shared" ca="1" si="59"/>
        <v>1361759.1308598467</v>
      </c>
      <c r="Q117" s="76">
        <f t="shared" ca="1" si="60"/>
        <v>163137.87285932116</v>
      </c>
      <c r="R117" s="30">
        <f t="shared" ca="1" si="49"/>
        <v>-6.9742385701523912E-4</v>
      </c>
    </row>
    <row r="118" spans="1:18" x14ac:dyDescent="0.2">
      <c r="A118" s="83">
        <v>25658</v>
      </c>
      <c r="B118" s="83">
        <v>0.17858059999707621</v>
      </c>
      <c r="C118" s="83">
        <v>1</v>
      </c>
      <c r="D118" s="84">
        <f t="shared" si="50"/>
        <v>2.5657999999999999</v>
      </c>
      <c r="E118" s="84">
        <f t="shared" si="50"/>
        <v>0.17858059999707621</v>
      </c>
      <c r="F118" s="76">
        <f t="shared" si="51"/>
        <v>2.5657999999999999</v>
      </c>
      <c r="G118" s="76">
        <f t="shared" si="51"/>
        <v>0.17858059999707621</v>
      </c>
      <c r="H118" s="76">
        <f t="shared" si="52"/>
        <v>6.5833296399999996</v>
      </c>
      <c r="I118" s="76">
        <f t="shared" si="53"/>
        <v>16.891507190311998</v>
      </c>
      <c r="J118" s="76">
        <f t="shared" si="54"/>
        <v>43.340229148902523</v>
      </c>
      <c r="K118" s="76">
        <f t="shared" si="55"/>
        <v>0.45820210347249812</v>
      </c>
      <c r="L118" s="76">
        <f t="shared" si="56"/>
        <v>1.1756549570897357</v>
      </c>
      <c r="M118" s="76">
        <f t="shared" ca="1" si="43"/>
        <v>0.1842767994125738</v>
      </c>
      <c r="N118" s="76">
        <f t="shared" ca="1" si="57"/>
        <v>3.2446687781115129E-5</v>
      </c>
      <c r="O118" s="86">
        <f t="shared" ca="1" si="58"/>
        <v>605375.50490132754</v>
      </c>
      <c r="P118" s="76">
        <f t="shared" ca="1" si="59"/>
        <v>1371170.5893895805</v>
      </c>
      <c r="Q118" s="76">
        <f t="shared" ca="1" si="60"/>
        <v>164040.99243918678</v>
      </c>
      <c r="R118" s="30">
        <f t="shared" ca="1" si="49"/>
        <v>-5.6961994154975937E-3</v>
      </c>
    </row>
    <row r="119" spans="1:18" x14ac:dyDescent="0.2">
      <c r="A119" s="83">
        <v>25668</v>
      </c>
      <c r="B119" s="83">
        <v>0.18538759999501053</v>
      </c>
      <c r="C119" s="83">
        <v>1</v>
      </c>
      <c r="D119" s="84">
        <f t="shared" si="50"/>
        <v>2.5668000000000002</v>
      </c>
      <c r="E119" s="84">
        <f t="shared" si="50"/>
        <v>0.18538759999501053</v>
      </c>
      <c r="F119" s="76">
        <f t="shared" si="51"/>
        <v>2.5668000000000002</v>
      </c>
      <c r="G119" s="76">
        <f t="shared" si="51"/>
        <v>0.18538759999501053</v>
      </c>
      <c r="H119" s="76">
        <f t="shared" si="52"/>
        <v>6.588462240000001</v>
      </c>
      <c r="I119" s="76">
        <f t="shared" si="53"/>
        <v>16.911264877632004</v>
      </c>
      <c r="J119" s="76">
        <f t="shared" si="54"/>
        <v>43.407834687905833</v>
      </c>
      <c r="K119" s="76">
        <f t="shared" si="55"/>
        <v>0.47585289166719308</v>
      </c>
      <c r="L119" s="76">
        <f t="shared" si="56"/>
        <v>1.2214192023313513</v>
      </c>
      <c r="M119" s="76">
        <f t="shared" ca="1" si="43"/>
        <v>0.18443078105613842</v>
      </c>
      <c r="N119" s="76">
        <f t="shared" ca="1" si="57"/>
        <v>9.1550248178436422E-7</v>
      </c>
      <c r="O119" s="86">
        <f t="shared" ca="1" si="58"/>
        <v>618463.03580107121</v>
      </c>
      <c r="P119" s="76">
        <f t="shared" ca="1" si="59"/>
        <v>1394869.2966690639</v>
      </c>
      <c r="Q119" s="76">
        <f t="shared" ca="1" si="60"/>
        <v>166312.22102816004</v>
      </c>
      <c r="R119" s="30">
        <f t="shared" ca="1" si="49"/>
        <v>9.5681893887211711E-4</v>
      </c>
    </row>
    <row r="120" spans="1:18" x14ac:dyDescent="0.2">
      <c r="A120" s="83">
        <v>25682</v>
      </c>
      <c r="B120" s="83">
        <v>0.18425739999656798</v>
      </c>
      <c r="C120" s="83">
        <v>1</v>
      </c>
      <c r="D120" s="84">
        <f t="shared" si="50"/>
        <v>2.5682</v>
      </c>
      <c r="E120" s="84">
        <f t="shared" si="50"/>
        <v>0.18425739999656798</v>
      </c>
      <c r="F120" s="76">
        <f t="shared" si="51"/>
        <v>2.5682</v>
      </c>
      <c r="G120" s="76">
        <f t="shared" si="51"/>
        <v>0.18425739999656798</v>
      </c>
      <c r="H120" s="76">
        <f t="shared" si="52"/>
        <v>6.5956512400000005</v>
      </c>
      <c r="I120" s="76">
        <f t="shared" si="53"/>
        <v>16.938951514568</v>
      </c>
      <c r="J120" s="76">
        <f t="shared" si="54"/>
        <v>43.502615279713538</v>
      </c>
      <c r="K120" s="76">
        <f t="shared" si="55"/>
        <v>0.47320985467118593</v>
      </c>
      <c r="L120" s="76">
        <f t="shared" si="56"/>
        <v>1.2152975487665396</v>
      </c>
      <c r="M120" s="76">
        <f t="shared" ca="1" si="43"/>
        <v>0.18464645794721188</v>
      </c>
      <c r="N120" s="76">
        <f t="shared" ca="1" si="57"/>
        <v>1.5136608895922755E-7</v>
      </c>
      <c r="O120" s="86">
        <f t="shared" ca="1" si="58"/>
        <v>637062.48484271101</v>
      </c>
      <c r="P120" s="76">
        <f t="shared" ca="1" si="59"/>
        <v>1428457.2542824298</v>
      </c>
      <c r="Q120" s="76">
        <f t="shared" ca="1" si="60"/>
        <v>169524.2884085344</v>
      </c>
      <c r="R120" s="30">
        <f t="shared" ca="1" si="49"/>
        <v>-3.8905795064389515E-4</v>
      </c>
    </row>
    <row r="121" spans="1:18" x14ac:dyDescent="0.2">
      <c r="A121" s="83">
        <v>25711.5</v>
      </c>
      <c r="B121" s="83">
        <v>0.18518304999452084</v>
      </c>
      <c r="C121" s="83">
        <v>1</v>
      </c>
      <c r="D121" s="84">
        <f t="shared" si="50"/>
        <v>2.5711499999999998</v>
      </c>
      <c r="E121" s="84">
        <f t="shared" si="50"/>
        <v>0.18518304999452084</v>
      </c>
      <c r="F121" s="76">
        <f t="shared" si="51"/>
        <v>2.5711499999999998</v>
      </c>
      <c r="G121" s="76">
        <f t="shared" si="51"/>
        <v>0.18518304999452084</v>
      </c>
      <c r="H121" s="76">
        <f t="shared" si="52"/>
        <v>6.6108123224999993</v>
      </c>
      <c r="I121" s="76">
        <f t="shared" si="53"/>
        <v>16.997390102995872</v>
      </c>
      <c r="J121" s="76">
        <f t="shared" si="54"/>
        <v>43.702839563317838</v>
      </c>
      <c r="K121" s="76">
        <f t="shared" si="55"/>
        <v>0.47613339899341223</v>
      </c>
      <c r="L121" s="76">
        <f t="shared" si="56"/>
        <v>1.2242103888219118</v>
      </c>
      <c r="M121" s="76">
        <f t="shared" ca="1" si="43"/>
        <v>0.18510131177936695</v>
      </c>
      <c r="N121" s="76">
        <f t="shared" ca="1" si="57"/>
        <v>6.6811358165440323E-9</v>
      </c>
      <c r="O121" s="86">
        <f t="shared" ca="1" si="58"/>
        <v>677320.71264823631</v>
      </c>
      <c r="P121" s="76">
        <f t="shared" ca="1" si="59"/>
        <v>1500808.720387988</v>
      </c>
      <c r="Q121" s="76">
        <f t="shared" ca="1" si="60"/>
        <v>176416.96419261818</v>
      </c>
      <c r="R121" s="30">
        <f t="shared" ca="1" si="49"/>
        <v>8.1738215153892568E-5</v>
      </c>
    </row>
    <row r="122" spans="1:18" x14ac:dyDescent="0.2">
      <c r="A122" s="83">
        <v>25749</v>
      </c>
      <c r="B122" s="83">
        <v>0.18613429999822984</v>
      </c>
      <c r="C122" s="83">
        <v>1</v>
      </c>
      <c r="D122" s="84">
        <f t="shared" si="50"/>
        <v>2.5749</v>
      </c>
      <c r="E122" s="84">
        <f t="shared" si="50"/>
        <v>0.18613429999822984</v>
      </c>
      <c r="F122" s="76">
        <f t="shared" si="51"/>
        <v>2.5749</v>
      </c>
      <c r="G122" s="76">
        <f t="shared" si="51"/>
        <v>0.18613429999822984</v>
      </c>
      <c r="H122" s="76">
        <f t="shared" si="52"/>
        <v>6.6301100100000001</v>
      </c>
      <c r="I122" s="76">
        <f t="shared" si="53"/>
        <v>17.071870264748998</v>
      </c>
      <c r="J122" s="76">
        <f t="shared" si="54"/>
        <v>43.958358744702196</v>
      </c>
      <c r="K122" s="76">
        <f t="shared" si="55"/>
        <v>0.47927720906544202</v>
      </c>
      <c r="L122" s="76">
        <f t="shared" si="56"/>
        <v>1.2340908856226067</v>
      </c>
      <c r="M122" s="76">
        <f t="shared" ca="1" si="43"/>
        <v>0.18568028293895872</v>
      </c>
      <c r="N122" s="76">
        <f t="shared" ca="1" si="57"/>
        <v>2.0613149010919278E-7</v>
      </c>
      <c r="O122" s="86">
        <f t="shared" ca="1" si="58"/>
        <v>730611.32314520469</v>
      </c>
      <c r="P122" s="76">
        <f t="shared" ca="1" si="59"/>
        <v>1595903.5396505769</v>
      </c>
      <c r="Q122" s="76">
        <f t="shared" ca="1" si="60"/>
        <v>185424.91647240127</v>
      </c>
      <c r="R122" s="30">
        <f t="shared" ca="1" si="49"/>
        <v>4.540170592711168E-4</v>
      </c>
    </row>
    <row r="123" spans="1:18" x14ac:dyDescent="0.2">
      <c r="A123" s="83">
        <v>25760</v>
      </c>
      <c r="B123" s="83">
        <v>0.18673199999466306</v>
      </c>
      <c r="C123" s="83">
        <v>1</v>
      </c>
      <c r="D123" s="84">
        <f t="shared" si="50"/>
        <v>2.5760000000000001</v>
      </c>
      <c r="E123" s="84">
        <f t="shared" si="50"/>
        <v>0.18673199999466306</v>
      </c>
      <c r="F123" s="76">
        <f t="shared" si="51"/>
        <v>2.5760000000000001</v>
      </c>
      <c r="G123" s="76">
        <f t="shared" si="51"/>
        <v>0.18673199999466306</v>
      </c>
      <c r="H123" s="76">
        <f t="shared" si="52"/>
        <v>6.6357760000000008</v>
      </c>
      <c r="I123" s="76">
        <f t="shared" si="53"/>
        <v>17.093758976000004</v>
      </c>
      <c r="J123" s="76">
        <f t="shared" si="54"/>
        <v>44.033523122176014</v>
      </c>
      <c r="K123" s="76">
        <f t="shared" si="55"/>
        <v>0.48102163198625203</v>
      </c>
      <c r="L123" s="76">
        <f t="shared" si="56"/>
        <v>1.2391117239965852</v>
      </c>
      <c r="M123" s="76">
        <f t="shared" ca="1" si="43"/>
        <v>0.18585027737139526</v>
      </c>
      <c r="N123" s="76">
        <f t="shared" ca="1" si="57"/>
        <v>7.7743478438225065E-7</v>
      </c>
      <c r="O123" s="86">
        <f t="shared" ca="1" si="58"/>
        <v>746697.794850879</v>
      </c>
      <c r="P123" s="76">
        <f t="shared" ca="1" si="59"/>
        <v>1624468.3147038156</v>
      </c>
      <c r="Q123" s="76">
        <f t="shared" ca="1" si="60"/>
        <v>188120.01951432604</v>
      </c>
      <c r="R123" s="30">
        <f t="shared" ca="1" si="49"/>
        <v>8.8172262326779993E-4</v>
      </c>
    </row>
    <row r="124" spans="1:18" x14ac:dyDescent="0.2">
      <c r="A124" s="83">
        <v>25766.5</v>
      </c>
      <c r="B124" s="83">
        <v>0.18647154999780469</v>
      </c>
      <c r="C124" s="83">
        <v>1</v>
      </c>
      <c r="D124" s="84">
        <f t="shared" si="50"/>
        <v>2.5766499999999999</v>
      </c>
      <c r="E124" s="84">
        <f t="shared" si="50"/>
        <v>0.18647154999780469</v>
      </c>
      <c r="F124" s="76">
        <f t="shared" si="51"/>
        <v>2.5766499999999999</v>
      </c>
      <c r="G124" s="76">
        <f t="shared" si="51"/>
        <v>0.18647154999780469</v>
      </c>
      <c r="H124" s="76">
        <f t="shared" si="52"/>
        <v>6.6391252224999997</v>
      </c>
      <c r="I124" s="76">
        <f t="shared" si="53"/>
        <v>17.106702004554624</v>
      </c>
      <c r="J124" s="76">
        <f t="shared" si="54"/>
        <v>44.077983720035668</v>
      </c>
      <c r="K124" s="76">
        <f t="shared" si="55"/>
        <v>0.48047191930184341</v>
      </c>
      <c r="L124" s="76">
        <f t="shared" si="56"/>
        <v>1.2380079708690948</v>
      </c>
      <c r="M124" s="76">
        <f t="shared" ref="M124:M134" ca="1" si="61">+E$4+E$5*D124+E$6*D124^2</f>
        <v>0.18595076335794361</v>
      </c>
      <c r="N124" s="76">
        <f t="shared" ca="1" si="57"/>
        <v>2.7121872425779018E-7</v>
      </c>
      <c r="O124" s="86">
        <f t="shared" ca="1" si="58"/>
        <v>756301.18384176062</v>
      </c>
      <c r="P124" s="76">
        <f t="shared" ca="1" si="59"/>
        <v>1641491.5094933677</v>
      </c>
      <c r="Q124" s="76">
        <f t="shared" ca="1" si="60"/>
        <v>189723.91009700001</v>
      </c>
      <c r="R124" s="30">
        <f t="shared" ca="1" si="49"/>
        <v>5.2078663986107609E-4</v>
      </c>
    </row>
    <row r="125" spans="1:18" x14ac:dyDescent="0.2">
      <c r="A125" s="83">
        <v>25895.5</v>
      </c>
      <c r="B125" s="83">
        <v>0.1817718500024057</v>
      </c>
      <c r="C125" s="83">
        <v>1</v>
      </c>
      <c r="D125" s="84">
        <f t="shared" si="50"/>
        <v>2.58955</v>
      </c>
      <c r="E125" s="84">
        <f t="shared" si="50"/>
        <v>0.1817718500024057</v>
      </c>
      <c r="F125" s="76">
        <f t="shared" si="51"/>
        <v>2.58955</v>
      </c>
      <c r="G125" s="76">
        <f t="shared" si="51"/>
        <v>0.1817718500024057</v>
      </c>
      <c r="H125" s="76">
        <f t="shared" si="52"/>
        <v>6.7057692025</v>
      </c>
      <c r="I125" s="76">
        <f t="shared" si="53"/>
        <v>17.364924638333875</v>
      </c>
      <c r="J125" s="76">
        <f t="shared" si="54"/>
        <v>44.967340597197484</v>
      </c>
      <c r="K125" s="76">
        <f t="shared" si="55"/>
        <v>0.4707072941737297</v>
      </c>
      <c r="L125" s="76">
        <f t="shared" si="56"/>
        <v>1.2189200736275818</v>
      </c>
      <c r="M125" s="76">
        <f t="shared" ca="1" si="61"/>
        <v>0.18795036068064194</v>
      </c>
      <c r="N125" s="76">
        <f t="shared" ca="1" si="57"/>
        <v>3.817399420107928E-5</v>
      </c>
      <c r="O125" s="86">
        <f t="shared" ca="1" si="58"/>
        <v>962253.58386844012</v>
      </c>
      <c r="P125" s="76">
        <f t="shared" ca="1" si="59"/>
        <v>2001916.5857061094</v>
      </c>
      <c r="Q125" s="76">
        <f t="shared" ca="1" si="60"/>
        <v>223328.22793018562</v>
      </c>
      <c r="R125" s="30">
        <f t="shared" ca="1" si="49"/>
        <v>-6.1785106782362431E-3</v>
      </c>
    </row>
    <row r="126" spans="1:18" x14ac:dyDescent="0.2">
      <c r="A126" s="83">
        <v>26426.5</v>
      </c>
      <c r="B126" s="83">
        <v>0.19623354999203002</v>
      </c>
      <c r="C126" s="83">
        <v>1</v>
      </c>
      <c r="D126" s="84">
        <f t="shared" si="50"/>
        <v>2.6426500000000002</v>
      </c>
      <c r="E126" s="84">
        <f t="shared" si="50"/>
        <v>0.19623354999203002</v>
      </c>
      <c r="F126" s="76">
        <f t="shared" si="51"/>
        <v>2.6426500000000002</v>
      </c>
      <c r="G126" s="76">
        <f t="shared" si="51"/>
        <v>0.19623354999203002</v>
      </c>
      <c r="H126" s="76">
        <f t="shared" si="52"/>
        <v>6.9835990225000009</v>
      </c>
      <c r="I126" s="76">
        <f t="shared" si="53"/>
        <v>18.455207956809627</v>
      </c>
      <c r="J126" s="76">
        <f t="shared" si="54"/>
        <v>48.770655307062967</v>
      </c>
      <c r="K126" s="76">
        <f t="shared" si="55"/>
        <v>0.51857659088643815</v>
      </c>
      <c r="L126" s="76">
        <f t="shared" si="56"/>
        <v>1.3704164279060458</v>
      </c>
      <c r="M126" s="76">
        <f t="shared" ca="1" si="61"/>
        <v>0.19628826640859479</v>
      </c>
      <c r="N126" s="76">
        <f t="shared" ca="1" si="57"/>
        <v>2.9938862416889023E-9</v>
      </c>
      <c r="O126" s="86">
        <f t="shared" ca="1" si="58"/>
        <v>2150149.1033464237</v>
      </c>
      <c r="P126" s="76">
        <f t="shared" ca="1" si="59"/>
        <v>3980527.3418148984</v>
      </c>
      <c r="Q126" s="76">
        <f t="shared" ca="1" si="60"/>
        <v>400227.27273617883</v>
      </c>
      <c r="R126" s="30">
        <f t="shared" ca="1" si="49"/>
        <v>-5.4716416564765114E-5</v>
      </c>
    </row>
    <row r="127" spans="1:18" x14ac:dyDescent="0.2">
      <c r="A127" s="83">
        <v>26552.5</v>
      </c>
      <c r="B127" s="83">
        <v>0.19906174999778159</v>
      </c>
      <c r="C127" s="83">
        <v>1</v>
      </c>
      <c r="D127" s="84">
        <f t="shared" si="50"/>
        <v>2.6552500000000001</v>
      </c>
      <c r="E127" s="84">
        <f t="shared" si="50"/>
        <v>0.19906174999778159</v>
      </c>
      <c r="F127" s="76">
        <f t="shared" si="51"/>
        <v>2.6552500000000001</v>
      </c>
      <c r="G127" s="76">
        <f t="shared" si="51"/>
        <v>0.19906174999778159</v>
      </c>
      <c r="H127" s="76">
        <f t="shared" si="52"/>
        <v>7.0503525625000005</v>
      </c>
      <c r="I127" s="76">
        <f t="shared" si="53"/>
        <v>18.720448641578127</v>
      </c>
      <c r="J127" s="76">
        <f t="shared" si="54"/>
        <v>49.707471255550324</v>
      </c>
      <c r="K127" s="76">
        <f t="shared" si="55"/>
        <v>0.52855871168160962</v>
      </c>
      <c r="L127" s="76">
        <f t="shared" si="56"/>
        <v>1.4034555191925939</v>
      </c>
      <c r="M127" s="76">
        <f t="shared" ca="1" si="61"/>
        <v>0.19829202814524749</v>
      </c>
      <c r="N127" s="76">
        <f t="shared" ca="1" si="57"/>
        <v>5.9247173026852658E-7</v>
      </c>
      <c r="O127" s="86">
        <f t="shared" ca="1" si="58"/>
        <v>2521629.9674444394</v>
      </c>
      <c r="P127" s="76">
        <f t="shared" ca="1" si="59"/>
        <v>4579104.6451181639</v>
      </c>
      <c r="Q127" s="76">
        <f t="shared" ca="1" si="60"/>
        <v>452181.60559808085</v>
      </c>
      <c r="R127" s="30">
        <f t="shared" ca="1" si="49"/>
        <v>7.6972185253409986E-4</v>
      </c>
    </row>
    <row r="128" spans="1:18" x14ac:dyDescent="0.2">
      <c r="A128" s="83">
        <v>26595.5</v>
      </c>
      <c r="B128" s="83">
        <v>0.19526184999267571</v>
      </c>
      <c r="C128" s="83">
        <v>1</v>
      </c>
      <c r="D128" s="84">
        <f t="shared" si="50"/>
        <v>2.6595499999999999</v>
      </c>
      <c r="E128" s="84">
        <f t="shared" si="50"/>
        <v>0.19526184999267571</v>
      </c>
      <c r="F128" s="76">
        <f t="shared" si="51"/>
        <v>2.6595499999999999</v>
      </c>
      <c r="G128" s="76">
        <f t="shared" si="51"/>
        <v>0.19526184999267571</v>
      </c>
      <c r="H128" s="76">
        <f t="shared" si="52"/>
        <v>7.0732062024999989</v>
      </c>
      <c r="I128" s="76">
        <f t="shared" si="53"/>
        <v>18.811545555858871</v>
      </c>
      <c r="J128" s="76">
        <f t="shared" si="54"/>
        <v>50.030245983084455</v>
      </c>
      <c r="K128" s="76">
        <f t="shared" si="55"/>
        <v>0.51930865314802066</v>
      </c>
      <c r="L128" s="76">
        <f t="shared" si="56"/>
        <v>1.3811273284798182</v>
      </c>
      <c r="M128" s="76">
        <f t="shared" ca="1" si="61"/>
        <v>0.19897807041093138</v>
      </c>
      <c r="N128" s="76">
        <f t="shared" ca="1" si="57"/>
        <v>1.3810294197060364E-5</v>
      </c>
      <c r="O128" s="86">
        <f t="shared" ca="1" si="58"/>
        <v>2657021.1445708512</v>
      </c>
      <c r="P128" s="76">
        <f t="shared" ca="1" si="59"/>
        <v>4795692.8685706425</v>
      </c>
      <c r="Q128" s="76">
        <f t="shared" ca="1" si="60"/>
        <v>470857.80967839516</v>
      </c>
      <c r="R128" s="30">
        <f t="shared" ca="1" si="49"/>
        <v>-3.7162204182556724E-3</v>
      </c>
    </row>
    <row r="129" spans="1:18" x14ac:dyDescent="0.2">
      <c r="A129" s="83">
        <v>26697.5</v>
      </c>
      <c r="B129" s="83">
        <v>0.20071325000026263</v>
      </c>
      <c r="C129" s="83">
        <v>1</v>
      </c>
      <c r="D129" s="84">
        <f t="shared" si="50"/>
        <v>2.6697500000000001</v>
      </c>
      <c r="E129" s="84">
        <f t="shared" si="50"/>
        <v>0.20071325000026263</v>
      </c>
      <c r="F129" s="76">
        <f t="shared" si="51"/>
        <v>2.6697500000000001</v>
      </c>
      <c r="G129" s="76">
        <f t="shared" si="51"/>
        <v>0.20071325000026263</v>
      </c>
      <c r="H129" s="76">
        <f t="shared" si="52"/>
        <v>7.1275650625000004</v>
      </c>
      <c r="I129" s="76">
        <f t="shared" si="53"/>
        <v>19.028816825609375</v>
      </c>
      <c r="J129" s="76">
        <f t="shared" si="54"/>
        <v>50.802183720170632</v>
      </c>
      <c r="K129" s="76">
        <f t="shared" si="55"/>
        <v>0.53585419918820121</v>
      </c>
      <c r="L129" s="76">
        <f t="shared" si="56"/>
        <v>1.4305967482827002</v>
      </c>
      <c r="M129" s="76">
        <f t="shared" ca="1" si="61"/>
        <v>0.20060994227863946</v>
      </c>
      <c r="N129" s="76">
        <f t="shared" ca="1" si="57"/>
        <v>1.067248534697138E-8</v>
      </c>
      <c r="O129" s="86">
        <f t="shared" ca="1" si="58"/>
        <v>2996327.3387461049</v>
      </c>
      <c r="P129" s="76">
        <f t="shared" ca="1" si="59"/>
        <v>5335314.0381651418</v>
      </c>
      <c r="Q129" s="76">
        <f t="shared" ca="1" si="60"/>
        <v>517140.91290803603</v>
      </c>
      <c r="R129" s="30">
        <f t="shared" ca="1" si="49"/>
        <v>1.0330772162317481E-4</v>
      </c>
    </row>
    <row r="130" spans="1:18" x14ac:dyDescent="0.2">
      <c r="A130" s="83">
        <v>27398</v>
      </c>
      <c r="B130" s="83">
        <v>0.21119860000180779</v>
      </c>
      <c r="C130" s="83">
        <v>1</v>
      </c>
      <c r="D130" s="84">
        <f t="shared" si="50"/>
        <v>2.7397999999999998</v>
      </c>
      <c r="E130" s="84">
        <f t="shared" si="50"/>
        <v>0.21119860000180779</v>
      </c>
      <c r="F130" s="76">
        <f t="shared" si="51"/>
        <v>2.7397999999999998</v>
      </c>
      <c r="G130" s="76">
        <f t="shared" si="51"/>
        <v>0.21119860000180779</v>
      </c>
      <c r="H130" s="76">
        <f t="shared" si="52"/>
        <v>7.5065040399999985</v>
      </c>
      <c r="I130" s="76">
        <f t="shared" si="53"/>
        <v>20.566319768791995</v>
      </c>
      <c r="J130" s="76">
        <f t="shared" si="54"/>
        <v>56.347602902536302</v>
      </c>
      <c r="K130" s="76">
        <f t="shared" si="55"/>
        <v>0.57864192428495298</v>
      </c>
      <c r="L130" s="76">
        <f t="shared" si="56"/>
        <v>1.585363144155914</v>
      </c>
      <c r="M130" s="76">
        <f t="shared" ca="1" si="61"/>
        <v>0.21198870261911384</v>
      </c>
      <c r="N130" s="76">
        <f t="shared" ca="1" si="57"/>
        <v>6.2426214587387733E-7</v>
      </c>
      <c r="O130" s="86">
        <f t="shared" ca="1" si="58"/>
        <v>6091432.4816234028</v>
      </c>
      <c r="P130" s="76">
        <f t="shared" ca="1" si="59"/>
        <v>10121722.655387321</v>
      </c>
      <c r="Q130" s="76">
        <f t="shared" ca="1" si="60"/>
        <v>917242.91704488837</v>
      </c>
      <c r="R130" s="30">
        <f t="shared" ca="1" si="49"/>
        <v>-7.9010261730605436E-4</v>
      </c>
    </row>
    <row r="131" spans="1:18" x14ac:dyDescent="0.2">
      <c r="A131" s="83">
        <v>27494.5</v>
      </c>
      <c r="B131" s="83">
        <v>0.21270114999788348</v>
      </c>
      <c r="C131" s="83">
        <v>1</v>
      </c>
      <c r="D131" s="84">
        <f t="shared" si="50"/>
        <v>2.7494499999999999</v>
      </c>
      <c r="E131" s="84">
        <f t="shared" si="50"/>
        <v>0.21270114999788348</v>
      </c>
      <c r="F131" s="76">
        <f t="shared" si="51"/>
        <v>2.7494499999999999</v>
      </c>
      <c r="G131" s="76">
        <f t="shared" si="51"/>
        <v>0.21270114999788348</v>
      </c>
      <c r="H131" s="76">
        <f t="shared" si="52"/>
        <v>7.5594753025000001</v>
      </c>
      <c r="I131" s="76">
        <f t="shared" si="53"/>
        <v>20.784399370458626</v>
      </c>
      <c r="J131" s="76">
        <f t="shared" si="54"/>
        <v>57.145666849107471</v>
      </c>
      <c r="K131" s="76">
        <f t="shared" si="55"/>
        <v>0.58481117686168071</v>
      </c>
      <c r="L131" s="76">
        <f t="shared" si="56"/>
        <v>1.6079090902223481</v>
      </c>
      <c r="M131" s="76">
        <f t="shared" ca="1" si="61"/>
        <v>0.21357970924964673</v>
      </c>
      <c r="N131" s="76">
        <f t="shared" ca="1" si="57"/>
        <v>7.7186635885880195E-7</v>
      </c>
      <c r="O131" s="86">
        <f t="shared" ca="1" si="58"/>
        <v>6633786.0301016346</v>
      </c>
      <c r="P131" s="76">
        <f t="shared" ca="1" si="59"/>
        <v>10943622.075102178</v>
      </c>
      <c r="Q131" s="76">
        <f t="shared" ca="1" si="60"/>
        <v>984653.54178583459</v>
      </c>
      <c r="R131" s="30">
        <f t="shared" ca="1" si="49"/>
        <v>-8.7855925176325012E-4</v>
      </c>
    </row>
    <row r="132" spans="1:18" x14ac:dyDescent="0.2">
      <c r="A132" s="83">
        <v>27586.5</v>
      </c>
      <c r="B132" s="83">
        <v>0.21384554999531247</v>
      </c>
      <c r="C132" s="83">
        <v>1</v>
      </c>
      <c r="D132" s="84">
        <f t="shared" si="50"/>
        <v>2.7586499999999998</v>
      </c>
      <c r="E132" s="84">
        <f t="shared" si="50"/>
        <v>0.21384554999531247</v>
      </c>
      <c r="F132" s="76">
        <f t="shared" si="51"/>
        <v>2.7586499999999998</v>
      </c>
      <c r="G132" s="76">
        <f t="shared" si="51"/>
        <v>0.21384554999531247</v>
      </c>
      <c r="H132" s="76">
        <f t="shared" si="52"/>
        <v>7.6101498224999986</v>
      </c>
      <c r="I132" s="76">
        <f t="shared" si="53"/>
        <v>20.993739807839621</v>
      </c>
      <c r="J132" s="76">
        <f t="shared" si="54"/>
        <v>57.914380320896768</v>
      </c>
      <c r="K132" s="76">
        <f t="shared" si="55"/>
        <v>0.58992502649456868</v>
      </c>
      <c r="L132" s="76">
        <f t="shared" si="56"/>
        <v>1.6273966743392418</v>
      </c>
      <c r="M132" s="76">
        <f t="shared" ca="1" si="61"/>
        <v>0.21510181885286675</v>
      </c>
      <c r="N132" s="76">
        <f t="shared" ca="1" si="57"/>
        <v>1.5782114424607419E-6</v>
      </c>
      <c r="O132" s="86">
        <f t="shared" ca="1" si="58"/>
        <v>7179618.0869388934</v>
      </c>
      <c r="P132" s="76">
        <f t="shared" ca="1" si="59"/>
        <v>11767232.542873982</v>
      </c>
      <c r="Q132" s="76">
        <f t="shared" ca="1" si="60"/>
        <v>1051932.0362929991</v>
      </c>
      <c r="R132" s="30">
        <f t="shared" ca="1" si="49"/>
        <v>-1.2562688575542824E-3</v>
      </c>
    </row>
    <row r="133" spans="1:18" x14ac:dyDescent="0.2">
      <c r="A133" s="83">
        <v>27676</v>
      </c>
      <c r="B133" s="83">
        <v>0.21481320000020787</v>
      </c>
      <c r="C133" s="83">
        <v>1</v>
      </c>
      <c r="D133" s="84">
        <f t="shared" si="50"/>
        <v>2.7675999999999998</v>
      </c>
      <c r="E133" s="84">
        <f t="shared" si="50"/>
        <v>0.21481320000020787</v>
      </c>
      <c r="F133" s="76">
        <f t="shared" si="51"/>
        <v>2.7675999999999998</v>
      </c>
      <c r="G133" s="76">
        <f t="shared" si="51"/>
        <v>0.21481320000020787</v>
      </c>
      <c r="H133" s="76">
        <f t="shared" si="52"/>
        <v>7.6596097599999995</v>
      </c>
      <c r="I133" s="76">
        <f t="shared" si="53"/>
        <v>21.198735971775996</v>
      </c>
      <c r="J133" s="76">
        <f t="shared" si="54"/>
        <v>58.669621675487242</v>
      </c>
      <c r="K133" s="76">
        <f t="shared" si="55"/>
        <v>0.5945170123205753</v>
      </c>
      <c r="L133" s="76">
        <f t="shared" si="56"/>
        <v>1.6453852832984242</v>
      </c>
      <c r="M133" s="76">
        <f t="shared" ca="1" si="61"/>
        <v>0.21658752660041014</v>
      </c>
      <c r="N133" s="76">
        <f t="shared" ca="1" si="57"/>
        <v>3.1482348841853445E-6</v>
      </c>
      <c r="O133" s="86">
        <f t="shared" ca="1" si="58"/>
        <v>7738360.208276175</v>
      </c>
      <c r="P133" s="76">
        <f t="shared" ca="1" si="59"/>
        <v>12606991.199310644</v>
      </c>
      <c r="Q133" s="76">
        <f t="shared" ca="1" si="60"/>
        <v>1120275.3700749069</v>
      </c>
      <c r="R133" s="30">
        <f t="shared" ca="1" si="49"/>
        <v>-1.7743266002022695E-3</v>
      </c>
    </row>
    <row r="134" spans="1:18" x14ac:dyDescent="0.2">
      <c r="A134" s="83">
        <v>27693</v>
      </c>
      <c r="B134" s="83">
        <v>0.21105509999324568</v>
      </c>
      <c r="C134" s="83">
        <v>1</v>
      </c>
      <c r="D134" s="84">
        <f t="shared" si="50"/>
        <v>2.7692999999999999</v>
      </c>
      <c r="E134" s="84">
        <f t="shared" si="50"/>
        <v>0.21105509999324568</v>
      </c>
      <c r="F134" s="76">
        <f t="shared" si="51"/>
        <v>2.7692999999999999</v>
      </c>
      <c r="G134" s="76">
        <f t="shared" si="51"/>
        <v>0.21105509999324568</v>
      </c>
      <c r="H134" s="76">
        <f t="shared" si="52"/>
        <v>7.6690224899999997</v>
      </c>
      <c r="I134" s="76">
        <f t="shared" si="53"/>
        <v>21.237823981557</v>
      </c>
      <c r="J134" s="76">
        <f t="shared" si="54"/>
        <v>58.813905952125793</v>
      </c>
      <c r="K134" s="76">
        <f t="shared" si="55"/>
        <v>0.58447488841129525</v>
      </c>
      <c r="L134" s="76">
        <f t="shared" si="56"/>
        <v>1.6185863084773999</v>
      </c>
      <c r="M134" s="76">
        <f t="shared" ca="1" si="61"/>
        <v>0.21687028086768134</v>
      </c>
      <c r="N134" s="76">
        <f t="shared" ca="1" si="57"/>
        <v>3.3816328602402358E-5</v>
      </c>
      <c r="O134" s="86">
        <f t="shared" ca="1" si="58"/>
        <v>7847645.8560543042</v>
      </c>
      <c r="P134" s="76">
        <f t="shared" ca="1" si="59"/>
        <v>12770875.036610886</v>
      </c>
      <c r="Q134" s="76">
        <f t="shared" ca="1" si="60"/>
        <v>1133585.0370757014</v>
      </c>
      <c r="R134" s="30">
        <f t="shared" ca="1" si="49"/>
        <v>-5.8151808744356659E-3</v>
      </c>
    </row>
    <row r="135" spans="1:18" x14ac:dyDescent="0.2">
      <c r="A135" s="83"/>
      <c r="B135" s="83"/>
      <c r="C135" s="83"/>
      <c r="D135" s="84"/>
      <c r="E135" s="84"/>
      <c r="F135" s="76"/>
      <c r="G135" s="76"/>
      <c r="H135" s="76"/>
      <c r="I135" s="76"/>
      <c r="J135" s="76"/>
      <c r="K135" s="76"/>
      <c r="L135" s="76"/>
      <c r="M135" s="76"/>
      <c r="N135" s="76"/>
      <c r="O135" s="86"/>
      <c r="P135" s="76"/>
      <c r="Q135" s="76"/>
    </row>
    <row r="136" spans="1:18" x14ac:dyDescent="0.2">
      <c r="A136" s="83"/>
      <c r="B136" s="83"/>
      <c r="C136" s="83"/>
      <c r="D136" s="84"/>
      <c r="E136" s="84"/>
      <c r="F136" s="76"/>
      <c r="G136" s="76"/>
      <c r="H136" s="76"/>
      <c r="I136" s="76"/>
      <c r="J136" s="76"/>
      <c r="K136" s="76"/>
      <c r="L136" s="76"/>
      <c r="M136" s="76"/>
      <c r="N136" s="76"/>
      <c r="O136" s="86"/>
      <c r="P136" s="76"/>
      <c r="Q136" s="76"/>
    </row>
    <row r="137" spans="1:18" x14ac:dyDescent="0.2">
      <c r="A137" s="83"/>
      <c r="B137" s="83"/>
      <c r="C137" s="83"/>
      <c r="D137" s="84"/>
      <c r="E137" s="84"/>
      <c r="F137" s="76"/>
      <c r="G137" s="76"/>
      <c r="H137" s="76"/>
      <c r="I137" s="76"/>
      <c r="J137" s="76"/>
      <c r="K137" s="76"/>
      <c r="L137" s="76"/>
      <c r="M137" s="76"/>
      <c r="N137" s="76"/>
      <c r="O137" s="86"/>
      <c r="P137" s="76"/>
      <c r="Q137" s="76"/>
    </row>
    <row r="138" spans="1:18" x14ac:dyDescent="0.2">
      <c r="A138" s="83"/>
      <c r="B138" s="83"/>
      <c r="C138" s="83"/>
      <c r="D138" s="84"/>
      <c r="E138" s="84"/>
      <c r="F138" s="76"/>
      <c r="G138" s="76"/>
      <c r="H138" s="76"/>
      <c r="I138" s="76"/>
      <c r="J138" s="76"/>
      <c r="K138" s="76"/>
      <c r="L138" s="76"/>
      <c r="M138" s="76"/>
      <c r="N138" s="76"/>
      <c r="O138" s="86"/>
      <c r="P138" s="76"/>
      <c r="Q138" s="76"/>
    </row>
    <row r="139" spans="1:18" x14ac:dyDescent="0.2">
      <c r="A139" s="83"/>
      <c r="B139" s="83"/>
      <c r="C139" s="83"/>
      <c r="D139" s="84"/>
      <c r="E139" s="84"/>
      <c r="F139" s="76"/>
      <c r="G139" s="76"/>
      <c r="H139" s="76"/>
      <c r="I139" s="76"/>
      <c r="J139" s="76"/>
      <c r="K139" s="76"/>
      <c r="L139" s="76"/>
      <c r="M139" s="76"/>
      <c r="N139" s="76"/>
      <c r="O139" s="86"/>
      <c r="P139" s="76"/>
      <c r="Q139" s="76"/>
    </row>
    <row r="140" spans="1:18" x14ac:dyDescent="0.2">
      <c r="A140" s="83"/>
      <c r="B140" s="83"/>
      <c r="C140" s="83"/>
      <c r="D140" s="84"/>
      <c r="E140" s="84"/>
      <c r="F140" s="76"/>
      <c r="G140" s="76"/>
      <c r="H140" s="76"/>
      <c r="I140" s="76"/>
      <c r="J140" s="76"/>
      <c r="K140" s="76"/>
      <c r="L140" s="76"/>
      <c r="M140" s="76"/>
      <c r="N140" s="76"/>
      <c r="O140" s="86"/>
      <c r="P140" s="76"/>
      <c r="Q140" s="76"/>
    </row>
    <row r="141" spans="1:18" x14ac:dyDescent="0.2">
      <c r="A141" s="83"/>
      <c r="B141" s="83"/>
      <c r="C141" s="83"/>
      <c r="D141" s="84"/>
      <c r="E141" s="84"/>
      <c r="F141" s="76"/>
      <c r="G141" s="76"/>
      <c r="H141" s="76"/>
      <c r="I141" s="76"/>
      <c r="J141" s="76"/>
      <c r="K141" s="76"/>
      <c r="L141" s="76"/>
      <c r="M141" s="76"/>
      <c r="N141" s="76"/>
      <c r="O141" s="86"/>
      <c r="P141" s="76"/>
      <c r="Q141" s="76"/>
    </row>
    <row r="142" spans="1:18" x14ac:dyDescent="0.2">
      <c r="A142" s="83"/>
      <c r="B142" s="83"/>
      <c r="C142" s="83"/>
      <c r="D142" s="84"/>
      <c r="E142" s="84"/>
      <c r="F142" s="76"/>
      <c r="G142" s="76"/>
      <c r="H142" s="76"/>
      <c r="I142" s="76"/>
      <c r="J142" s="76"/>
      <c r="K142" s="76"/>
      <c r="L142" s="76"/>
      <c r="M142" s="76"/>
      <c r="N142" s="76"/>
      <c r="O142" s="86"/>
      <c r="P142" s="76"/>
      <c r="Q142" s="76"/>
    </row>
    <row r="143" spans="1:18" x14ac:dyDescent="0.2">
      <c r="A143" s="83"/>
      <c r="B143" s="83"/>
      <c r="C143" s="83"/>
      <c r="D143" s="84"/>
      <c r="E143" s="84"/>
      <c r="F143" s="76"/>
      <c r="G143" s="76"/>
      <c r="H143" s="76"/>
      <c r="I143" s="76"/>
      <c r="J143" s="76"/>
      <c r="K143" s="76"/>
      <c r="L143" s="76"/>
      <c r="M143" s="76"/>
      <c r="N143" s="76"/>
      <c r="O143" s="86"/>
      <c r="P143" s="76"/>
      <c r="Q143" s="76"/>
    </row>
    <row r="144" spans="1:18" x14ac:dyDescent="0.2">
      <c r="A144" s="83"/>
      <c r="B144" s="83"/>
      <c r="C144" s="83"/>
      <c r="D144" s="84"/>
      <c r="E144" s="84"/>
      <c r="F144" s="76"/>
      <c r="G144" s="76"/>
      <c r="H144" s="76"/>
      <c r="I144" s="76"/>
      <c r="J144" s="76"/>
      <c r="K144" s="76"/>
      <c r="L144" s="76"/>
      <c r="M144" s="76"/>
      <c r="N144" s="76"/>
      <c r="O144" s="86"/>
      <c r="P144" s="76"/>
      <c r="Q144" s="76"/>
    </row>
    <row r="145" spans="1:17" x14ac:dyDescent="0.2">
      <c r="A145" s="83"/>
      <c r="B145" s="83"/>
      <c r="C145" s="83"/>
      <c r="D145" s="84"/>
      <c r="E145" s="84"/>
      <c r="F145" s="76"/>
      <c r="G145" s="76"/>
      <c r="H145" s="76"/>
      <c r="I145" s="76"/>
      <c r="J145" s="76"/>
      <c r="K145" s="76"/>
      <c r="L145" s="76"/>
      <c r="M145" s="76"/>
      <c r="N145" s="76"/>
      <c r="O145" s="86"/>
      <c r="P145" s="76"/>
      <c r="Q145" s="76"/>
    </row>
    <row r="146" spans="1:17" x14ac:dyDescent="0.2">
      <c r="A146" s="83"/>
      <c r="B146" s="83"/>
      <c r="C146" s="83"/>
      <c r="D146" s="84"/>
      <c r="E146" s="84"/>
      <c r="F146" s="76"/>
      <c r="G146" s="76"/>
      <c r="H146" s="76"/>
      <c r="I146" s="76"/>
      <c r="J146" s="76"/>
      <c r="K146" s="76"/>
      <c r="L146" s="76"/>
      <c r="M146" s="76"/>
      <c r="N146" s="76"/>
      <c r="O146" s="86"/>
      <c r="P146" s="76"/>
      <c r="Q146" s="76"/>
    </row>
    <row r="147" spans="1:17" x14ac:dyDescent="0.2">
      <c r="A147" s="83"/>
      <c r="B147" s="83"/>
      <c r="C147" s="83"/>
      <c r="D147" s="84"/>
      <c r="E147" s="84"/>
      <c r="F147" s="76"/>
      <c r="G147" s="76"/>
      <c r="H147" s="76"/>
      <c r="I147" s="76"/>
      <c r="J147" s="76"/>
      <c r="K147" s="76"/>
      <c r="L147" s="76"/>
      <c r="M147" s="76"/>
      <c r="N147" s="76"/>
      <c r="O147" s="86"/>
      <c r="P147" s="76"/>
      <c r="Q147" s="76"/>
    </row>
    <row r="148" spans="1:17" x14ac:dyDescent="0.2">
      <c r="A148" s="83"/>
      <c r="B148" s="83"/>
      <c r="C148" s="83"/>
      <c r="D148" s="84"/>
      <c r="E148" s="84"/>
      <c r="F148" s="76"/>
      <c r="G148" s="76"/>
      <c r="H148" s="76"/>
      <c r="I148" s="76"/>
      <c r="J148" s="76"/>
      <c r="K148" s="76"/>
      <c r="L148" s="76"/>
      <c r="M148" s="76"/>
      <c r="N148" s="76"/>
      <c r="O148" s="86"/>
      <c r="P148" s="76"/>
      <c r="Q148" s="76"/>
    </row>
    <row r="149" spans="1:17" x14ac:dyDescent="0.2">
      <c r="A149" s="83"/>
      <c r="B149" s="83"/>
      <c r="C149" s="83"/>
      <c r="D149" s="84"/>
      <c r="E149" s="84"/>
      <c r="F149" s="76"/>
      <c r="G149" s="76"/>
      <c r="H149" s="76"/>
      <c r="I149" s="76"/>
      <c r="J149" s="76"/>
      <c r="K149" s="76"/>
      <c r="L149" s="76"/>
      <c r="M149" s="76"/>
      <c r="N149" s="76"/>
      <c r="O149" s="86"/>
      <c r="P149" s="76"/>
      <c r="Q149" s="76"/>
    </row>
    <row r="150" spans="1:17" x14ac:dyDescent="0.2">
      <c r="A150" s="83"/>
      <c r="B150" s="83"/>
      <c r="C150" s="83"/>
      <c r="D150" s="84"/>
      <c r="E150" s="84"/>
      <c r="F150" s="76"/>
      <c r="G150" s="76"/>
      <c r="H150" s="76"/>
      <c r="I150" s="76"/>
      <c r="J150" s="76"/>
      <c r="K150" s="76"/>
      <c r="L150" s="76"/>
      <c r="M150" s="76"/>
      <c r="N150" s="76"/>
      <c r="O150" s="86"/>
      <c r="P150" s="76"/>
      <c r="Q150" s="76"/>
    </row>
    <row r="151" spans="1:17" x14ac:dyDescent="0.2">
      <c r="A151" s="83"/>
      <c r="B151" s="83"/>
      <c r="C151" s="83"/>
      <c r="D151" s="84"/>
      <c r="E151" s="84"/>
      <c r="F151" s="76"/>
      <c r="G151" s="76"/>
      <c r="H151" s="76"/>
      <c r="I151" s="76"/>
      <c r="J151" s="76"/>
      <c r="K151" s="76"/>
      <c r="L151" s="76"/>
      <c r="M151" s="76"/>
      <c r="N151" s="76"/>
      <c r="O151" s="86"/>
      <c r="P151" s="76"/>
      <c r="Q151" s="76"/>
    </row>
    <row r="152" spans="1:17" x14ac:dyDescent="0.2">
      <c r="A152" s="83"/>
      <c r="B152" s="83"/>
      <c r="C152" s="83"/>
      <c r="D152" s="84"/>
      <c r="E152" s="84"/>
      <c r="F152" s="76"/>
      <c r="G152" s="76"/>
      <c r="H152" s="76"/>
      <c r="I152" s="76"/>
      <c r="J152" s="76"/>
      <c r="K152" s="76"/>
      <c r="L152" s="76"/>
      <c r="M152" s="76"/>
      <c r="N152" s="76"/>
      <c r="O152" s="86"/>
      <c r="P152" s="76"/>
      <c r="Q152" s="76"/>
    </row>
    <row r="153" spans="1:17" x14ac:dyDescent="0.2">
      <c r="A153" s="83"/>
      <c r="B153" s="83"/>
      <c r="C153" s="83"/>
      <c r="D153" s="84"/>
      <c r="E153" s="84"/>
      <c r="F153" s="76"/>
      <c r="G153" s="76"/>
      <c r="H153" s="76"/>
      <c r="I153" s="76"/>
      <c r="J153" s="76"/>
      <c r="K153" s="76"/>
      <c r="L153" s="76"/>
      <c r="M153" s="76"/>
      <c r="N153" s="76"/>
      <c r="O153" s="86"/>
      <c r="P153" s="76"/>
      <c r="Q153" s="76"/>
    </row>
    <row r="154" spans="1:17" x14ac:dyDescent="0.2">
      <c r="A154" s="83"/>
      <c r="B154" s="83"/>
      <c r="C154" s="83"/>
      <c r="D154" s="84"/>
      <c r="E154" s="84"/>
      <c r="F154" s="76"/>
      <c r="G154" s="76"/>
      <c r="H154" s="76"/>
      <c r="I154" s="76"/>
      <c r="J154" s="76"/>
      <c r="K154" s="76"/>
      <c r="L154" s="76"/>
      <c r="M154" s="76"/>
      <c r="N154" s="76"/>
      <c r="O154" s="86"/>
      <c r="P154" s="76"/>
      <c r="Q154" s="76"/>
    </row>
    <row r="155" spans="1:17" x14ac:dyDescent="0.2">
      <c r="A155" s="83"/>
      <c r="B155" s="83"/>
      <c r="C155" s="83"/>
      <c r="D155" s="84"/>
      <c r="E155" s="84"/>
      <c r="F155" s="76"/>
      <c r="G155" s="76"/>
      <c r="H155" s="76"/>
      <c r="I155" s="76"/>
      <c r="J155" s="76"/>
      <c r="K155" s="76"/>
      <c r="L155" s="76"/>
      <c r="M155" s="76"/>
      <c r="N155" s="76"/>
      <c r="O155" s="86"/>
      <c r="P155" s="76"/>
      <c r="Q155" s="76"/>
    </row>
    <row r="156" spans="1:17" x14ac:dyDescent="0.2">
      <c r="A156" s="83"/>
      <c r="B156" s="83"/>
      <c r="C156" s="83"/>
      <c r="D156" s="84"/>
      <c r="E156" s="84"/>
      <c r="F156" s="76"/>
      <c r="G156" s="76"/>
      <c r="H156" s="76"/>
      <c r="I156" s="76"/>
      <c r="J156" s="76"/>
      <c r="K156" s="76"/>
      <c r="L156" s="76"/>
      <c r="M156" s="76"/>
      <c r="N156" s="76"/>
      <c r="O156" s="86"/>
      <c r="P156" s="76"/>
      <c r="Q156" s="76"/>
    </row>
    <row r="157" spans="1:17" x14ac:dyDescent="0.2">
      <c r="A157" s="83"/>
      <c r="B157" s="83"/>
      <c r="C157" s="83"/>
      <c r="D157" s="84"/>
      <c r="E157" s="84"/>
      <c r="F157" s="76"/>
      <c r="G157" s="76"/>
      <c r="H157" s="76"/>
      <c r="I157" s="76"/>
      <c r="J157" s="76"/>
      <c r="K157" s="76"/>
      <c r="L157" s="76"/>
      <c r="M157" s="76"/>
      <c r="N157" s="76"/>
      <c r="O157" s="86"/>
      <c r="P157" s="76"/>
      <c r="Q157" s="76"/>
    </row>
    <row r="158" spans="1:17" x14ac:dyDescent="0.2">
      <c r="A158" s="83"/>
      <c r="B158" s="83"/>
      <c r="C158" s="83"/>
      <c r="D158" s="84"/>
      <c r="E158" s="84"/>
      <c r="F158" s="76"/>
      <c r="G158" s="76"/>
      <c r="H158" s="76"/>
      <c r="I158" s="76"/>
      <c r="J158" s="76"/>
      <c r="K158" s="76"/>
      <c r="L158" s="76"/>
      <c r="M158" s="76"/>
      <c r="N158" s="76"/>
      <c r="O158" s="86"/>
      <c r="P158" s="76"/>
      <c r="Q158" s="76"/>
    </row>
    <row r="159" spans="1:17" x14ac:dyDescent="0.2">
      <c r="A159" s="83"/>
      <c r="B159" s="83"/>
      <c r="C159" s="83"/>
      <c r="D159" s="84"/>
      <c r="E159" s="84"/>
      <c r="F159" s="76"/>
      <c r="G159" s="76"/>
      <c r="H159" s="76"/>
      <c r="I159" s="76"/>
      <c r="J159" s="76"/>
      <c r="K159" s="76"/>
      <c r="L159" s="76"/>
      <c r="M159" s="76"/>
      <c r="N159" s="76"/>
      <c r="O159" s="86"/>
      <c r="P159" s="76"/>
      <c r="Q159" s="76"/>
    </row>
    <row r="160" spans="1:17" x14ac:dyDescent="0.2">
      <c r="A160" s="83"/>
      <c r="B160" s="83"/>
      <c r="C160" s="83"/>
      <c r="D160" s="84"/>
      <c r="E160" s="84"/>
      <c r="F160" s="76"/>
      <c r="G160" s="76"/>
      <c r="H160" s="76"/>
      <c r="I160" s="76"/>
      <c r="J160" s="76"/>
      <c r="K160" s="76"/>
      <c r="L160" s="76"/>
      <c r="M160" s="76"/>
      <c r="N160" s="76"/>
      <c r="O160" s="86"/>
      <c r="P160" s="76"/>
      <c r="Q160" s="76"/>
    </row>
    <row r="161" spans="1:17" x14ac:dyDescent="0.2">
      <c r="A161" s="83"/>
      <c r="B161" s="83"/>
      <c r="C161" s="83"/>
      <c r="D161" s="84"/>
      <c r="E161" s="84"/>
      <c r="F161" s="76"/>
      <c r="G161" s="76"/>
      <c r="H161" s="76"/>
      <c r="I161" s="76"/>
      <c r="J161" s="76"/>
      <c r="K161" s="76"/>
      <c r="L161" s="76"/>
      <c r="M161" s="76"/>
      <c r="N161" s="76"/>
      <c r="O161" s="86"/>
      <c r="P161" s="76"/>
      <c r="Q161" s="76"/>
    </row>
    <row r="162" spans="1:17" x14ac:dyDescent="0.2">
      <c r="A162" s="83"/>
      <c r="B162" s="83"/>
      <c r="C162" s="83"/>
      <c r="D162" s="84"/>
      <c r="E162" s="84"/>
      <c r="F162" s="76"/>
      <c r="G162" s="76"/>
      <c r="H162" s="76"/>
      <c r="I162" s="76"/>
      <c r="J162" s="76"/>
      <c r="K162" s="76"/>
      <c r="L162" s="76"/>
      <c r="M162" s="76"/>
      <c r="N162" s="76"/>
      <c r="O162" s="86"/>
      <c r="P162" s="76"/>
      <c r="Q162" s="76"/>
    </row>
    <row r="163" spans="1:17" x14ac:dyDescent="0.2">
      <c r="A163" s="83"/>
      <c r="B163" s="83"/>
      <c r="C163" s="83"/>
      <c r="D163" s="84"/>
      <c r="E163" s="84"/>
      <c r="F163" s="76"/>
      <c r="G163" s="76"/>
      <c r="H163" s="76"/>
      <c r="I163" s="76"/>
      <c r="J163" s="76"/>
      <c r="K163" s="76"/>
      <c r="L163" s="76"/>
      <c r="M163" s="76"/>
      <c r="N163" s="76"/>
      <c r="O163" s="86"/>
      <c r="P163" s="76"/>
      <c r="Q163" s="76"/>
    </row>
    <row r="164" spans="1:17" x14ac:dyDescent="0.2">
      <c r="A164" s="83"/>
      <c r="B164" s="83"/>
      <c r="C164" s="83"/>
      <c r="D164" s="84"/>
      <c r="E164" s="84"/>
      <c r="F164" s="76"/>
      <c r="G164" s="76"/>
      <c r="H164" s="76"/>
      <c r="I164" s="76"/>
      <c r="J164" s="76"/>
      <c r="K164" s="76"/>
      <c r="L164" s="76"/>
      <c r="M164" s="76"/>
      <c r="N164" s="76"/>
      <c r="O164" s="86"/>
      <c r="P164" s="76"/>
      <c r="Q164" s="76"/>
    </row>
    <row r="165" spans="1:17" x14ac:dyDescent="0.2">
      <c r="A165" s="83"/>
      <c r="B165" s="83"/>
      <c r="C165" s="83"/>
      <c r="D165" s="84"/>
      <c r="E165" s="84"/>
      <c r="F165" s="76"/>
      <c r="G165" s="76"/>
      <c r="H165" s="76"/>
      <c r="I165" s="76"/>
      <c r="J165" s="76"/>
      <c r="K165" s="76"/>
      <c r="L165" s="76"/>
      <c r="M165" s="76"/>
      <c r="N165" s="76"/>
      <c r="O165" s="86"/>
      <c r="P165" s="76"/>
      <c r="Q165" s="76"/>
    </row>
    <row r="166" spans="1:17" x14ac:dyDescent="0.2">
      <c r="A166" s="83"/>
      <c r="B166" s="83"/>
      <c r="C166" s="83"/>
      <c r="D166" s="84"/>
      <c r="E166" s="84"/>
      <c r="F166" s="76"/>
      <c r="G166" s="76"/>
      <c r="H166" s="76"/>
      <c r="I166" s="76"/>
      <c r="J166" s="76"/>
      <c r="K166" s="76"/>
      <c r="L166" s="76"/>
      <c r="M166" s="76"/>
      <c r="N166" s="76"/>
      <c r="O166" s="86"/>
      <c r="P166" s="76"/>
      <c r="Q166" s="76"/>
    </row>
    <row r="167" spans="1:17" x14ac:dyDescent="0.2">
      <c r="A167" s="83"/>
      <c r="B167" s="83"/>
      <c r="C167" s="83"/>
      <c r="D167" s="84"/>
      <c r="E167" s="84"/>
      <c r="F167" s="76"/>
      <c r="G167" s="76"/>
      <c r="H167" s="76"/>
      <c r="I167" s="76"/>
      <c r="J167" s="76"/>
      <c r="K167" s="76"/>
      <c r="L167" s="76"/>
      <c r="M167" s="76"/>
      <c r="N167" s="76"/>
      <c r="O167" s="86"/>
      <c r="P167" s="76"/>
      <c r="Q167" s="76"/>
    </row>
    <row r="168" spans="1:17" x14ac:dyDescent="0.2">
      <c r="A168" s="83"/>
      <c r="B168" s="83"/>
      <c r="C168" s="83"/>
      <c r="D168" s="84"/>
      <c r="E168" s="84"/>
      <c r="F168" s="76"/>
      <c r="G168" s="76"/>
      <c r="H168" s="76"/>
      <c r="I168" s="76"/>
      <c r="J168" s="76"/>
      <c r="K168" s="76"/>
      <c r="L168" s="76"/>
      <c r="M168" s="76"/>
      <c r="N168" s="76"/>
      <c r="O168" s="86"/>
      <c r="P168" s="76"/>
      <c r="Q168" s="76"/>
    </row>
    <row r="169" spans="1:17" x14ac:dyDescent="0.2">
      <c r="A169" s="83"/>
      <c r="B169" s="83"/>
      <c r="C169" s="83"/>
      <c r="D169" s="84"/>
      <c r="E169" s="84"/>
      <c r="F169" s="76"/>
      <c r="G169" s="76"/>
      <c r="H169" s="76"/>
      <c r="I169" s="76"/>
      <c r="J169" s="76"/>
      <c r="K169" s="76"/>
      <c r="L169" s="76"/>
      <c r="M169" s="76"/>
      <c r="N169" s="76"/>
      <c r="O169" s="86"/>
      <c r="P169" s="76"/>
      <c r="Q169" s="76"/>
    </row>
    <row r="170" spans="1:17" x14ac:dyDescent="0.2">
      <c r="A170" s="83"/>
      <c r="B170" s="83"/>
      <c r="C170" s="83"/>
      <c r="D170" s="84"/>
      <c r="E170" s="84"/>
      <c r="F170" s="76"/>
      <c r="G170" s="76"/>
      <c r="H170" s="76"/>
      <c r="I170" s="76"/>
      <c r="J170" s="76"/>
      <c r="K170" s="76"/>
      <c r="L170" s="76"/>
      <c r="M170" s="76"/>
      <c r="N170" s="76"/>
      <c r="O170" s="86"/>
      <c r="P170" s="76"/>
      <c r="Q170" s="76"/>
    </row>
    <row r="171" spans="1:17" x14ac:dyDescent="0.2">
      <c r="A171" s="83"/>
      <c r="B171" s="83"/>
      <c r="C171" s="83"/>
      <c r="D171" s="84"/>
      <c r="E171" s="84"/>
      <c r="F171" s="76"/>
      <c r="G171" s="76"/>
      <c r="H171" s="76"/>
      <c r="I171" s="76"/>
      <c r="J171" s="76"/>
      <c r="K171" s="76"/>
      <c r="L171" s="76"/>
      <c r="M171" s="76"/>
      <c r="N171" s="76"/>
      <c r="O171" s="86"/>
      <c r="P171" s="76"/>
      <c r="Q171" s="76"/>
    </row>
    <row r="172" spans="1:17" x14ac:dyDescent="0.2">
      <c r="A172" s="83"/>
      <c r="B172" s="83"/>
      <c r="C172" s="83"/>
      <c r="D172" s="84"/>
      <c r="E172" s="84"/>
      <c r="F172" s="76"/>
      <c r="G172" s="76"/>
      <c r="H172" s="76"/>
      <c r="I172" s="76"/>
      <c r="J172" s="76"/>
      <c r="K172" s="76"/>
      <c r="L172" s="76"/>
      <c r="M172" s="76"/>
      <c r="N172" s="76"/>
      <c r="O172" s="86"/>
      <c r="P172" s="76"/>
      <c r="Q172" s="76"/>
    </row>
    <row r="173" spans="1:17" x14ac:dyDescent="0.2">
      <c r="A173" s="83"/>
      <c r="B173" s="83"/>
      <c r="C173" s="83"/>
      <c r="D173" s="84"/>
      <c r="E173" s="84"/>
      <c r="F173" s="76"/>
      <c r="G173" s="76"/>
      <c r="H173" s="76"/>
      <c r="I173" s="76"/>
      <c r="J173" s="76"/>
      <c r="K173" s="76"/>
      <c r="L173" s="76"/>
      <c r="M173" s="76"/>
      <c r="N173" s="76"/>
      <c r="O173" s="86"/>
      <c r="P173" s="76"/>
      <c r="Q173" s="76"/>
    </row>
    <row r="174" spans="1:17" x14ac:dyDescent="0.2">
      <c r="A174" s="83"/>
      <c r="B174" s="83"/>
      <c r="C174" s="83"/>
      <c r="D174" s="84"/>
      <c r="E174" s="84"/>
      <c r="F174" s="76"/>
      <c r="G174" s="76"/>
      <c r="H174" s="76"/>
      <c r="I174" s="76"/>
      <c r="J174" s="76"/>
      <c r="K174" s="76"/>
      <c r="L174" s="76"/>
      <c r="M174" s="76"/>
      <c r="N174" s="76"/>
      <c r="O174" s="86"/>
      <c r="P174" s="76"/>
      <c r="Q174" s="76"/>
    </row>
    <row r="175" spans="1:17" x14ac:dyDescent="0.2">
      <c r="A175" s="83"/>
      <c r="B175" s="83"/>
      <c r="C175" s="83"/>
      <c r="D175" s="84"/>
      <c r="E175" s="84"/>
      <c r="F175" s="76"/>
      <c r="G175" s="76"/>
      <c r="H175" s="76"/>
      <c r="I175" s="76"/>
      <c r="J175" s="76"/>
      <c r="K175" s="76"/>
      <c r="L175" s="76"/>
      <c r="M175" s="76"/>
      <c r="N175" s="76"/>
      <c r="O175" s="86"/>
      <c r="P175" s="76"/>
      <c r="Q175" s="76"/>
    </row>
    <row r="176" spans="1:17" x14ac:dyDescent="0.2">
      <c r="A176" s="83"/>
      <c r="B176" s="83"/>
      <c r="C176" s="83"/>
      <c r="D176" s="84"/>
      <c r="E176" s="84"/>
      <c r="F176" s="76"/>
      <c r="G176" s="76"/>
      <c r="H176" s="76"/>
      <c r="I176" s="76"/>
      <c r="J176" s="76"/>
      <c r="K176" s="76"/>
      <c r="L176" s="76"/>
      <c r="M176" s="76"/>
      <c r="N176" s="76"/>
      <c r="O176" s="86"/>
      <c r="P176" s="76"/>
      <c r="Q176" s="76"/>
    </row>
    <row r="177" spans="1:17" x14ac:dyDescent="0.2">
      <c r="A177" s="83"/>
      <c r="B177" s="83"/>
      <c r="C177" s="83"/>
      <c r="D177" s="84"/>
      <c r="E177" s="84"/>
      <c r="F177" s="76"/>
      <c r="G177" s="76"/>
      <c r="H177" s="76"/>
      <c r="I177" s="76"/>
      <c r="J177" s="76"/>
      <c r="K177" s="76"/>
      <c r="L177" s="76"/>
      <c r="M177" s="76"/>
      <c r="N177" s="76"/>
      <c r="O177" s="86"/>
      <c r="P177" s="76"/>
      <c r="Q177" s="76"/>
    </row>
    <row r="178" spans="1:17" x14ac:dyDescent="0.2">
      <c r="A178" s="83"/>
      <c r="B178" s="83"/>
      <c r="C178" s="83"/>
      <c r="D178" s="84"/>
      <c r="E178" s="84"/>
      <c r="F178" s="76"/>
      <c r="G178" s="76"/>
      <c r="H178" s="76"/>
      <c r="I178" s="76"/>
      <c r="J178" s="76"/>
      <c r="K178" s="76"/>
      <c r="L178" s="76"/>
      <c r="M178" s="76"/>
      <c r="N178" s="76"/>
      <c r="O178" s="86"/>
      <c r="P178" s="76"/>
      <c r="Q178" s="76"/>
    </row>
    <row r="179" spans="1:17" x14ac:dyDescent="0.2">
      <c r="A179" s="83"/>
      <c r="B179" s="83"/>
      <c r="C179" s="83"/>
      <c r="D179" s="84"/>
      <c r="E179" s="84"/>
      <c r="F179" s="76"/>
      <c r="G179" s="76"/>
      <c r="H179" s="76"/>
      <c r="I179" s="76"/>
      <c r="J179" s="76"/>
      <c r="K179" s="76"/>
      <c r="L179" s="76"/>
      <c r="M179" s="76"/>
      <c r="N179" s="76"/>
      <c r="O179" s="86"/>
      <c r="P179" s="76"/>
      <c r="Q179" s="76"/>
    </row>
    <row r="180" spans="1:17" x14ac:dyDescent="0.2">
      <c r="A180" s="83"/>
      <c r="B180" s="83"/>
      <c r="C180" s="83"/>
      <c r="D180" s="84"/>
      <c r="E180" s="84"/>
      <c r="F180" s="76"/>
      <c r="G180" s="76"/>
      <c r="H180" s="76"/>
      <c r="I180" s="76"/>
      <c r="J180" s="76"/>
      <c r="K180" s="76"/>
      <c r="L180" s="76"/>
      <c r="M180" s="76"/>
      <c r="N180" s="76"/>
      <c r="O180" s="86"/>
      <c r="P180" s="76"/>
      <c r="Q180" s="76"/>
    </row>
    <row r="181" spans="1:17" x14ac:dyDescent="0.2">
      <c r="A181" s="83"/>
      <c r="B181" s="83"/>
      <c r="C181" s="83"/>
      <c r="D181" s="84"/>
      <c r="E181" s="84"/>
      <c r="F181" s="76"/>
      <c r="G181" s="76"/>
      <c r="H181" s="76"/>
      <c r="I181" s="76"/>
      <c r="J181" s="76"/>
      <c r="K181" s="76"/>
      <c r="L181" s="76"/>
      <c r="M181" s="76"/>
      <c r="N181" s="76"/>
      <c r="O181" s="86"/>
      <c r="P181" s="76"/>
      <c r="Q181" s="76"/>
    </row>
    <row r="182" spans="1:17" x14ac:dyDescent="0.2">
      <c r="A182" s="83"/>
      <c r="B182" s="83"/>
      <c r="C182" s="83"/>
      <c r="D182" s="84"/>
      <c r="E182" s="84"/>
      <c r="F182" s="76"/>
      <c r="G182" s="76"/>
      <c r="H182" s="76"/>
      <c r="I182" s="76"/>
      <c r="J182" s="76"/>
      <c r="K182" s="76"/>
      <c r="L182" s="76"/>
      <c r="M182" s="76"/>
      <c r="N182" s="76"/>
      <c r="O182" s="86"/>
      <c r="P182" s="76"/>
      <c r="Q182" s="76"/>
    </row>
    <row r="183" spans="1:17" x14ac:dyDescent="0.2">
      <c r="A183" s="83"/>
      <c r="B183" s="83"/>
      <c r="C183" s="83"/>
      <c r="D183" s="84"/>
      <c r="E183" s="84"/>
      <c r="F183" s="76"/>
      <c r="G183" s="76"/>
      <c r="H183" s="76"/>
      <c r="I183" s="76"/>
      <c r="J183" s="76"/>
      <c r="K183" s="76"/>
      <c r="L183" s="76"/>
      <c r="M183" s="76"/>
      <c r="N183" s="76"/>
      <c r="O183" s="86"/>
      <c r="P183" s="76"/>
      <c r="Q183" s="76"/>
    </row>
    <row r="184" spans="1:17" x14ac:dyDescent="0.2">
      <c r="A184" s="83"/>
      <c r="B184" s="83"/>
      <c r="C184" s="83"/>
      <c r="D184" s="84"/>
      <c r="E184" s="84"/>
      <c r="F184" s="76"/>
      <c r="G184" s="76"/>
      <c r="H184" s="76"/>
      <c r="I184" s="76"/>
      <c r="J184" s="76"/>
      <c r="K184" s="76"/>
      <c r="L184" s="76"/>
      <c r="M184" s="76"/>
      <c r="N184" s="76"/>
      <c r="O184" s="86"/>
      <c r="P184" s="76"/>
      <c r="Q184" s="76"/>
    </row>
    <row r="185" spans="1:17" x14ac:dyDescent="0.2">
      <c r="A185" s="83"/>
      <c r="B185" s="83"/>
      <c r="C185" s="83"/>
      <c r="D185" s="84"/>
      <c r="E185" s="84"/>
      <c r="F185" s="76"/>
      <c r="G185" s="76"/>
      <c r="H185" s="76"/>
      <c r="I185" s="76"/>
      <c r="J185" s="76"/>
      <c r="K185" s="76"/>
      <c r="L185" s="76"/>
      <c r="M185" s="76"/>
      <c r="N185" s="76"/>
      <c r="O185" s="86"/>
      <c r="P185" s="76"/>
      <c r="Q185" s="76"/>
    </row>
    <row r="186" spans="1:17" x14ac:dyDescent="0.2">
      <c r="A186" s="83"/>
      <c r="B186" s="83"/>
      <c r="C186" s="83"/>
      <c r="D186" s="84"/>
      <c r="E186" s="84"/>
      <c r="F186" s="76"/>
      <c r="G186" s="76"/>
      <c r="H186" s="76"/>
      <c r="I186" s="76"/>
      <c r="J186" s="76"/>
      <c r="K186" s="76"/>
      <c r="L186" s="76"/>
      <c r="M186" s="76"/>
      <c r="N186" s="76"/>
      <c r="O186" s="86"/>
      <c r="P186" s="76"/>
      <c r="Q186" s="76"/>
    </row>
    <row r="187" spans="1:17" x14ac:dyDescent="0.2">
      <c r="A187" s="83"/>
      <c r="B187" s="83"/>
      <c r="C187" s="83"/>
      <c r="D187" s="84"/>
      <c r="E187" s="84"/>
      <c r="F187" s="76"/>
      <c r="G187" s="76"/>
      <c r="H187" s="76"/>
      <c r="I187" s="76"/>
      <c r="J187" s="76"/>
      <c r="K187" s="76"/>
      <c r="L187" s="76"/>
      <c r="M187" s="76"/>
      <c r="N187" s="76"/>
      <c r="O187" s="86"/>
      <c r="P187" s="76"/>
      <c r="Q187" s="76"/>
    </row>
    <row r="188" spans="1:17" x14ac:dyDescent="0.2">
      <c r="A188" s="83"/>
      <c r="B188" s="83"/>
      <c r="C188" s="83"/>
      <c r="D188" s="84"/>
      <c r="E188" s="84"/>
      <c r="F188" s="76"/>
      <c r="G188" s="76"/>
      <c r="H188" s="76"/>
      <c r="I188" s="76"/>
      <c r="J188" s="76"/>
      <c r="K188" s="76"/>
      <c r="L188" s="76"/>
      <c r="M188" s="76"/>
      <c r="N188" s="76"/>
      <c r="O188" s="86"/>
      <c r="P188" s="76"/>
      <c r="Q188" s="76"/>
    </row>
    <row r="189" spans="1:17" x14ac:dyDescent="0.2">
      <c r="A189" s="83"/>
      <c r="B189" s="83"/>
      <c r="C189" s="83"/>
      <c r="D189" s="84"/>
      <c r="E189" s="84"/>
      <c r="F189" s="76"/>
      <c r="G189" s="76"/>
      <c r="H189" s="76"/>
      <c r="I189" s="76"/>
      <c r="J189" s="76"/>
      <c r="K189" s="76"/>
      <c r="L189" s="76"/>
      <c r="M189" s="76"/>
      <c r="N189" s="76"/>
      <c r="O189" s="86"/>
      <c r="P189" s="76"/>
      <c r="Q189" s="76"/>
    </row>
    <row r="190" spans="1:17" x14ac:dyDescent="0.2">
      <c r="A190" s="83"/>
      <c r="B190" s="83"/>
      <c r="C190" s="83"/>
      <c r="D190" s="84"/>
      <c r="E190" s="84"/>
      <c r="F190" s="76"/>
      <c r="G190" s="76"/>
      <c r="H190" s="76"/>
      <c r="I190" s="76"/>
      <c r="J190" s="76"/>
      <c r="K190" s="76"/>
      <c r="L190" s="76"/>
      <c r="M190" s="76"/>
      <c r="N190" s="76"/>
      <c r="O190" s="86"/>
      <c r="P190" s="76"/>
      <c r="Q190" s="76"/>
    </row>
    <row r="191" spans="1:17" x14ac:dyDescent="0.2">
      <c r="A191" s="83"/>
      <c r="B191" s="83"/>
      <c r="C191" s="83"/>
      <c r="D191" s="84"/>
      <c r="E191" s="84"/>
      <c r="F191" s="76"/>
      <c r="G191" s="76"/>
      <c r="H191" s="76"/>
      <c r="I191" s="76"/>
      <c r="J191" s="76"/>
      <c r="K191" s="76"/>
      <c r="L191" s="76"/>
      <c r="M191" s="76"/>
      <c r="N191" s="76"/>
      <c r="O191" s="86"/>
      <c r="P191" s="76"/>
      <c r="Q191" s="76"/>
    </row>
    <row r="192" spans="1:17" x14ac:dyDescent="0.2">
      <c r="A192" s="83"/>
      <c r="B192" s="83"/>
      <c r="C192" s="83"/>
      <c r="D192" s="84"/>
      <c r="E192" s="84"/>
      <c r="F192" s="76"/>
      <c r="G192" s="76"/>
      <c r="H192" s="76"/>
      <c r="I192" s="76"/>
      <c r="J192" s="76"/>
      <c r="K192" s="76"/>
      <c r="L192" s="76"/>
      <c r="M192" s="76"/>
      <c r="N192" s="76"/>
      <c r="O192" s="86"/>
      <c r="P192" s="76"/>
      <c r="Q192" s="76"/>
    </row>
    <row r="193" spans="1:17" x14ac:dyDescent="0.2">
      <c r="A193" s="83"/>
      <c r="B193" s="83"/>
      <c r="C193" s="83"/>
      <c r="D193" s="84"/>
      <c r="E193" s="84"/>
      <c r="F193" s="76"/>
      <c r="G193" s="76"/>
      <c r="H193" s="76"/>
      <c r="I193" s="76"/>
      <c r="J193" s="76"/>
      <c r="K193" s="76"/>
      <c r="L193" s="76"/>
      <c r="M193" s="76"/>
      <c r="N193" s="76"/>
      <c r="O193" s="86"/>
      <c r="P193" s="76"/>
      <c r="Q193" s="76"/>
    </row>
    <row r="194" spans="1:17" x14ac:dyDescent="0.2">
      <c r="A194" s="83"/>
      <c r="B194" s="83"/>
      <c r="C194" s="83"/>
      <c r="D194" s="84"/>
      <c r="E194" s="84"/>
      <c r="F194" s="76"/>
      <c r="G194" s="76"/>
      <c r="H194" s="76"/>
      <c r="I194" s="76"/>
      <c r="J194" s="76"/>
      <c r="K194" s="76"/>
      <c r="L194" s="76"/>
      <c r="M194" s="76"/>
      <c r="N194" s="76"/>
      <c r="O194" s="86"/>
      <c r="P194" s="76"/>
      <c r="Q194" s="76"/>
    </row>
    <row r="195" spans="1:17" x14ac:dyDescent="0.2">
      <c r="A195" s="83"/>
      <c r="B195" s="83"/>
      <c r="C195" s="83"/>
      <c r="D195" s="84"/>
      <c r="E195" s="84"/>
      <c r="F195" s="76"/>
      <c r="G195" s="76"/>
      <c r="H195" s="76"/>
      <c r="I195" s="76"/>
      <c r="J195" s="76"/>
      <c r="K195" s="76"/>
      <c r="L195" s="76"/>
      <c r="M195" s="76"/>
      <c r="N195" s="76"/>
      <c r="O195" s="86"/>
      <c r="P195" s="76"/>
      <c r="Q195" s="76"/>
    </row>
    <row r="196" spans="1:17" x14ac:dyDescent="0.2">
      <c r="A196" s="83"/>
      <c r="B196" s="83"/>
      <c r="C196" s="83"/>
      <c r="D196" s="84"/>
      <c r="E196" s="84"/>
      <c r="F196" s="76"/>
      <c r="G196" s="76"/>
      <c r="H196" s="76"/>
      <c r="I196" s="76"/>
      <c r="J196" s="76"/>
      <c r="K196" s="76"/>
      <c r="L196" s="76"/>
      <c r="M196" s="76"/>
      <c r="N196" s="76"/>
      <c r="O196" s="86"/>
      <c r="P196" s="76"/>
      <c r="Q196" s="76"/>
    </row>
    <row r="197" spans="1:17" x14ac:dyDescent="0.2">
      <c r="A197" s="83"/>
      <c r="B197" s="83"/>
      <c r="C197" s="83"/>
      <c r="D197" s="84"/>
      <c r="E197" s="84"/>
      <c r="F197" s="76"/>
      <c r="G197" s="76"/>
      <c r="H197" s="76"/>
      <c r="I197" s="76"/>
      <c r="J197" s="76"/>
      <c r="K197" s="76"/>
      <c r="L197" s="76"/>
      <c r="M197" s="76"/>
      <c r="N197" s="76"/>
      <c r="O197" s="86"/>
      <c r="P197" s="76"/>
      <c r="Q197" s="76"/>
    </row>
    <row r="198" spans="1:17" x14ac:dyDescent="0.2">
      <c r="A198" s="83"/>
      <c r="B198" s="83"/>
      <c r="C198" s="83"/>
      <c r="D198" s="84"/>
      <c r="E198" s="84"/>
      <c r="F198" s="76"/>
      <c r="G198" s="76"/>
      <c r="H198" s="76"/>
      <c r="I198" s="76"/>
      <c r="J198" s="76"/>
      <c r="K198" s="76"/>
      <c r="L198" s="76"/>
      <c r="M198" s="76"/>
      <c r="N198" s="76"/>
      <c r="O198" s="86"/>
      <c r="P198" s="76"/>
      <c r="Q198" s="76"/>
    </row>
    <row r="199" spans="1:17" x14ac:dyDescent="0.2">
      <c r="A199" s="83"/>
      <c r="B199" s="83"/>
      <c r="C199" s="83"/>
      <c r="D199" s="84"/>
      <c r="E199" s="84"/>
      <c r="F199" s="76"/>
      <c r="G199" s="76"/>
      <c r="H199" s="76"/>
      <c r="I199" s="76"/>
      <c r="J199" s="76"/>
      <c r="K199" s="76"/>
      <c r="L199" s="76"/>
      <c r="M199" s="76"/>
      <c r="N199" s="76"/>
      <c r="O199" s="86"/>
      <c r="P199" s="76"/>
      <c r="Q199" s="76"/>
    </row>
    <row r="200" spans="1:17" x14ac:dyDescent="0.2">
      <c r="A200" s="83"/>
      <c r="B200" s="83"/>
      <c r="C200" s="83"/>
      <c r="D200" s="84"/>
      <c r="E200" s="84"/>
      <c r="F200" s="76"/>
      <c r="G200" s="76"/>
      <c r="H200" s="76"/>
      <c r="I200" s="76"/>
      <c r="J200" s="76"/>
      <c r="K200" s="76"/>
      <c r="L200" s="76"/>
      <c r="M200" s="76"/>
      <c r="N200" s="76"/>
      <c r="O200" s="86"/>
      <c r="P200" s="76"/>
      <c r="Q200" s="76"/>
    </row>
    <row r="201" spans="1:17" x14ac:dyDescent="0.2">
      <c r="A201" s="83"/>
      <c r="B201" s="83"/>
      <c r="C201" s="83"/>
      <c r="D201" s="84"/>
      <c r="E201" s="84"/>
      <c r="F201" s="76"/>
      <c r="G201" s="76"/>
      <c r="H201" s="76"/>
      <c r="I201" s="76"/>
      <c r="J201" s="76"/>
      <c r="K201" s="76"/>
      <c r="L201" s="76"/>
      <c r="M201" s="76"/>
      <c r="N201" s="76"/>
      <c r="O201" s="86"/>
      <c r="P201" s="76"/>
      <c r="Q201" s="76"/>
    </row>
    <row r="202" spans="1:17" x14ac:dyDescent="0.2">
      <c r="A202" s="83"/>
      <c r="B202" s="83"/>
      <c r="C202" s="83"/>
      <c r="D202" s="84"/>
      <c r="E202" s="84"/>
      <c r="F202" s="76"/>
      <c r="G202" s="76"/>
      <c r="H202" s="76"/>
      <c r="I202" s="76"/>
      <c r="J202" s="76"/>
      <c r="K202" s="76"/>
      <c r="L202" s="76"/>
      <c r="M202" s="76"/>
      <c r="N202" s="76"/>
      <c r="O202" s="86"/>
      <c r="P202" s="76"/>
      <c r="Q202" s="76"/>
    </row>
    <row r="203" spans="1:17" x14ac:dyDescent="0.2">
      <c r="A203" s="83"/>
      <c r="B203" s="83"/>
      <c r="C203" s="83"/>
      <c r="D203" s="84"/>
      <c r="E203" s="84"/>
      <c r="F203" s="76"/>
      <c r="G203" s="76"/>
      <c r="H203" s="76"/>
      <c r="I203" s="76"/>
      <c r="J203" s="76"/>
      <c r="K203" s="76"/>
      <c r="L203" s="76"/>
      <c r="M203" s="76"/>
      <c r="N203" s="76"/>
      <c r="O203" s="86"/>
      <c r="P203" s="76"/>
      <c r="Q203" s="76"/>
    </row>
    <row r="204" spans="1:17" x14ac:dyDescent="0.2">
      <c r="A204" s="83"/>
      <c r="B204" s="83"/>
      <c r="C204" s="83"/>
      <c r="D204" s="84"/>
      <c r="E204" s="84"/>
      <c r="F204" s="76"/>
      <c r="G204" s="76"/>
      <c r="H204" s="76"/>
      <c r="I204" s="76"/>
      <c r="J204" s="76"/>
      <c r="K204" s="76"/>
      <c r="L204" s="76"/>
      <c r="M204" s="76"/>
      <c r="N204" s="76"/>
      <c r="O204" s="86"/>
      <c r="P204" s="76"/>
      <c r="Q204" s="76"/>
    </row>
    <row r="205" spans="1:17" x14ac:dyDescent="0.2">
      <c r="A205" s="83"/>
      <c r="B205" s="83"/>
      <c r="C205" s="83"/>
      <c r="D205" s="84"/>
      <c r="E205" s="84"/>
      <c r="F205" s="76"/>
      <c r="G205" s="76"/>
      <c r="H205" s="76"/>
      <c r="I205" s="76"/>
      <c r="J205" s="76"/>
      <c r="K205" s="76"/>
      <c r="L205" s="76"/>
      <c r="M205" s="76"/>
      <c r="N205" s="76"/>
      <c r="O205" s="86"/>
      <c r="P205" s="76"/>
      <c r="Q205" s="76"/>
    </row>
    <row r="206" spans="1:17" x14ac:dyDescent="0.2">
      <c r="A206" s="83"/>
      <c r="B206" s="83"/>
      <c r="C206" s="83"/>
      <c r="D206" s="84"/>
      <c r="E206" s="84"/>
      <c r="F206" s="76"/>
      <c r="G206" s="76"/>
      <c r="H206" s="76"/>
      <c r="I206" s="76"/>
      <c r="J206" s="76"/>
      <c r="K206" s="76"/>
      <c r="L206" s="76"/>
      <c r="M206" s="76"/>
      <c r="N206" s="76"/>
      <c r="O206" s="86"/>
      <c r="P206" s="76"/>
      <c r="Q206" s="76"/>
    </row>
    <row r="207" spans="1:17" x14ac:dyDescent="0.2">
      <c r="A207" s="83"/>
      <c r="B207" s="83"/>
      <c r="C207" s="83"/>
      <c r="D207" s="84"/>
      <c r="E207" s="84"/>
      <c r="F207" s="76"/>
      <c r="G207" s="76"/>
      <c r="H207" s="76"/>
      <c r="I207" s="76"/>
      <c r="J207" s="76"/>
      <c r="K207" s="76"/>
      <c r="L207" s="76"/>
      <c r="M207" s="76"/>
      <c r="N207" s="76"/>
      <c r="O207" s="86"/>
      <c r="P207" s="76"/>
      <c r="Q207" s="76"/>
    </row>
    <row r="208" spans="1:17" x14ac:dyDescent="0.2">
      <c r="A208" s="83"/>
      <c r="B208" s="83"/>
      <c r="C208" s="83"/>
      <c r="D208" s="84"/>
      <c r="E208" s="84"/>
      <c r="F208" s="76"/>
      <c r="G208" s="76"/>
      <c r="H208" s="76"/>
      <c r="I208" s="76"/>
      <c r="J208" s="76"/>
      <c r="K208" s="76"/>
      <c r="L208" s="76"/>
      <c r="M208" s="76"/>
      <c r="N208" s="76"/>
      <c r="O208" s="86"/>
      <c r="P208" s="76"/>
      <c r="Q208" s="76"/>
    </row>
    <row r="209" spans="1:17" x14ac:dyDescent="0.2">
      <c r="A209" s="83"/>
      <c r="B209" s="83"/>
      <c r="C209" s="83"/>
      <c r="D209" s="84"/>
      <c r="E209" s="84"/>
      <c r="F209" s="76"/>
      <c r="G209" s="76"/>
      <c r="H209" s="76"/>
      <c r="I209" s="76"/>
      <c r="J209" s="76"/>
      <c r="K209" s="76"/>
      <c r="L209" s="76"/>
      <c r="M209" s="76"/>
      <c r="N209" s="76"/>
      <c r="O209" s="86"/>
      <c r="P209" s="76"/>
      <c r="Q209" s="76"/>
    </row>
    <row r="210" spans="1:17" x14ac:dyDescent="0.2">
      <c r="A210" s="83"/>
      <c r="B210" s="83"/>
      <c r="C210" s="83"/>
      <c r="D210" s="84"/>
      <c r="E210" s="84"/>
      <c r="F210" s="76"/>
      <c r="G210" s="76"/>
      <c r="H210" s="76"/>
      <c r="I210" s="76"/>
      <c r="J210" s="76"/>
      <c r="K210" s="76"/>
      <c r="L210" s="76"/>
      <c r="M210" s="76"/>
      <c r="N210" s="76"/>
      <c r="O210" s="86"/>
      <c r="P210" s="76"/>
      <c r="Q210" s="76"/>
    </row>
    <row r="211" spans="1:17" x14ac:dyDescent="0.2">
      <c r="A211" s="83"/>
      <c r="B211" s="83"/>
      <c r="C211" s="83"/>
      <c r="D211" s="84"/>
      <c r="E211" s="84"/>
      <c r="F211" s="76"/>
      <c r="G211" s="76"/>
      <c r="H211" s="76"/>
      <c r="I211" s="76"/>
      <c r="J211" s="76"/>
      <c r="K211" s="76"/>
      <c r="L211" s="76"/>
      <c r="M211" s="76"/>
      <c r="N211" s="76"/>
      <c r="O211" s="86"/>
      <c r="P211" s="76"/>
      <c r="Q211" s="76"/>
    </row>
    <row r="212" spans="1:17" x14ac:dyDescent="0.2">
      <c r="A212" s="83"/>
      <c r="B212" s="83"/>
      <c r="C212" s="83"/>
      <c r="D212" s="84"/>
      <c r="E212" s="84"/>
      <c r="F212" s="76"/>
      <c r="G212" s="76"/>
      <c r="H212" s="76"/>
      <c r="I212" s="76"/>
      <c r="J212" s="76"/>
      <c r="K212" s="76"/>
      <c r="L212" s="76"/>
      <c r="M212" s="76"/>
      <c r="N212" s="76"/>
      <c r="O212" s="86"/>
      <c r="P212" s="76"/>
      <c r="Q212" s="76"/>
    </row>
    <row r="213" spans="1:17" x14ac:dyDescent="0.2">
      <c r="A213" s="83"/>
      <c r="B213" s="83"/>
      <c r="C213" s="83"/>
      <c r="D213" s="84"/>
      <c r="E213" s="84"/>
      <c r="F213" s="76"/>
      <c r="G213" s="76"/>
      <c r="H213" s="76"/>
      <c r="I213" s="76"/>
      <c r="J213" s="76"/>
      <c r="K213" s="76"/>
      <c r="L213" s="76"/>
      <c r="M213" s="76"/>
      <c r="N213" s="76"/>
      <c r="O213" s="86"/>
      <c r="P213" s="76"/>
      <c r="Q213" s="76"/>
    </row>
    <row r="214" spans="1:17" x14ac:dyDescent="0.2">
      <c r="A214" s="83"/>
      <c r="B214" s="83"/>
      <c r="C214" s="83"/>
      <c r="D214" s="84"/>
      <c r="E214" s="84"/>
      <c r="F214" s="76"/>
      <c r="G214" s="76"/>
      <c r="H214" s="76"/>
      <c r="I214" s="76"/>
      <c r="J214" s="76"/>
      <c r="K214" s="76"/>
      <c r="L214" s="76"/>
      <c r="M214" s="76"/>
      <c r="N214" s="76"/>
      <c r="O214" s="86"/>
      <c r="P214" s="76"/>
      <c r="Q214" s="76"/>
    </row>
    <row r="215" spans="1:17" x14ac:dyDescent="0.2">
      <c r="A215" s="83"/>
      <c r="B215" s="83"/>
      <c r="C215" s="83"/>
      <c r="D215" s="84"/>
      <c r="E215" s="84"/>
      <c r="F215" s="76"/>
      <c r="G215" s="76"/>
      <c r="H215" s="76"/>
      <c r="I215" s="76"/>
      <c r="J215" s="76"/>
      <c r="K215" s="76"/>
      <c r="L215" s="76"/>
      <c r="M215" s="76"/>
      <c r="N215" s="76"/>
      <c r="O215" s="86"/>
      <c r="P215" s="76"/>
      <c r="Q215" s="76"/>
    </row>
    <row r="216" spans="1:17" x14ac:dyDescent="0.2">
      <c r="A216" s="83"/>
      <c r="B216" s="83"/>
      <c r="C216" s="83"/>
      <c r="D216" s="84"/>
      <c r="E216" s="84"/>
      <c r="F216" s="76"/>
      <c r="G216" s="76"/>
      <c r="H216" s="76"/>
      <c r="I216" s="76"/>
      <c r="J216" s="76"/>
      <c r="K216" s="76"/>
      <c r="L216" s="76"/>
      <c r="M216" s="76"/>
      <c r="N216" s="76"/>
      <c r="O216" s="86"/>
      <c r="P216" s="76"/>
      <c r="Q216" s="76"/>
    </row>
    <row r="217" spans="1:17" x14ac:dyDescent="0.2">
      <c r="A217" s="83"/>
      <c r="B217" s="83"/>
      <c r="C217" s="83"/>
      <c r="D217" s="84"/>
      <c r="E217" s="84"/>
      <c r="F217" s="76"/>
      <c r="G217" s="76"/>
      <c r="H217" s="76"/>
      <c r="I217" s="76"/>
      <c r="J217" s="76"/>
      <c r="K217" s="76"/>
      <c r="L217" s="76"/>
      <c r="M217" s="76"/>
      <c r="N217" s="76"/>
      <c r="O217" s="86"/>
      <c r="P217" s="76"/>
      <c r="Q217" s="76"/>
    </row>
    <row r="218" spans="1:17" x14ac:dyDescent="0.2">
      <c r="A218" s="83"/>
      <c r="B218" s="83"/>
      <c r="C218" s="83"/>
      <c r="D218" s="84"/>
      <c r="E218" s="84"/>
      <c r="F218" s="76"/>
      <c r="G218" s="76"/>
      <c r="H218" s="76"/>
      <c r="I218" s="76"/>
      <c r="J218" s="76"/>
      <c r="K218" s="76"/>
      <c r="L218" s="76"/>
      <c r="M218" s="76"/>
      <c r="N218" s="76"/>
      <c r="O218" s="86"/>
      <c r="P218" s="76"/>
      <c r="Q218" s="76"/>
    </row>
    <row r="219" spans="1:17" x14ac:dyDescent="0.2">
      <c r="A219" s="83"/>
      <c r="B219" s="83"/>
      <c r="C219" s="83"/>
      <c r="D219" s="84"/>
      <c r="E219" s="84"/>
      <c r="F219" s="76"/>
      <c r="G219" s="76"/>
      <c r="H219" s="76"/>
      <c r="I219" s="76"/>
      <c r="J219" s="76"/>
      <c r="K219" s="76"/>
      <c r="L219" s="76"/>
      <c r="M219" s="76"/>
      <c r="N219" s="76"/>
      <c r="O219" s="86"/>
      <c r="P219" s="76"/>
      <c r="Q219" s="76"/>
    </row>
    <row r="220" spans="1:17" x14ac:dyDescent="0.2">
      <c r="A220" s="83"/>
      <c r="B220" s="83"/>
      <c r="C220" s="83"/>
      <c r="D220" s="84"/>
      <c r="E220" s="84"/>
      <c r="F220" s="76"/>
      <c r="G220" s="76"/>
      <c r="H220" s="76"/>
      <c r="I220" s="76"/>
      <c r="J220" s="76"/>
      <c r="K220" s="76"/>
      <c r="L220" s="76"/>
      <c r="M220" s="76"/>
      <c r="N220" s="76"/>
      <c r="O220" s="86"/>
      <c r="P220" s="76"/>
      <c r="Q220" s="76"/>
    </row>
    <row r="221" spans="1:17" x14ac:dyDescent="0.2">
      <c r="A221" s="83"/>
      <c r="B221" s="83"/>
      <c r="C221" s="83"/>
      <c r="D221" s="84"/>
      <c r="E221" s="84"/>
      <c r="F221" s="76"/>
      <c r="G221" s="76"/>
      <c r="H221" s="76"/>
      <c r="I221" s="76"/>
      <c r="J221" s="76"/>
      <c r="K221" s="76"/>
      <c r="L221" s="76"/>
      <c r="M221" s="76"/>
      <c r="N221" s="76"/>
      <c r="O221" s="86"/>
      <c r="P221" s="76"/>
      <c r="Q221" s="76"/>
    </row>
    <row r="222" spans="1:17" x14ac:dyDescent="0.2">
      <c r="A222" s="83"/>
      <c r="B222" s="83"/>
      <c r="C222" s="83"/>
      <c r="D222" s="84"/>
      <c r="E222" s="84"/>
      <c r="F222" s="76"/>
      <c r="G222" s="76"/>
      <c r="H222" s="76"/>
      <c r="I222" s="76"/>
      <c r="J222" s="76"/>
      <c r="K222" s="76"/>
      <c r="L222" s="76"/>
      <c r="M222" s="76"/>
      <c r="N222" s="76"/>
      <c r="O222" s="86"/>
      <c r="P222" s="76"/>
      <c r="Q222" s="76"/>
    </row>
    <row r="223" spans="1:17" x14ac:dyDescent="0.2">
      <c r="A223" s="83"/>
      <c r="B223" s="83"/>
      <c r="C223" s="83"/>
      <c r="D223" s="84"/>
      <c r="E223" s="84"/>
      <c r="F223" s="76"/>
      <c r="G223" s="76"/>
      <c r="H223" s="76"/>
      <c r="I223" s="76"/>
      <c r="J223" s="76"/>
      <c r="K223" s="76"/>
      <c r="L223" s="76"/>
      <c r="M223" s="76"/>
      <c r="N223" s="76"/>
      <c r="O223" s="86"/>
      <c r="P223" s="76"/>
      <c r="Q223" s="76"/>
    </row>
    <row r="224" spans="1:17" x14ac:dyDescent="0.2">
      <c r="A224" s="83"/>
      <c r="B224" s="83"/>
      <c r="C224" s="83"/>
      <c r="D224" s="84"/>
      <c r="E224" s="84"/>
      <c r="F224" s="76"/>
      <c r="G224" s="76"/>
      <c r="H224" s="76"/>
      <c r="I224" s="76"/>
      <c r="J224" s="76"/>
      <c r="K224" s="76"/>
      <c r="L224" s="76"/>
      <c r="M224" s="76"/>
      <c r="N224" s="76"/>
      <c r="O224" s="86"/>
      <c r="P224" s="76"/>
      <c r="Q224" s="76"/>
    </row>
    <row r="225" spans="1:17" x14ac:dyDescent="0.2">
      <c r="A225" s="83"/>
      <c r="B225" s="83"/>
      <c r="C225" s="83"/>
      <c r="D225" s="84"/>
      <c r="E225" s="84"/>
      <c r="F225" s="76"/>
      <c r="G225" s="76"/>
      <c r="H225" s="76"/>
      <c r="I225" s="76"/>
      <c r="J225" s="76"/>
      <c r="K225" s="76"/>
      <c r="L225" s="76"/>
      <c r="M225" s="76"/>
      <c r="N225" s="76"/>
      <c r="O225" s="86"/>
      <c r="P225" s="76"/>
      <c r="Q225" s="76"/>
    </row>
    <row r="226" spans="1:17" x14ac:dyDescent="0.2">
      <c r="A226" s="83"/>
      <c r="B226" s="83"/>
      <c r="C226" s="83"/>
      <c r="D226" s="84"/>
      <c r="E226" s="84"/>
      <c r="F226" s="76"/>
      <c r="G226" s="76"/>
      <c r="H226" s="76"/>
      <c r="I226" s="76"/>
      <c r="J226" s="76"/>
      <c r="K226" s="76"/>
      <c r="L226" s="76"/>
      <c r="M226" s="76"/>
      <c r="N226" s="76"/>
      <c r="O226" s="86"/>
      <c r="P226" s="76"/>
      <c r="Q226" s="76"/>
    </row>
    <row r="227" spans="1:17" x14ac:dyDescent="0.2">
      <c r="A227" s="83"/>
      <c r="B227" s="83"/>
      <c r="C227" s="83"/>
      <c r="D227" s="84"/>
      <c r="E227" s="84"/>
      <c r="F227" s="76"/>
      <c r="G227" s="76"/>
      <c r="H227" s="76"/>
      <c r="I227" s="76"/>
      <c r="J227" s="76"/>
      <c r="K227" s="76"/>
      <c r="L227" s="76"/>
      <c r="M227" s="76"/>
      <c r="N227" s="76"/>
      <c r="O227" s="86"/>
      <c r="P227" s="76"/>
      <c r="Q227" s="76"/>
    </row>
    <row r="228" spans="1:17" x14ac:dyDescent="0.2">
      <c r="A228" s="83"/>
      <c r="B228" s="83"/>
      <c r="C228" s="83"/>
      <c r="D228" s="84"/>
      <c r="E228" s="84"/>
      <c r="F228" s="76"/>
      <c r="G228" s="76"/>
      <c r="H228" s="76"/>
      <c r="I228" s="76"/>
      <c r="J228" s="76"/>
      <c r="K228" s="76"/>
      <c r="L228" s="76"/>
      <c r="M228" s="76"/>
      <c r="N228" s="76"/>
      <c r="O228" s="86"/>
      <c r="P228" s="76"/>
      <c r="Q228" s="76"/>
    </row>
    <row r="229" spans="1:17" x14ac:dyDescent="0.2">
      <c r="A229" s="83"/>
      <c r="B229" s="83"/>
      <c r="C229" s="83"/>
      <c r="D229" s="84"/>
      <c r="E229" s="84"/>
      <c r="F229" s="76"/>
      <c r="G229" s="76"/>
      <c r="H229" s="76"/>
      <c r="I229" s="76"/>
      <c r="J229" s="76"/>
      <c r="K229" s="76"/>
      <c r="L229" s="76"/>
      <c r="M229" s="76"/>
      <c r="N229" s="76"/>
      <c r="O229" s="86"/>
      <c r="P229" s="76"/>
      <c r="Q229" s="76"/>
    </row>
    <row r="230" spans="1:17" x14ac:dyDescent="0.2">
      <c r="A230" s="83"/>
      <c r="B230" s="83"/>
      <c r="C230" s="83"/>
      <c r="D230" s="84"/>
      <c r="E230" s="84"/>
      <c r="F230" s="76"/>
      <c r="G230" s="76"/>
      <c r="H230" s="76"/>
      <c r="I230" s="76"/>
      <c r="J230" s="76"/>
      <c r="K230" s="76"/>
      <c r="L230" s="76"/>
      <c r="M230" s="76"/>
      <c r="N230" s="76"/>
      <c r="O230" s="86"/>
      <c r="P230" s="76"/>
      <c r="Q230" s="76"/>
    </row>
    <row r="231" spans="1:17" x14ac:dyDescent="0.2">
      <c r="A231" s="83"/>
      <c r="B231" s="83"/>
      <c r="C231" s="83"/>
      <c r="D231" s="84"/>
      <c r="E231" s="84"/>
      <c r="F231" s="76"/>
      <c r="G231" s="76"/>
      <c r="H231" s="76"/>
      <c r="I231" s="76"/>
      <c r="J231" s="76"/>
      <c r="K231" s="76"/>
      <c r="L231" s="76"/>
      <c r="M231" s="76"/>
      <c r="N231" s="76"/>
      <c r="O231" s="86"/>
      <c r="P231" s="76"/>
      <c r="Q231" s="76"/>
    </row>
    <row r="232" spans="1:17" x14ac:dyDescent="0.2">
      <c r="A232" s="83"/>
      <c r="B232" s="83"/>
      <c r="C232" s="83"/>
      <c r="D232" s="84"/>
      <c r="E232" s="84"/>
      <c r="F232" s="76"/>
      <c r="G232" s="76"/>
      <c r="H232" s="76"/>
      <c r="I232" s="76"/>
      <c r="J232" s="76"/>
      <c r="K232" s="76"/>
      <c r="L232" s="76"/>
      <c r="M232" s="76"/>
      <c r="N232" s="76"/>
      <c r="O232" s="86"/>
      <c r="P232" s="76"/>
      <c r="Q232" s="76"/>
    </row>
    <row r="233" spans="1:17" x14ac:dyDescent="0.2">
      <c r="A233" s="83"/>
      <c r="B233" s="83"/>
      <c r="C233" s="83"/>
      <c r="D233" s="84"/>
      <c r="E233" s="84"/>
      <c r="F233" s="76"/>
      <c r="G233" s="76"/>
      <c r="H233" s="76"/>
      <c r="I233" s="76"/>
      <c r="J233" s="76"/>
      <c r="K233" s="76"/>
      <c r="L233" s="76"/>
      <c r="M233" s="76"/>
      <c r="N233" s="76"/>
      <c r="O233" s="86"/>
      <c r="P233" s="76"/>
      <c r="Q233" s="76"/>
    </row>
    <row r="234" spans="1:17" x14ac:dyDescent="0.2">
      <c r="A234" s="83"/>
      <c r="B234" s="83"/>
      <c r="C234" s="83"/>
      <c r="D234" s="84"/>
      <c r="E234" s="84"/>
      <c r="F234" s="76"/>
      <c r="G234" s="76"/>
      <c r="H234" s="76"/>
      <c r="I234" s="76"/>
      <c r="J234" s="76"/>
      <c r="K234" s="76"/>
      <c r="L234" s="76"/>
      <c r="M234" s="76"/>
      <c r="N234" s="76"/>
      <c r="O234" s="86"/>
      <c r="P234" s="76"/>
      <c r="Q234" s="76"/>
    </row>
    <row r="235" spans="1:17" x14ac:dyDescent="0.2">
      <c r="A235" s="83"/>
      <c r="B235" s="83"/>
      <c r="C235" s="83"/>
      <c r="D235" s="84"/>
      <c r="E235" s="84"/>
      <c r="F235" s="76"/>
      <c r="G235" s="76"/>
      <c r="H235" s="76"/>
      <c r="I235" s="76"/>
      <c r="J235" s="76"/>
      <c r="K235" s="76"/>
      <c r="L235" s="76"/>
      <c r="M235" s="76"/>
      <c r="N235" s="76"/>
      <c r="O235" s="86"/>
      <c r="P235" s="76"/>
      <c r="Q235" s="76"/>
    </row>
    <row r="236" spans="1:17" x14ac:dyDescent="0.2">
      <c r="A236" s="83"/>
      <c r="B236" s="83"/>
      <c r="C236" s="83"/>
      <c r="D236" s="84"/>
      <c r="E236" s="84"/>
      <c r="F236" s="76"/>
      <c r="G236" s="76"/>
      <c r="H236" s="76"/>
      <c r="I236" s="76"/>
      <c r="J236" s="76"/>
      <c r="K236" s="76"/>
      <c r="L236" s="76"/>
      <c r="M236" s="76"/>
      <c r="N236" s="76"/>
      <c r="O236" s="86"/>
      <c r="P236" s="76"/>
      <c r="Q236" s="76"/>
    </row>
    <row r="237" spans="1:17" x14ac:dyDescent="0.2">
      <c r="A237" s="83"/>
      <c r="B237" s="83"/>
      <c r="C237" s="83"/>
      <c r="D237" s="84"/>
      <c r="E237" s="84"/>
      <c r="F237" s="76"/>
      <c r="G237" s="76"/>
      <c r="H237" s="76"/>
      <c r="I237" s="76"/>
      <c r="J237" s="76"/>
      <c r="K237" s="76"/>
      <c r="L237" s="76"/>
      <c r="M237" s="76"/>
      <c r="N237" s="76"/>
      <c r="O237" s="86"/>
      <c r="P237" s="76"/>
      <c r="Q237" s="76"/>
    </row>
    <row r="238" spans="1:17" x14ac:dyDescent="0.2">
      <c r="A238" s="83"/>
      <c r="B238" s="83"/>
      <c r="C238" s="83"/>
      <c r="D238" s="84"/>
      <c r="E238" s="84"/>
      <c r="F238" s="76"/>
      <c r="G238" s="76"/>
      <c r="H238" s="76"/>
      <c r="I238" s="76"/>
      <c r="J238" s="76"/>
      <c r="K238" s="76"/>
      <c r="L238" s="76"/>
      <c r="M238" s="76"/>
      <c r="N238" s="76"/>
      <c r="O238" s="86"/>
      <c r="P238" s="76"/>
      <c r="Q238" s="76"/>
    </row>
    <row r="239" spans="1:17" x14ac:dyDescent="0.2">
      <c r="A239" s="83"/>
      <c r="B239" s="83"/>
      <c r="C239" s="83"/>
      <c r="D239" s="84"/>
      <c r="E239" s="84"/>
      <c r="F239" s="76"/>
      <c r="G239" s="76"/>
      <c r="H239" s="76"/>
      <c r="I239" s="76"/>
      <c r="J239" s="76"/>
      <c r="K239" s="76"/>
      <c r="L239" s="76"/>
      <c r="M239" s="76"/>
      <c r="N239" s="76"/>
      <c r="O239" s="86"/>
      <c r="P239" s="76"/>
      <c r="Q239" s="76"/>
    </row>
    <row r="240" spans="1:17" x14ac:dyDescent="0.2">
      <c r="A240" s="83"/>
      <c r="B240" s="83"/>
      <c r="C240" s="83"/>
      <c r="D240" s="84"/>
      <c r="E240" s="84"/>
      <c r="F240" s="76"/>
      <c r="G240" s="76"/>
      <c r="H240" s="76"/>
      <c r="I240" s="76"/>
      <c r="J240" s="76"/>
      <c r="K240" s="76"/>
      <c r="L240" s="76"/>
      <c r="M240" s="76"/>
      <c r="N240" s="76"/>
      <c r="O240" s="86"/>
      <c r="P240" s="76"/>
      <c r="Q240" s="76"/>
    </row>
    <row r="241" spans="1:17" x14ac:dyDescent="0.2">
      <c r="A241" s="83"/>
      <c r="B241" s="83"/>
      <c r="C241" s="83"/>
      <c r="D241" s="84"/>
      <c r="E241" s="84"/>
      <c r="F241" s="76"/>
      <c r="G241" s="76"/>
      <c r="H241" s="76"/>
      <c r="I241" s="76"/>
      <c r="J241" s="76"/>
      <c r="K241" s="76"/>
      <c r="L241" s="76"/>
      <c r="M241" s="76"/>
      <c r="N241" s="76"/>
      <c r="O241" s="86"/>
      <c r="P241" s="76"/>
      <c r="Q241" s="76"/>
    </row>
    <row r="242" spans="1:17" x14ac:dyDescent="0.2">
      <c r="A242" s="83"/>
      <c r="B242" s="83"/>
      <c r="C242" s="83"/>
      <c r="D242" s="84"/>
      <c r="E242" s="84"/>
      <c r="F242" s="76"/>
      <c r="G242" s="76"/>
      <c r="H242" s="76"/>
      <c r="I242" s="76"/>
      <c r="J242" s="76"/>
      <c r="K242" s="76"/>
      <c r="L242" s="76"/>
      <c r="M242" s="76"/>
      <c r="N242" s="76"/>
      <c r="O242" s="86"/>
      <c r="P242" s="76"/>
      <c r="Q242" s="76"/>
    </row>
    <row r="243" spans="1:17" x14ac:dyDescent="0.2">
      <c r="A243" s="83"/>
      <c r="B243" s="83"/>
      <c r="C243" s="83"/>
      <c r="D243" s="84"/>
      <c r="E243" s="84"/>
      <c r="F243" s="76"/>
      <c r="G243" s="76"/>
      <c r="H243" s="76"/>
      <c r="I243" s="76"/>
      <c r="J243" s="76"/>
      <c r="K243" s="76"/>
      <c r="L243" s="76"/>
      <c r="M243" s="76"/>
      <c r="N243" s="76"/>
      <c r="O243" s="86"/>
      <c r="P243" s="76"/>
      <c r="Q243" s="76"/>
    </row>
    <row r="244" spans="1:17" x14ac:dyDescent="0.2">
      <c r="A244" s="83"/>
      <c r="B244" s="83"/>
      <c r="C244" s="83"/>
      <c r="D244" s="84"/>
      <c r="E244" s="84"/>
      <c r="F244" s="76"/>
      <c r="G244" s="76"/>
      <c r="H244" s="76"/>
      <c r="I244" s="76"/>
      <c r="J244" s="76"/>
      <c r="K244" s="76"/>
      <c r="L244" s="76"/>
      <c r="M244" s="76"/>
      <c r="N244" s="76"/>
      <c r="O244" s="86"/>
      <c r="P244" s="76"/>
      <c r="Q244" s="76"/>
    </row>
    <row r="245" spans="1:17" x14ac:dyDescent="0.2">
      <c r="A245" s="83"/>
      <c r="B245" s="83"/>
      <c r="C245" s="83"/>
      <c r="D245" s="84"/>
      <c r="E245" s="84"/>
      <c r="F245" s="76"/>
      <c r="G245" s="76"/>
      <c r="H245" s="76"/>
      <c r="I245" s="76"/>
      <c r="J245" s="76"/>
      <c r="K245" s="76"/>
      <c r="L245" s="76"/>
      <c r="M245" s="76"/>
      <c r="N245" s="76"/>
      <c r="O245" s="86"/>
      <c r="P245" s="76"/>
      <c r="Q245" s="76"/>
    </row>
    <row r="246" spans="1:17" x14ac:dyDescent="0.2">
      <c r="A246" s="83"/>
      <c r="B246" s="83"/>
      <c r="C246" s="83"/>
      <c r="D246" s="84"/>
      <c r="E246" s="84"/>
      <c r="F246" s="76"/>
      <c r="G246" s="76"/>
      <c r="H246" s="76"/>
      <c r="I246" s="76"/>
      <c r="J246" s="76"/>
      <c r="K246" s="76"/>
      <c r="L246" s="76"/>
      <c r="M246" s="76"/>
      <c r="N246" s="76"/>
      <c r="O246" s="86"/>
      <c r="P246" s="76"/>
      <c r="Q246" s="76"/>
    </row>
    <row r="247" spans="1:17" x14ac:dyDescent="0.2">
      <c r="A247" s="83"/>
      <c r="B247" s="83"/>
      <c r="C247" s="83"/>
      <c r="D247" s="84"/>
      <c r="E247" s="84"/>
      <c r="F247" s="76"/>
      <c r="G247" s="76"/>
      <c r="H247" s="76"/>
      <c r="I247" s="76"/>
      <c r="J247" s="76"/>
      <c r="K247" s="76"/>
      <c r="L247" s="76"/>
      <c r="M247" s="76"/>
      <c r="N247" s="76"/>
      <c r="O247" s="86"/>
      <c r="P247" s="76"/>
      <c r="Q247" s="76"/>
    </row>
    <row r="248" spans="1:17" x14ac:dyDescent="0.2">
      <c r="A248" s="83"/>
      <c r="B248" s="83"/>
      <c r="C248" s="83"/>
      <c r="D248" s="84"/>
      <c r="E248" s="84"/>
      <c r="F248" s="76"/>
      <c r="G248" s="76"/>
      <c r="H248" s="76"/>
      <c r="I248" s="76"/>
      <c r="J248" s="76"/>
      <c r="K248" s="76"/>
      <c r="L248" s="76"/>
      <c r="M248" s="76"/>
      <c r="N248" s="76"/>
      <c r="O248" s="86"/>
      <c r="P248" s="76"/>
      <c r="Q248" s="76"/>
    </row>
    <row r="249" spans="1:17" x14ac:dyDescent="0.2">
      <c r="A249" s="83"/>
      <c r="B249" s="83"/>
      <c r="C249" s="83"/>
      <c r="D249" s="84"/>
      <c r="E249" s="84"/>
      <c r="F249" s="76"/>
      <c r="G249" s="76"/>
      <c r="H249" s="76"/>
      <c r="I249" s="76"/>
      <c r="J249" s="76"/>
      <c r="K249" s="76"/>
      <c r="L249" s="76"/>
      <c r="M249" s="76"/>
      <c r="N249" s="76"/>
      <c r="O249" s="86"/>
      <c r="P249" s="76"/>
      <c r="Q249" s="76"/>
    </row>
    <row r="250" spans="1:17" x14ac:dyDescent="0.2">
      <c r="A250" s="83"/>
      <c r="B250" s="83"/>
      <c r="C250" s="83"/>
      <c r="D250" s="84"/>
      <c r="E250" s="84"/>
      <c r="F250" s="76"/>
      <c r="G250" s="76"/>
      <c r="H250" s="76"/>
      <c r="I250" s="76"/>
      <c r="J250" s="76"/>
      <c r="K250" s="76"/>
      <c r="L250" s="76"/>
      <c r="M250" s="76"/>
      <c r="N250" s="76"/>
      <c r="O250" s="86"/>
      <c r="P250" s="76"/>
      <c r="Q250" s="76"/>
    </row>
    <row r="251" spans="1:17" x14ac:dyDescent="0.2">
      <c r="A251" s="83"/>
      <c r="B251" s="83"/>
      <c r="C251" s="83"/>
      <c r="D251" s="84"/>
      <c r="E251" s="84"/>
      <c r="F251" s="76"/>
      <c r="G251" s="76"/>
      <c r="H251" s="76"/>
      <c r="I251" s="76"/>
      <c r="J251" s="76"/>
      <c r="K251" s="76"/>
      <c r="L251" s="76"/>
      <c r="M251" s="76"/>
      <c r="N251" s="76"/>
      <c r="O251" s="86"/>
      <c r="P251" s="76"/>
      <c r="Q251" s="76"/>
    </row>
    <row r="252" spans="1:17" x14ac:dyDescent="0.2">
      <c r="A252" s="83"/>
      <c r="B252" s="83"/>
      <c r="C252" s="83"/>
      <c r="D252" s="84"/>
      <c r="E252" s="84"/>
      <c r="F252" s="76"/>
      <c r="G252" s="76"/>
      <c r="H252" s="76"/>
      <c r="I252" s="76"/>
      <c r="J252" s="76"/>
      <c r="K252" s="76"/>
      <c r="L252" s="76"/>
      <c r="M252" s="76"/>
      <c r="N252" s="76"/>
      <c r="O252" s="86"/>
      <c r="P252" s="76"/>
      <c r="Q252" s="76"/>
    </row>
    <row r="253" spans="1:17" x14ac:dyDescent="0.2">
      <c r="A253" s="83"/>
      <c r="B253" s="83"/>
      <c r="C253" s="83"/>
      <c r="D253" s="84"/>
      <c r="E253" s="84"/>
      <c r="F253" s="76"/>
      <c r="G253" s="76"/>
      <c r="H253" s="76"/>
      <c r="I253" s="76"/>
      <c r="J253" s="76"/>
      <c r="K253" s="76"/>
      <c r="L253" s="76"/>
      <c r="M253" s="76"/>
      <c r="N253" s="76"/>
      <c r="O253" s="86"/>
      <c r="P253" s="76"/>
      <c r="Q253" s="76"/>
    </row>
    <row r="254" spans="1:17" x14ac:dyDescent="0.2">
      <c r="A254" s="83"/>
      <c r="B254" s="83"/>
      <c r="C254" s="83"/>
      <c r="D254" s="84"/>
      <c r="E254" s="84"/>
      <c r="F254" s="76"/>
      <c r="G254" s="76"/>
      <c r="H254" s="76"/>
      <c r="I254" s="76"/>
      <c r="J254" s="76"/>
      <c r="K254" s="76"/>
      <c r="L254" s="76"/>
      <c r="M254" s="76"/>
      <c r="N254" s="76"/>
      <c r="O254" s="86"/>
      <c r="P254" s="76"/>
      <c r="Q254" s="76"/>
    </row>
    <row r="255" spans="1:17" x14ac:dyDescent="0.2">
      <c r="A255" s="83"/>
      <c r="B255" s="83"/>
      <c r="C255" s="83"/>
      <c r="D255" s="84"/>
      <c r="E255" s="84"/>
      <c r="F255" s="76"/>
      <c r="G255" s="76"/>
      <c r="H255" s="76"/>
      <c r="I255" s="76"/>
      <c r="J255" s="76"/>
      <c r="K255" s="76"/>
      <c r="L255" s="76"/>
      <c r="M255" s="76"/>
      <c r="N255" s="76"/>
      <c r="O255" s="86"/>
      <c r="P255" s="76"/>
      <c r="Q255" s="76"/>
    </row>
    <row r="256" spans="1:17" x14ac:dyDescent="0.2">
      <c r="A256" s="83"/>
      <c r="B256" s="83"/>
      <c r="C256" s="83"/>
      <c r="D256" s="84"/>
      <c r="E256" s="84"/>
      <c r="F256" s="76"/>
      <c r="G256" s="76"/>
      <c r="H256" s="76"/>
      <c r="I256" s="76"/>
      <c r="J256" s="76"/>
      <c r="K256" s="76"/>
      <c r="L256" s="76"/>
      <c r="M256" s="76"/>
      <c r="N256" s="76"/>
      <c r="O256" s="86"/>
      <c r="P256" s="76"/>
      <c r="Q256" s="76"/>
    </row>
    <row r="257" spans="1:17" x14ac:dyDescent="0.2">
      <c r="A257" s="83"/>
      <c r="B257" s="83"/>
      <c r="C257" s="83"/>
      <c r="D257" s="84"/>
      <c r="E257" s="84"/>
      <c r="F257" s="76"/>
      <c r="G257" s="76"/>
      <c r="H257" s="76"/>
      <c r="I257" s="76"/>
      <c r="J257" s="76"/>
      <c r="K257" s="76"/>
      <c r="L257" s="76"/>
      <c r="M257" s="76"/>
      <c r="N257" s="76"/>
      <c r="O257" s="86"/>
      <c r="P257" s="76"/>
      <c r="Q257" s="76"/>
    </row>
    <row r="258" spans="1:17" x14ac:dyDescent="0.2">
      <c r="A258" s="83"/>
      <c r="B258" s="83"/>
      <c r="C258" s="83"/>
      <c r="D258" s="84"/>
      <c r="E258" s="84"/>
      <c r="F258" s="76"/>
      <c r="G258" s="76"/>
      <c r="H258" s="76"/>
      <c r="I258" s="76"/>
      <c r="J258" s="76"/>
      <c r="K258" s="76"/>
      <c r="L258" s="76"/>
      <c r="M258" s="76"/>
      <c r="N258" s="76"/>
      <c r="O258" s="86"/>
      <c r="P258" s="76"/>
      <c r="Q258" s="76"/>
    </row>
    <row r="259" spans="1:17" x14ac:dyDescent="0.2">
      <c r="A259" s="83"/>
      <c r="B259" s="83"/>
      <c r="C259" s="83"/>
      <c r="D259" s="84"/>
      <c r="E259" s="84"/>
      <c r="F259" s="76"/>
      <c r="G259" s="76"/>
      <c r="H259" s="76"/>
      <c r="I259" s="76"/>
      <c r="J259" s="76"/>
      <c r="K259" s="76"/>
      <c r="L259" s="76"/>
      <c r="M259" s="76"/>
      <c r="N259" s="76"/>
      <c r="O259" s="86"/>
      <c r="P259" s="76"/>
      <c r="Q259" s="76"/>
    </row>
    <row r="260" spans="1:17" x14ac:dyDescent="0.2">
      <c r="A260" s="83"/>
      <c r="B260" s="83"/>
      <c r="C260" s="83"/>
      <c r="D260" s="84"/>
      <c r="E260" s="84"/>
      <c r="F260" s="76"/>
      <c r="G260" s="76"/>
      <c r="H260" s="76"/>
      <c r="I260" s="76"/>
      <c r="J260" s="76"/>
      <c r="K260" s="76"/>
      <c r="L260" s="76"/>
      <c r="M260" s="76"/>
      <c r="N260" s="76"/>
      <c r="O260" s="86"/>
      <c r="P260" s="76"/>
      <c r="Q260" s="76"/>
    </row>
    <row r="261" spans="1:17" x14ac:dyDescent="0.2">
      <c r="A261" s="83"/>
      <c r="B261" s="83"/>
      <c r="C261" s="83"/>
      <c r="D261" s="84"/>
      <c r="E261" s="84"/>
      <c r="F261" s="76"/>
      <c r="G261" s="76"/>
      <c r="H261" s="76"/>
      <c r="I261" s="76"/>
      <c r="J261" s="76"/>
      <c r="K261" s="76"/>
      <c r="L261" s="76"/>
      <c r="M261" s="76"/>
      <c r="N261" s="76"/>
      <c r="O261" s="86"/>
      <c r="P261" s="76"/>
      <c r="Q261" s="76"/>
    </row>
    <row r="262" spans="1:17" x14ac:dyDescent="0.2">
      <c r="A262" s="83"/>
      <c r="B262" s="83"/>
      <c r="C262" s="83"/>
      <c r="D262" s="84"/>
      <c r="E262" s="84"/>
      <c r="F262" s="76"/>
      <c r="G262" s="76"/>
      <c r="H262" s="76"/>
      <c r="I262" s="76"/>
      <c r="J262" s="76"/>
      <c r="K262" s="76"/>
      <c r="L262" s="76"/>
      <c r="M262" s="76"/>
      <c r="N262" s="76"/>
      <c r="O262" s="86"/>
      <c r="P262" s="76"/>
      <c r="Q262" s="76"/>
    </row>
    <row r="263" spans="1:17" x14ac:dyDescent="0.2">
      <c r="A263" s="83"/>
      <c r="B263" s="83"/>
      <c r="C263" s="83"/>
      <c r="D263" s="84"/>
      <c r="E263" s="84"/>
      <c r="F263" s="76"/>
      <c r="G263" s="76"/>
      <c r="H263" s="76"/>
      <c r="I263" s="76"/>
      <c r="J263" s="76"/>
      <c r="K263" s="76"/>
      <c r="L263" s="76"/>
      <c r="M263" s="76"/>
      <c r="N263" s="76"/>
      <c r="O263" s="86"/>
      <c r="P263" s="76"/>
      <c r="Q263" s="76"/>
    </row>
    <row r="264" spans="1:17" x14ac:dyDescent="0.2">
      <c r="A264" s="83"/>
      <c r="B264" s="83"/>
      <c r="C264" s="83"/>
      <c r="D264" s="84"/>
      <c r="E264" s="84"/>
      <c r="F264" s="76"/>
      <c r="G264" s="76"/>
      <c r="H264" s="76"/>
      <c r="I264" s="76"/>
      <c r="J264" s="76"/>
      <c r="K264" s="76"/>
      <c r="L264" s="76"/>
      <c r="M264" s="76"/>
      <c r="N264" s="76"/>
      <c r="O264" s="86"/>
      <c r="P264" s="76"/>
      <c r="Q264" s="76"/>
    </row>
    <row r="265" spans="1:17" x14ac:dyDescent="0.2">
      <c r="A265" s="83"/>
      <c r="B265" s="83"/>
      <c r="C265" s="83"/>
      <c r="D265" s="84"/>
      <c r="E265" s="84"/>
      <c r="F265" s="76"/>
      <c r="G265" s="76"/>
      <c r="H265" s="76"/>
      <c r="I265" s="76"/>
      <c r="J265" s="76"/>
      <c r="K265" s="76"/>
      <c r="L265" s="76"/>
      <c r="M265" s="76"/>
      <c r="N265" s="76"/>
      <c r="O265" s="86"/>
      <c r="P265" s="76"/>
      <c r="Q265" s="76"/>
    </row>
    <row r="266" spans="1:17" x14ac:dyDescent="0.2">
      <c r="A266" s="83"/>
      <c r="B266" s="83"/>
      <c r="C266" s="83"/>
      <c r="D266" s="84"/>
      <c r="E266" s="84"/>
      <c r="F266" s="76"/>
      <c r="G266" s="76"/>
      <c r="H266" s="76"/>
      <c r="I266" s="76"/>
      <c r="J266" s="76"/>
      <c r="K266" s="76"/>
      <c r="L266" s="76"/>
      <c r="M266" s="76"/>
      <c r="N266" s="76"/>
      <c r="O266" s="86"/>
      <c r="P266" s="76"/>
      <c r="Q266" s="76"/>
    </row>
    <row r="267" spans="1:17" x14ac:dyDescent="0.2">
      <c r="A267" s="83"/>
      <c r="B267" s="83"/>
      <c r="C267" s="83"/>
      <c r="D267" s="84"/>
      <c r="E267" s="84"/>
      <c r="F267" s="76"/>
      <c r="G267" s="76"/>
      <c r="H267" s="76"/>
      <c r="I267" s="76"/>
      <c r="J267" s="76"/>
      <c r="K267" s="76"/>
      <c r="L267" s="76"/>
      <c r="M267" s="76"/>
      <c r="N267" s="76"/>
      <c r="O267" s="86"/>
      <c r="P267" s="76"/>
      <c r="Q267" s="76"/>
    </row>
    <row r="268" spans="1:17" x14ac:dyDescent="0.2">
      <c r="A268" s="83"/>
      <c r="B268" s="83"/>
      <c r="C268" s="83"/>
      <c r="D268" s="84"/>
      <c r="E268" s="84"/>
      <c r="F268" s="76"/>
      <c r="G268" s="76"/>
      <c r="H268" s="76"/>
      <c r="I268" s="76"/>
      <c r="J268" s="76"/>
      <c r="K268" s="76"/>
      <c r="L268" s="76"/>
      <c r="M268" s="76"/>
      <c r="N268" s="76"/>
      <c r="O268" s="86"/>
      <c r="P268" s="76"/>
      <c r="Q268" s="76"/>
    </row>
    <row r="269" spans="1:17" x14ac:dyDescent="0.2">
      <c r="A269" s="83"/>
      <c r="B269" s="83"/>
      <c r="C269" s="83"/>
      <c r="D269" s="84"/>
      <c r="E269" s="84"/>
      <c r="F269" s="76"/>
      <c r="G269" s="76"/>
      <c r="H269" s="76"/>
      <c r="I269" s="76"/>
      <c r="J269" s="76"/>
      <c r="K269" s="76"/>
      <c r="L269" s="76"/>
      <c r="M269" s="76"/>
      <c r="N269" s="76"/>
      <c r="O269" s="86"/>
      <c r="P269" s="76"/>
      <c r="Q269" s="76"/>
    </row>
    <row r="270" spans="1:17" x14ac:dyDescent="0.2">
      <c r="A270" s="83"/>
      <c r="B270" s="83"/>
      <c r="C270" s="83"/>
      <c r="D270" s="84"/>
      <c r="E270" s="84"/>
      <c r="F270" s="76"/>
      <c r="G270" s="76"/>
      <c r="H270" s="76"/>
      <c r="I270" s="76"/>
      <c r="J270" s="76"/>
      <c r="K270" s="76"/>
      <c r="L270" s="76"/>
      <c r="M270" s="76"/>
      <c r="N270" s="76"/>
      <c r="O270" s="86"/>
      <c r="P270" s="76"/>
      <c r="Q270" s="76"/>
    </row>
    <row r="271" spans="1:17" x14ac:dyDescent="0.2">
      <c r="A271" s="83"/>
      <c r="B271" s="83"/>
      <c r="C271" s="83"/>
      <c r="D271" s="84"/>
      <c r="E271" s="84"/>
      <c r="F271" s="76"/>
      <c r="G271" s="76"/>
      <c r="H271" s="76"/>
      <c r="I271" s="76"/>
      <c r="J271" s="76"/>
      <c r="K271" s="76"/>
      <c r="L271" s="76"/>
      <c r="M271" s="76"/>
      <c r="N271" s="76"/>
      <c r="O271" s="86"/>
      <c r="P271" s="76"/>
      <c r="Q271" s="76"/>
    </row>
    <row r="272" spans="1:17" x14ac:dyDescent="0.2">
      <c r="A272" s="83"/>
      <c r="B272" s="83"/>
      <c r="C272" s="83"/>
      <c r="D272" s="84"/>
      <c r="E272" s="84"/>
      <c r="F272" s="76"/>
      <c r="G272" s="76"/>
      <c r="H272" s="76"/>
      <c r="I272" s="76"/>
      <c r="J272" s="76"/>
      <c r="K272" s="76"/>
      <c r="L272" s="76"/>
      <c r="M272" s="76"/>
      <c r="N272" s="76"/>
      <c r="O272" s="86"/>
      <c r="P272" s="76"/>
      <c r="Q272" s="76"/>
    </row>
    <row r="273" spans="1:17" x14ac:dyDescent="0.2">
      <c r="A273" s="83"/>
      <c r="B273" s="83"/>
      <c r="C273" s="83"/>
      <c r="D273" s="84"/>
      <c r="E273" s="84"/>
      <c r="F273" s="76"/>
      <c r="G273" s="76"/>
      <c r="H273" s="76"/>
      <c r="I273" s="76"/>
      <c r="J273" s="76"/>
      <c r="K273" s="76"/>
      <c r="L273" s="76"/>
      <c r="M273" s="76"/>
      <c r="N273" s="76"/>
      <c r="O273" s="86"/>
      <c r="P273" s="76"/>
      <c r="Q273" s="76"/>
    </row>
    <row r="274" spans="1:17" x14ac:dyDescent="0.2">
      <c r="A274" s="83"/>
      <c r="B274" s="83"/>
      <c r="C274" s="83"/>
      <c r="D274" s="84"/>
      <c r="E274" s="84"/>
      <c r="F274" s="76"/>
      <c r="G274" s="76"/>
      <c r="H274" s="76"/>
      <c r="I274" s="76"/>
      <c r="J274" s="76"/>
      <c r="K274" s="76"/>
      <c r="L274" s="76"/>
      <c r="M274" s="76"/>
      <c r="N274" s="76"/>
      <c r="O274" s="86"/>
      <c r="P274" s="76"/>
      <c r="Q274" s="76"/>
    </row>
    <row r="275" spans="1:17" x14ac:dyDescent="0.2">
      <c r="A275" s="83"/>
      <c r="B275" s="83"/>
      <c r="C275" s="83"/>
      <c r="D275" s="84"/>
      <c r="E275" s="84"/>
      <c r="F275" s="76"/>
      <c r="G275" s="76"/>
      <c r="H275" s="76"/>
      <c r="I275" s="76"/>
      <c r="J275" s="76"/>
      <c r="K275" s="76"/>
      <c r="L275" s="76"/>
      <c r="M275" s="76"/>
      <c r="N275" s="76"/>
      <c r="O275" s="86"/>
      <c r="P275" s="76"/>
      <c r="Q275" s="76"/>
    </row>
    <row r="276" spans="1:17" x14ac:dyDescent="0.2">
      <c r="A276" s="83"/>
      <c r="B276" s="83"/>
      <c r="C276" s="83"/>
      <c r="D276" s="84"/>
      <c r="E276" s="84"/>
      <c r="F276" s="76"/>
      <c r="G276" s="76"/>
      <c r="H276" s="76"/>
      <c r="I276" s="76"/>
      <c r="J276" s="76"/>
      <c r="K276" s="76"/>
      <c r="L276" s="76"/>
      <c r="M276" s="76"/>
      <c r="N276" s="76"/>
      <c r="O276" s="86"/>
      <c r="P276" s="76"/>
      <c r="Q276" s="76"/>
    </row>
    <row r="277" spans="1:17" x14ac:dyDescent="0.2">
      <c r="A277" s="83"/>
      <c r="B277" s="83"/>
      <c r="C277" s="83"/>
      <c r="D277" s="84"/>
      <c r="E277" s="84"/>
      <c r="F277" s="76"/>
      <c r="G277" s="76"/>
      <c r="H277" s="76"/>
      <c r="I277" s="76"/>
      <c r="J277" s="76"/>
      <c r="K277" s="76"/>
      <c r="L277" s="76"/>
      <c r="M277" s="76"/>
      <c r="N277" s="76"/>
      <c r="O277" s="86"/>
      <c r="P277" s="76"/>
      <c r="Q277" s="76"/>
    </row>
    <row r="278" spans="1:17" x14ac:dyDescent="0.2">
      <c r="A278" s="83"/>
      <c r="B278" s="83"/>
      <c r="C278" s="83"/>
      <c r="D278" s="84"/>
      <c r="E278" s="84"/>
      <c r="F278" s="76"/>
      <c r="G278" s="76"/>
      <c r="H278" s="76"/>
      <c r="I278" s="76"/>
      <c r="J278" s="76"/>
      <c r="K278" s="76"/>
      <c r="L278" s="76"/>
      <c r="M278" s="76"/>
      <c r="N278" s="76"/>
      <c r="O278" s="86"/>
      <c r="P278" s="76"/>
      <c r="Q278" s="76"/>
    </row>
    <row r="279" spans="1:17" x14ac:dyDescent="0.2">
      <c r="A279" s="83"/>
      <c r="B279" s="83"/>
      <c r="C279" s="83"/>
      <c r="D279" s="84"/>
      <c r="E279" s="84"/>
      <c r="F279" s="76"/>
      <c r="G279" s="76"/>
      <c r="H279" s="76"/>
      <c r="I279" s="76"/>
      <c r="J279" s="76"/>
      <c r="K279" s="76"/>
      <c r="L279" s="76"/>
      <c r="M279" s="76"/>
      <c r="N279" s="76"/>
      <c r="O279" s="86"/>
      <c r="P279" s="76"/>
      <c r="Q279" s="76"/>
    </row>
    <row r="280" spans="1:17" x14ac:dyDescent="0.2">
      <c r="A280" s="83"/>
      <c r="B280" s="83"/>
      <c r="C280" s="83"/>
      <c r="D280" s="84"/>
      <c r="E280" s="84"/>
      <c r="F280" s="76"/>
      <c r="G280" s="76"/>
      <c r="H280" s="76"/>
      <c r="I280" s="76"/>
      <c r="J280" s="76"/>
      <c r="K280" s="76"/>
      <c r="L280" s="76"/>
      <c r="M280" s="76"/>
      <c r="N280" s="76"/>
      <c r="O280" s="86"/>
      <c r="P280" s="76"/>
      <c r="Q280" s="76"/>
    </row>
    <row r="281" spans="1:17" x14ac:dyDescent="0.2">
      <c r="A281" s="83"/>
      <c r="B281" s="83"/>
      <c r="C281" s="83"/>
      <c r="D281" s="84"/>
      <c r="E281" s="84"/>
      <c r="F281" s="76"/>
      <c r="G281" s="76"/>
      <c r="H281" s="76"/>
      <c r="I281" s="76"/>
      <c r="J281" s="76"/>
      <c r="K281" s="76"/>
      <c r="L281" s="76"/>
      <c r="M281" s="76"/>
      <c r="N281" s="76"/>
      <c r="O281" s="86"/>
      <c r="P281" s="76"/>
      <c r="Q281" s="76"/>
    </row>
    <row r="282" spans="1:17" x14ac:dyDescent="0.2">
      <c r="A282" s="83"/>
      <c r="B282" s="83"/>
      <c r="C282" s="83"/>
      <c r="D282" s="84"/>
      <c r="E282" s="84"/>
      <c r="F282" s="76"/>
      <c r="G282" s="76"/>
      <c r="H282" s="76"/>
      <c r="I282" s="76"/>
      <c r="J282" s="76"/>
      <c r="K282" s="76"/>
      <c r="L282" s="76"/>
      <c r="M282" s="76"/>
      <c r="N282" s="76"/>
      <c r="O282" s="86"/>
      <c r="P282" s="76"/>
      <c r="Q282" s="76"/>
    </row>
    <row r="283" spans="1:17" x14ac:dyDescent="0.2">
      <c r="A283" s="83"/>
      <c r="B283" s="83"/>
      <c r="C283" s="83"/>
      <c r="D283" s="84"/>
      <c r="E283" s="84"/>
      <c r="F283" s="76"/>
      <c r="G283" s="76"/>
      <c r="H283" s="76"/>
      <c r="I283" s="76"/>
      <c r="J283" s="76"/>
      <c r="K283" s="76"/>
      <c r="L283" s="76"/>
      <c r="M283" s="76"/>
      <c r="N283" s="76"/>
      <c r="O283" s="86"/>
      <c r="P283" s="76"/>
      <c r="Q283" s="76"/>
    </row>
    <row r="284" spans="1:17" x14ac:dyDescent="0.2">
      <c r="A284" s="83"/>
      <c r="B284" s="83"/>
      <c r="C284" s="83"/>
      <c r="D284" s="84"/>
      <c r="E284" s="84"/>
      <c r="F284" s="76"/>
      <c r="G284" s="76"/>
      <c r="H284" s="76"/>
      <c r="I284" s="76"/>
      <c r="J284" s="76"/>
      <c r="K284" s="76"/>
      <c r="L284" s="76"/>
      <c r="M284" s="76"/>
      <c r="N284" s="76"/>
      <c r="O284" s="86"/>
      <c r="P284" s="76"/>
      <c r="Q284" s="76"/>
    </row>
    <row r="285" spans="1:17" x14ac:dyDescent="0.2">
      <c r="A285" s="83"/>
      <c r="B285" s="83"/>
      <c r="C285" s="83"/>
      <c r="D285" s="84"/>
      <c r="E285" s="84"/>
      <c r="F285" s="76"/>
      <c r="G285" s="76"/>
      <c r="H285" s="76"/>
      <c r="I285" s="76"/>
      <c r="J285" s="76"/>
      <c r="K285" s="76"/>
      <c r="L285" s="76"/>
      <c r="M285" s="76"/>
      <c r="N285" s="76"/>
      <c r="O285" s="86"/>
      <c r="P285" s="76"/>
      <c r="Q285" s="76"/>
    </row>
    <row r="286" spans="1:17" x14ac:dyDescent="0.2">
      <c r="A286" s="83"/>
      <c r="B286" s="83"/>
      <c r="C286" s="83"/>
      <c r="D286" s="84"/>
      <c r="E286" s="84"/>
      <c r="F286" s="76"/>
      <c r="G286" s="76"/>
      <c r="H286" s="76"/>
      <c r="I286" s="76"/>
      <c r="J286" s="76"/>
      <c r="K286" s="76"/>
      <c r="L286" s="76"/>
      <c r="M286" s="76"/>
      <c r="N286" s="76"/>
      <c r="O286" s="86"/>
      <c r="P286" s="76"/>
      <c r="Q286" s="76"/>
    </row>
    <row r="287" spans="1:17" x14ac:dyDescent="0.2">
      <c r="A287" s="83"/>
      <c r="B287" s="83"/>
      <c r="C287" s="83"/>
      <c r="D287" s="84"/>
      <c r="E287" s="84"/>
      <c r="F287" s="76"/>
      <c r="G287" s="76"/>
      <c r="H287" s="76"/>
      <c r="I287" s="76"/>
      <c r="J287" s="76"/>
      <c r="K287" s="76"/>
      <c r="L287" s="76"/>
      <c r="M287" s="76"/>
      <c r="N287" s="76"/>
      <c r="O287" s="86"/>
      <c r="P287" s="76"/>
      <c r="Q287" s="76"/>
    </row>
    <row r="288" spans="1:17" x14ac:dyDescent="0.2">
      <c r="A288" s="83"/>
      <c r="B288" s="83"/>
      <c r="C288" s="83"/>
      <c r="D288" s="84"/>
      <c r="E288" s="84"/>
      <c r="F288" s="76"/>
      <c r="G288" s="76"/>
      <c r="H288" s="76"/>
      <c r="I288" s="76"/>
      <c r="J288" s="76"/>
      <c r="K288" s="76"/>
      <c r="L288" s="76"/>
      <c r="M288" s="76"/>
      <c r="N288" s="76"/>
      <c r="O288" s="86"/>
      <c r="P288" s="76"/>
      <c r="Q288" s="76"/>
    </row>
    <row r="289" spans="1:17" x14ac:dyDescent="0.2">
      <c r="A289" s="83"/>
      <c r="B289" s="83"/>
      <c r="C289" s="83"/>
      <c r="D289" s="84"/>
      <c r="E289" s="84"/>
      <c r="F289" s="76"/>
      <c r="G289" s="76"/>
      <c r="H289" s="76"/>
      <c r="I289" s="76"/>
      <c r="J289" s="76"/>
      <c r="K289" s="76"/>
      <c r="L289" s="76"/>
      <c r="M289" s="76"/>
      <c r="N289" s="76"/>
      <c r="O289" s="86"/>
      <c r="P289" s="76"/>
      <c r="Q289" s="76"/>
    </row>
    <row r="290" spans="1:17" x14ac:dyDescent="0.2">
      <c r="A290" s="83"/>
      <c r="B290" s="83"/>
      <c r="C290" s="83"/>
      <c r="D290" s="84"/>
      <c r="E290" s="84"/>
      <c r="F290" s="76"/>
      <c r="G290" s="76"/>
      <c r="H290" s="76"/>
      <c r="I290" s="76"/>
      <c r="J290" s="76"/>
      <c r="K290" s="76"/>
      <c r="L290" s="76"/>
      <c r="M290" s="76"/>
      <c r="N290" s="76"/>
      <c r="O290" s="86"/>
      <c r="P290" s="76"/>
      <c r="Q290" s="76"/>
    </row>
    <row r="291" spans="1:17" x14ac:dyDescent="0.2">
      <c r="A291" s="83"/>
      <c r="B291" s="83"/>
      <c r="C291" s="83"/>
      <c r="D291" s="84"/>
      <c r="E291" s="84"/>
      <c r="F291" s="76"/>
      <c r="G291" s="76"/>
      <c r="H291" s="76"/>
      <c r="I291" s="76"/>
      <c r="J291" s="76"/>
      <c r="K291" s="76"/>
      <c r="L291" s="76"/>
      <c r="M291" s="76"/>
      <c r="N291" s="76"/>
      <c r="O291" s="86"/>
      <c r="P291" s="76"/>
      <c r="Q291" s="76"/>
    </row>
    <row r="292" spans="1:17" x14ac:dyDescent="0.2">
      <c r="A292" s="83"/>
      <c r="B292" s="83"/>
      <c r="C292" s="83"/>
      <c r="D292" s="84"/>
      <c r="E292" s="84"/>
      <c r="F292" s="76"/>
      <c r="G292" s="76"/>
      <c r="H292" s="76"/>
      <c r="I292" s="76"/>
      <c r="J292" s="76"/>
      <c r="K292" s="76"/>
      <c r="L292" s="76"/>
      <c r="M292" s="76"/>
      <c r="N292" s="76"/>
      <c r="O292" s="86"/>
      <c r="P292" s="76"/>
      <c r="Q292" s="76"/>
    </row>
    <row r="293" spans="1:17" x14ac:dyDescent="0.2">
      <c r="A293" s="83"/>
      <c r="B293" s="83"/>
      <c r="C293" s="83"/>
      <c r="D293" s="84"/>
      <c r="E293" s="84"/>
      <c r="F293" s="76"/>
      <c r="G293" s="76"/>
      <c r="H293" s="76"/>
      <c r="I293" s="76"/>
      <c r="J293" s="76"/>
      <c r="K293" s="76"/>
      <c r="L293" s="76"/>
      <c r="M293" s="76"/>
      <c r="N293" s="76"/>
      <c r="O293" s="86"/>
      <c r="P293" s="76"/>
      <c r="Q293" s="76"/>
    </row>
    <row r="294" spans="1:17" x14ac:dyDescent="0.2">
      <c r="A294" s="83"/>
      <c r="B294" s="83"/>
      <c r="C294" s="83"/>
      <c r="D294" s="84"/>
      <c r="E294" s="84"/>
      <c r="F294" s="76"/>
      <c r="G294" s="76"/>
      <c r="H294" s="76"/>
      <c r="I294" s="76"/>
      <c r="J294" s="76"/>
      <c r="K294" s="76"/>
      <c r="L294" s="76"/>
      <c r="M294" s="76"/>
      <c r="N294" s="76"/>
      <c r="O294" s="86"/>
      <c r="P294" s="76"/>
      <c r="Q294" s="76"/>
    </row>
    <row r="295" spans="1:17" x14ac:dyDescent="0.2">
      <c r="A295" s="83"/>
      <c r="B295" s="83"/>
      <c r="C295" s="83"/>
      <c r="D295" s="84"/>
      <c r="E295" s="84"/>
      <c r="F295" s="76"/>
      <c r="G295" s="76"/>
      <c r="H295" s="76"/>
      <c r="I295" s="76"/>
      <c r="J295" s="76"/>
      <c r="K295" s="76"/>
      <c r="L295" s="76"/>
      <c r="M295" s="76"/>
      <c r="N295" s="76"/>
      <c r="O295" s="86"/>
      <c r="P295" s="76"/>
      <c r="Q295" s="76"/>
    </row>
    <row r="296" spans="1:17" x14ac:dyDescent="0.2">
      <c r="A296" s="83"/>
      <c r="B296" s="83"/>
      <c r="C296" s="83"/>
      <c r="D296" s="84"/>
      <c r="E296" s="84"/>
      <c r="F296" s="76"/>
      <c r="G296" s="76"/>
      <c r="H296" s="76"/>
      <c r="I296" s="76"/>
      <c r="J296" s="76"/>
      <c r="K296" s="76"/>
      <c r="L296" s="76"/>
      <c r="M296" s="76"/>
      <c r="N296" s="76"/>
      <c r="O296" s="86"/>
      <c r="P296" s="76"/>
      <c r="Q296" s="76"/>
    </row>
    <row r="297" spans="1:17" x14ac:dyDescent="0.2">
      <c r="A297" s="83"/>
      <c r="B297" s="83"/>
      <c r="C297" s="83"/>
      <c r="D297" s="84"/>
      <c r="E297" s="84"/>
      <c r="F297" s="76"/>
      <c r="G297" s="76"/>
      <c r="H297" s="76"/>
      <c r="I297" s="76"/>
      <c r="J297" s="76"/>
      <c r="K297" s="76"/>
      <c r="L297" s="76"/>
      <c r="M297" s="76"/>
      <c r="N297" s="76"/>
      <c r="O297" s="86"/>
      <c r="P297" s="76"/>
      <c r="Q297" s="76"/>
    </row>
    <row r="298" spans="1:17" x14ac:dyDescent="0.2">
      <c r="A298" s="83"/>
      <c r="B298" s="83"/>
      <c r="C298" s="83"/>
      <c r="D298" s="84"/>
      <c r="E298" s="84"/>
      <c r="F298" s="76"/>
      <c r="G298" s="76"/>
      <c r="H298" s="76"/>
      <c r="I298" s="76"/>
      <c r="J298" s="76"/>
      <c r="K298" s="76"/>
      <c r="L298" s="76"/>
      <c r="M298" s="76"/>
      <c r="N298" s="76"/>
      <c r="O298" s="86"/>
      <c r="P298" s="76"/>
      <c r="Q298" s="76"/>
    </row>
    <row r="299" spans="1:17" x14ac:dyDescent="0.2">
      <c r="A299" s="83"/>
      <c r="B299" s="83"/>
      <c r="C299" s="83"/>
      <c r="D299" s="84"/>
      <c r="E299" s="84"/>
      <c r="F299" s="76"/>
      <c r="G299" s="76"/>
      <c r="H299" s="76"/>
      <c r="I299" s="76"/>
      <c r="J299" s="76"/>
      <c r="K299" s="76"/>
      <c r="L299" s="76"/>
      <c r="M299" s="76"/>
      <c r="N299" s="76"/>
      <c r="O299" s="86"/>
      <c r="P299" s="76"/>
      <c r="Q299" s="76"/>
    </row>
    <row r="300" spans="1:17" x14ac:dyDescent="0.2">
      <c r="A300" s="83"/>
      <c r="B300" s="83"/>
      <c r="C300" s="83"/>
      <c r="D300" s="84"/>
      <c r="E300" s="84"/>
      <c r="F300" s="76"/>
      <c r="G300" s="76"/>
      <c r="H300" s="76"/>
      <c r="I300" s="76"/>
      <c r="J300" s="76"/>
      <c r="K300" s="76"/>
      <c r="L300" s="76"/>
      <c r="M300" s="76"/>
      <c r="N300" s="76"/>
      <c r="O300" s="86"/>
      <c r="P300" s="76"/>
      <c r="Q300" s="76"/>
    </row>
    <row r="301" spans="1:17" x14ac:dyDescent="0.2">
      <c r="A301" s="83"/>
      <c r="B301" s="83"/>
      <c r="C301" s="83"/>
      <c r="D301" s="84"/>
      <c r="E301" s="84"/>
      <c r="F301" s="76"/>
      <c r="G301" s="76"/>
      <c r="H301" s="76"/>
      <c r="I301" s="76"/>
      <c r="J301" s="76"/>
      <c r="K301" s="76"/>
      <c r="L301" s="76"/>
      <c r="M301" s="76"/>
      <c r="N301" s="76"/>
      <c r="O301" s="86"/>
      <c r="P301" s="76"/>
      <c r="Q301" s="76"/>
    </row>
    <row r="302" spans="1:17" x14ac:dyDescent="0.2">
      <c r="A302" s="83"/>
      <c r="B302" s="83"/>
      <c r="C302" s="83"/>
      <c r="D302" s="84"/>
      <c r="E302" s="84"/>
      <c r="F302" s="76"/>
      <c r="G302" s="76"/>
      <c r="H302" s="76"/>
      <c r="I302" s="76"/>
      <c r="J302" s="76"/>
      <c r="K302" s="76"/>
      <c r="L302" s="76"/>
      <c r="M302" s="76"/>
      <c r="N302" s="76"/>
      <c r="O302" s="86"/>
      <c r="P302" s="76"/>
      <c r="Q302" s="76"/>
    </row>
    <row r="303" spans="1:17" x14ac:dyDescent="0.2">
      <c r="A303" s="83"/>
      <c r="B303" s="83"/>
      <c r="C303" s="83"/>
      <c r="D303" s="84"/>
      <c r="E303" s="84"/>
      <c r="F303" s="76"/>
      <c r="G303" s="76"/>
      <c r="H303" s="76"/>
      <c r="I303" s="76"/>
      <c r="J303" s="76"/>
      <c r="K303" s="76"/>
      <c r="L303" s="76"/>
      <c r="M303" s="76"/>
      <c r="N303" s="76"/>
      <c r="O303" s="86"/>
      <c r="P303" s="76"/>
      <c r="Q303" s="76"/>
    </row>
    <row r="304" spans="1:17" x14ac:dyDescent="0.2">
      <c r="A304" s="83"/>
      <c r="B304" s="83"/>
      <c r="C304" s="83"/>
      <c r="D304" s="84"/>
      <c r="E304" s="84"/>
      <c r="F304" s="76"/>
      <c r="G304" s="76"/>
      <c r="H304" s="76"/>
      <c r="I304" s="76"/>
      <c r="J304" s="76"/>
      <c r="K304" s="76"/>
      <c r="L304" s="76"/>
      <c r="M304" s="76"/>
      <c r="N304" s="76"/>
      <c r="O304" s="86"/>
      <c r="P304" s="76"/>
      <c r="Q304" s="76"/>
    </row>
    <row r="305" spans="1:17" x14ac:dyDescent="0.2">
      <c r="A305" s="83"/>
      <c r="B305" s="83"/>
      <c r="C305" s="83"/>
      <c r="D305" s="84"/>
      <c r="E305" s="84"/>
      <c r="F305" s="76"/>
      <c r="G305" s="76"/>
      <c r="H305" s="76"/>
      <c r="I305" s="76"/>
      <c r="J305" s="76"/>
      <c r="K305" s="76"/>
      <c r="L305" s="76"/>
      <c r="M305" s="76"/>
      <c r="N305" s="76"/>
      <c r="O305" s="86"/>
      <c r="P305" s="76"/>
      <c r="Q305" s="76"/>
    </row>
    <row r="306" spans="1:17" x14ac:dyDescent="0.2">
      <c r="A306" s="83"/>
      <c r="B306" s="83"/>
      <c r="C306" s="83"/>
      <c r="D306" s="84"/>
      <c r="E306" s="84"/>
      <c r="F306" s="76"/>
      <c r="G306" s="76"/>
      <c r="H306" s="76"/>
      <c r="I306" s="76"/>
      <c r="J306" s="76"/>
      <c r="K306" s="76"/>
      <c r="L306" s="76"/>
      <c r="M306" s="76"/>
      <c r="N306" s="76"/>
      <c r="O306" s="86"/>
      <c r="P306" s="76"/>
      <c r="Q306" s="76"/>
    </row>
    <row r="307" spans="1:17" x14ac:dyDescent="0.2">
      <c r="A307" s="83"/>
      <c r="B307" s="83"/>
      <c r="C307" s="83"/>
      <c r="D307" s="84"/>
      <c r="E307" s="84"/>
      <c r="F307" s="76"/>
      <c r="G307" s="76"/>
      <c r="H307" s="76"/>
      <c r="I307" s="76"/>
      <c r="J307" s="76"/>
      <c r="K307" s="76"/>
      <c r="L307" s="76"/>
      <c r="M307" s="76"/>
      <c r="N307" s="76"/>
      <c r="O307" s="86"/>
      <c r="P307" s="76"/>
      <c r="Q307" s="76"/>
    </row>
    <row r="308" spans="1:17" x14ac:dyDescent="0.2">
      <c r="A308" s="83"/>
      <c r="B308" s="83"/>
      <c r="C308" s="83"/>
      <c r="D308" s="84"/>
      <c r="E308" s="84"/>
      <c r="F308" s="76"/>
      <c r="G308" s="76"/>
      <c r="H308" s="76"/>
      <c r="I308" s="76"/>
      <c r="J308" s="76"/>
      <c r="K308" s="76"/>
      <c r="L308" s="76"/>
      <c r="M308" s="76"/>
      <c r="N308" s="76"/>
      <c r="O308" s="86"/>
      <c r="P308" s="76"/>
      <c r="Q308" s="7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294"/>
  <sheetViews>
    <sheetView workbookViewId="0">
      <selection activeCell="E9" sqref="E9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28579.806253674789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246</v>
      </c>
      <c r="M2" s="52" t="s">
        <v>114</v>
      </c>
      <c r="N2" s="30" t="s">
        <v>115</v>
      </c>
      <c r="O2" s="30">
        <f ca="1">+F18*J18-H18*I18</f>
        <v>28331.647352655011</v>
      </c>
      <c r="P2" s="30" t="s">
        <v>213</v>
      </c>
      <c r="U2" s="30">
        <v>0.5</v>
      </c>
      <c r="V2" s="30">
        <f t="shared" ref="V2:V20" ca="1" si="0">+E$4+E$5*U2+E$6*U2^2</f>
        <v>-1.7605939016875939E-2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6763.1795276265184</v>
      </c>
      <c r="P3" s="30" t="s">
        <v>214</v>
      </c>
      <c r="U3" s="30">
        <v>0.55000000000000004</v>
      </c>
      <c r="V3" s="30">
        <f t="shared" ca="1" si="0"/>
        <v>-1.5235351825767088E-2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-3.4461912251854729E-2</v>
      </c>
      <c r="F4" s="56">
        <f ca="1">+E7/O7*O18</f>
        <v>9.300995541461252E-3</v>
      </c>
      <c r="G4" s="57">
        <f>+B18</f>
        <v>1</v>
      </c>
      <c r="H4" s="58">
        <f ca="1">ABS(F4/E4)</f>
        <v>0.26989203249917382</v>
      </c>
      <c r="M4" s="52" t="s">
        <v>128</v>
      </c>
      <c r="N4" s="30" t="s">
        <v>129</v>
      </c>
      <c r="O4" s="30">
        <f ca="1">+C18*J18-H18*H18</f>
        <v>28461.945463492331</v>
      </c>
      <c r="P4" s="30" t="s">
        <v>215</v>
      </c>
      <c r="U4" s="30">
        <v>0.6</v>
      </c>
      <c r="V4" s="30">
        <f t="shared" ca="1" si="0"/>
        <v>-1.2740221022365335E-2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2.1257585240667221E-2</v>
      </c>
      <c r="F5" s="62">
        <f ca="1">P18*E7/O7</f>
        <v>9.2817974546386961E-3</v>
      </c>
      <c r="G5" s="63">
        <f>+B18/A18</f>
        <v>1E-4</v>
      </c>
      <c r="H5" s="58">
        <f ca="1">ABS(F5/E5)</f>
        <v>0.43663461063686482</v>
      </c>
      <c r="M5" s="52" t="s">
        <v>133</v>
      </c>
      <c r="N5" s="30" t="s">
        <v>134</v>
      </c>
      <c r="O5" s="30">
        <f ca="1">+C18*I18-F18*H18</f>
        <v>6869.1795447163895</v>
      </c>
      <c r="P5" s="30" t="s">
        <v>216</v>
      </c>
      <c r="U5" s="30">
        <v>0.65</v>
      </c>
      <c r="V5" s="30">
        <f t="shared" ca="1" si="0"/>
        <v>-1.0120546606670678E-2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2.4908722458580723E-2</v>
      </c>
      <c r="F6" s="66">
        <f ca="1">Q18*E7/O7</f>
        <v>2.2514792536252257E-3</v>
      </c>
      <c r="G6" s="67">
        <f>+B18/A18^2</f>
        <v>1E-8</v>
      </c>
      <c r="H6" s="58">
        <f ca="1">ABS(F6/E6)</f>
        <v>9.0389190267348332E-2</v>
      </c>
      <c r="M6" s="68" t="s">
        <v>137</v>
      </c>
      <c r="N6" s="69" t="s">
        <v>138</v>
      </c>
      <c r="O6" s="69">
        <f ca="1">+C18*H18-F18*F18</f>
        <v>1674.6972490275293</v>
      </c>
      <c r="P6" s="30" t="s">
        <v>217</v>
      </c>
      <c r="U6" s="30">
        <v>0.7</v>
      </c>
      <c r="V6" s="30">
        <f t="shared" ca="1" si="0"/>
        <v>-7.376328578683122E-3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3.8097853780470372E-3</v>
      </c>
      <c r="G7" s="71" t="e">
        <f>+#REF!</f>
        <v>#REF!</v>
      </c>
      <c r="M7" s="52" t="s">
        <v>141</v>
      </c>
      <c r="N7" s="30" t="s">
        <v>142</v>
      </c>
      <c r="O7" s="30">
        <f ca="1">+C18*O1-F18*O2+H18*O3</f>
        <v>4795.141521319747</v>
      </c>
      <c r="U7" s="30">
        <v>0.75</v>
      </c>
      <c r="V7" s="30">
        <f t="shared" ca="1" si="0"/>
        <v>-4.5075669384026552E-3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0.99727106383747299</v>
      </c>
      <c r="G8" s="70"/>
      <c r="K8" s="71"/>
      <c r="U8" s="30">
        <v>0.8</v>
      </c>
      <c r="V8" s="30">
        <f t="shared" ca="1" si="0"/>
        <v>-1.5142616858292851E-3</v>
      </c>
      <c r="AA8" s="30">
        <v>8</v>
      </c>
      <c r="AB8" s="30" t="s">
        <v>145</v>
      </c>
    </row>
    <row r="9" spans="1:28" x14ac:dyDescent="0.2">
      <c r="A9" s="76">
        <f>20+COUNT(A21:A1401)</f>
        <v>120</v>
      </c>
      <c r="B9" s="30" t="s">
        <v>149</v>
      </c>
      <c r="C9" s="119">
        <f>A9</f>
        <v>120</v>
      </c>
      <c r="E9" s="138">
        <f ca="1">E6*G6</f>
        <v>2.4908722458580726E-10</v>
      </c>
      <c r="F9" s="74">
        <f ca="1">H6</f>
        <v>9.0389190267348332E-2</v>
      </c>
      <c r="G9" s="75">
        <f ca="1">F8</f>
        <v>0.99727106383747299</v>
      </c>
      <c r="K9" s="71"/>
      <c r="U9" s="30">
        <v>0.85</v>
      </c>
      <c r="V9" s="30">
        <f t="shared" ca="1" si="0"/>
        <v>1.6035871790369798E-3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4.4077091237825476E-7</v>
      </c>
      <c r="F10" s="30">
        <f ca="1">F9*E10</f>
        <v>3.9840925863270792E-8</v>
      </c>
      <c r="G10" s="30" t="s">
        <v>207</v>
      </c>
      <c r="U10" s="30">
        <v>0.9</v>
      </c>
      <c r="V10" s="30">
        <f t="shared" ca="1" si="0"/>
        <v>4.8459796561961567E-3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8.2129157456482318E-3</v>
      </c>
      <c r="AA11" s="30">
        <v>11</v>
      </c>
      <c r="AB11" s="30" t="s">
        <v>38</v>
      </c>
    </row>
    <row r="12" spans="1:28" x14ac:dyDescent="0.2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1.1704395447393216E-2</v>
      </c>
      <c r="AA12" s="30">
        <v>12</v>
      </c>
      <c r="AB12" s="30" t="s">
        <v>148</v>
      </c>
    </row>
    <row r="13" spans="1:28" x14ac:dyDescent="0.2">
      <c r="C13" s="6" t="str">
        <f t="shared" si="1"/>
        <v>C120</v>
      </c>
      <c r="D13" s="6" t="str">
        <f t="shared" si="1"/>
        <v>D120</v>
      </c>
      <c r="E13" s="6" t="str">
        <f t="shared" si="1"/>
        <v>E120</v>
      </c>
      <c r="F13" s="6" t="str">
        <f t="shared" si="1"/>
        <v>F120</v>
      </c>
      <c r="G13" s="6" t="str">
        <f t="shared" ref="G13:Q13" si="3">G$15&amp;$C9</f>
        <v>G120</v>
      </c>
      <c r="H13" s="6" t="str">
        <f t="shared" si="3"/>
        <v>H120</v>
      </c>
      <c r="I13" s="6" t="str">
        <f t="shared" si="3"/>
        <v>I120</v>
      </c>
      <c r="J13" s="6" t="str">
        <f t="shared" si="3"/>
        <v>J120</v>
      </c>
      <c r="K13" s="6" t="str">
        <f t="shared" si="3"/>
        <v>K120</v>
      </c>
      <c r="L13" s="6" t="str">
        <f t="shared" si="3"/>
        <v>L120</v>
      </c>
      <c r="M13" s="6" t="str">
        <f t="shared" si="3"/>
        <v>M120</v>
      </c>
      <c r="N13" s="6" t="str">
        <f t="shared" si="3"/>
        <v>N120</v>
      </c>
      <c r="O13" s="6" t="str">
        <f t="shared" si="3"/>
        <v>O120</v>
      </c>
      <c r="P13" s="6" t="str">
        <f t="shared" si="3"/>
        <v>P120</v>
      </c>
      <c r="Q13" s="6" t="str">
        <f t="shared" si="3"/>
        <v>Q120</v>
      </c>
      <c r="U13" s="30">
        <v>1.05</v>
      </c>
      <c r="V13" s="30">
        <f t="shared" ca="1" si="0"/>
        <v>1.5320418761431105E-2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1.9060985687761895E-2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100</v>
      </c>
      <c r="C15" s="6" t="str">
        <f t="shared" ref="C15:Q15" si="4">VLOOKUP(C16,$AA1:$AB20,2,FALSE)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0">
        <v>1.1499999999999999</v>
      </c>
      <c r="V15" s="30">
        <f t="shared" ca="1" si="0"/>
        <v>2.2926096226385573E-2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2.6915750377302174E-2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3.1029948140511673E-2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100</v>
      </c>
      <c r="D18" s="121">
        <f ca="1">SUM(INDIRECT(D12):INDIRECT(D13))</f>
        <v>206.34164999999999</v>
      </c>
      <c r="E18" s="121">
        <f ca="1">SUM(INDIRECT(E12):INDIRECT(E13))</f>
        <v>11.96263568320137</v>
      </c>
      <c r="F18" s="51">
        <f ca="1">SUM(INDIRECT(F12):INDIRECT(F13))</f>
        <v>206.34164999999999</v>
      </c>
      <c r="G18" s="51">
        <f ca="1">SUM(INDIRECT(G12):INDIRECT(G13))</f>
        <v>11.96263568320137</v>
      </c>
      <c r="H18" s="51">
        <f ca="1">SUM(INDIRECT(H12):INDIRECT(H13))</f>
        <v>442.51573773750022</v>
      </c>
      <c r="I18" s="51">
        <f ca="1">SUM(INDIRECT(I12):INDIRECT(I13))</f>
        <v>981.78607020439449</v>
      </c>
      <c r="J18" s="51">
        <f ca="1">SUM(INDIRECT(J12):INDIRECT(J13))</f>
        <v>2242.8212360885641</v>
      </c>
      <c r="K18" s="51">
        <f ca="1">SUM(INDIRECT(K12):INDIRECT(K13))</f>
        <v>26.750924915410671</v>
      </c>
      <c r="L18" s="51">
        <f ca="1">SUM(INDIRECT(L12):INDIRECT(L13))</f>
        <v>61.48627424520987</v>
      </c>
      <c r="N18" s="30">
        <f ca="1">SUM(INDIRECT(N12):INDIRECT(N13))</f>
        <v>1.4079030687977577E-3</v>
      </c>
      <c r="O18" s="30">
        <f ca="1">SQRT(SUM(INDIRECT(O12):INDIRECT(O13)))</f>
        <v>11706.588556789837</v>
      </c>
      <c r="P18" s="30">
        <f ca="1">SQRT(SUM(INDIRECT(P12):INDIRECT(P13)))</f>
        <v>11682.425110790176</v>
      </c>
      <c r="Q18" s="30">
        <f ca="1">SQRT(SUM(INDIRECT(Q12):INDIRECT(Q13)))</f>
        <v>2833.7978605457856</v>
      </c>
      <c r="U18" s="30">
        <v>1.3</v>
      </c>
      <c r="V18" s="30">
        <f t="shared" ca="1" si="0"/>
        <v>3.5268689516014085E-2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3.9631974503809397E-2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4.4119803103897591E-2</v>
      </c>
      <c r="AA20" s="30">
        <v>20</v>
      </c>
      <c r="AB20" s="30" t="s">
        <v>180</v>
      </c>
    </row>
    <row r="21" spans="1:28" x14ac:dyDescent="0.2">
      <c r="A21" s="83">
        <v>12388</v>
      </c>
      <c r="B21" s="83">
        <v>2.9691600000660401E-2</v>
      </c>
      <c r="C21" s="83">
        <v>1</v>
      </c>
      <c r="D21" s="84">
        <f t="shared" ref="D21:D38" si="5">A21/A$18</f>
        <v>1.2387999999999999</v>
      </c>
      <c r="E21" s="84">
        <f t="shared" ref="E21:E38" si="6">B21/B$18</f>
        <v>2.9691600000660401E-2</v>
      </c>
      <c r="F21" s="76">
        <f t="shared" ref="F21:F38" si="7">$C21*D21</f>
        <v>1.2387999999999999</v>
      </c>
      <c r="G21" s="76">
        <f t="shared" ref="G21:G38" si="8">$C21*E21</f>
        <v>2.9691600000660401E-2</v>
      </c>
      <c r="H21" s="76">
        <f t="shared" ref="H21:H38" si="9">C21*D21*D21</f>
        <v>1.5346254399999997</v>
      </c>
      <c r="I21" s="76">
        <f t="shared" ref="I21:I38" si="10">C21*D21*D21*D21</f>
        <v>1.9010939950719994</v>
      </c>
      <c r="J21" s="76">
        <f t="shared" ref="J21:J38" si="11">C21*D21*D21*D21*D21</f>
        <v>2.3550752410951925</v>
      </c>
      <c r="K21" s="76">
        <f t="shared" ref="K21:K38" si="12">C21*E21*D21</f>
        <v>3.6781954080818101E-2</v>
      </c>
      <c r="L21" s="76">
        <f t="shared" ref="L21:L38" si="13">C21*E21*D21*D21</f>
        <v>4.5565484715317461E-2</v>
      </c>
      <c r="M21" s="76">
        <f t="shared" ref="M21:M38" ca="1" si="14">+E$4+E$5*D21+E$6*D21^2</f>
        <v>3.0097543507121141E-2</v>
      </c>
      <c r="N21" s="76">
        <f t="shared" ref="N21:N38" ca="1" si="15">C21*(M21-E21)^2</f>
        <v>1.647901304376411E-7</v>
      </c>
      <c r="O21" s="86">
        <f t="shared" ref="O21:O38" ca="1" si="16">(C21*O$1-O$2*F21+O$3*H21)^2</f>
        <v>14911250.765357459</v>
      </c>
      <c r="P21" s="76">
        <f t="shared" ref="P21:P38" ca="1" si="17">(-C21*O$2+O$4*F21-O$5*H21)^2</f>
        <v>13065383.719122551</v>
      </c>
      <c r="Q21" s="76">
        <f t="shared" ref="Q21:Q38" ca="1" si="18">+(C21*O$3-F21*O$5+H21*O$6)^2</f>
        <v>678437.06314150803</v>
      </c>
      <c r="R21" s="30">
        <f t="shared" ref="R21:R38" ca="1" si="19">+E21-M21</f>
        <v>-4.0594350646074029E-4</v>
      </c>
    </row>
    <row r="22" spans="1:28" x14ac:dyDescent="0.2">
      <c r="A22" s="83">
        <v>12531</v>
      </c>
      <c r="B22" s="83">
        <v>3.3861699994304217E-2</v>
      </c>
      <c r="C22" s="83">
        <v>1</v>
      </c>
      <c r="D22" s="84">
        <f t="shared" si="5"/>
        <v>1.2531000000000001</v>
      </c>
      <c r="E22" s="84">
        <f t="shared" si="6"/>
        <v>3.3861699994304217E-2</v>
      </c>
      <c r="F22" s="76">
        <f t="shared" si="7"/>
        <v>1.2531000000000001</v>
      </c>
      <c r="G22" s="76">
        <f t="shared" si="8"/>
        <v>3.3861699994304217E-2</v>
      </c>
      <c r="H22" s="76">
        <f t="shared" si="9"/>
        <v>1.5702596100000004</v>
      </c>
      <c r="I22" s="76">
        <f t="shared" si="10"/>
        <v>1.9676923172910006</v>
      </c>
      <c r="J22" s="76">
        <f t="shared" si="11"/>
        <v>2.4657152427973532</v>
      </c>
      <c r="K22" s="76">
        <f t="shared" si="12"/>
        <v>4.2432096262862616E-2</v>
      </c>
      <c r="L22" s="76">
        <f t="shared" si="13"/>
        <v>5.3171659826993151E-2</v>
      </c>
      <c r="M22" s="76">
        <f t="shared" ca="1" si="14"/>
        <v>3.1289128626634584E-2</v>
      </c>
      <c r="N22" s="76">
        <f t="shared" ca="1" si="15"/>
        <v>6.6181234417536086E-6</v>
      </c>
      <c r="O22" s="86">
        <f t="shared" ca="1" si="16"/>
        <v>13670519.800481876</v>
      </c>
      <c r="P22" s="76">
        <f t="shared" ca="1" si="17"/>
        <v>11918918.586431392</v>
      </c>
      <c r="Q22" s="76">
        <f t="shared" ca="1" si="18"/>
        <v>616413.55457290262</v>
      </c>
      <c r="R22" s="30">
        <f t="shared" ca="1" si="19"/>
        <v>2.5725713676696335E-3</v>
      </c>
    </row>
    <row r="23" spans="1:28" x14ac:dyDescent="0.2">
      <c r="A23" s="83">
        <v>13316.5</v>
      </c>
      <c r="B23" s="83">
        <v>5.295654999645194E-2</v>
      </c>
      <c r="C23" s="83">
        <v>1</v>
      </c>
      <c r="D23" s="84">
        <f t="shared" si="5"/>
        <v>1.33165</v>
      </c>
      <c r="E23" s="84">
        <f t="shared" si="6"/>
        <v>5.295654999645194E-2</v>
      </c>
      <c r="F23" s="76">
        <f t="shared" si="7"/>
        <v>1.33165</v>
      </c>
      <c r="G23" s="76">
        <f t="shared" si="8"/>
        <v>5.295654999645194E-2</v>
      </c>
      <c r="H23" s="76">
        <f t="shared" si="9"/>
        <v>1.7732917225</v>
      </c>
      <c r="I23" s="76">
        <f t="shared" si="10"/>
        <v>2.361403922267125</v>
      </c>
      <c r="J23" s="76">
        <f t="shared" si="11"/>
        <v>3.144563533087017</v>
      </c>
      <c r="K23" s="76">
        <f t="shared" si="12"/>
        <v>7.0519589802775229E-2</v>
      </c>
      <c r="L23" s="76">
        <f t="shared" si="13"/>
        <v>9.3907411760865631E-2</v>
      </c>
      <c r="M23" s="76">
        <f t="shared" ca="1" si="14"/>
        <v>3.8016182487730824E-2</v>
      </c>
      <c r="N23" s="76">
        <f t="shared" ca="1" si="15"/>
        <v>2.2321458129564964E-4</v>
      </c>
      <c r="O23" s="86">
        <f t="shared" ca="1" si="16"/>
        <v>8094356.9047059976</v>
      </c>
      <c r="P23" s="76">
        <f t="shared" ca="1" si="17"/>
        <v>6819184.8759286338</v>
      </c>
      <c r="Q23" s="76">
        <f t="shared" ca="1" si="18"/>
        <v>342884.4442401221</v>
      </c>
      <c r="R23" s="30">
        <f t="shared" ca="1" si="19"/>
        <v>1.4940367508721117E-2</v>
      </c>
    </row>
    <row r="24" spans="1:28" x14ac:dyDescent="0.2">
      <c r="A24" s="83">
        <v>13429.5</v>
      </c>
      <c r="B24" s="83">
        <v>3.8905649991647806E-2</v>
      </c>
      <c r="C24" s="83">
        <v>1</v>
      </c>
      <c r="D24" s="84">
        <f t="shared" si="5"/>
        <v>1.3429500000000001</v>
      </c>
      <c r="E24" s="84">
        <f t="shared" si="6"/>
        <v>3.8905649991647806E-2</v>
      </c>
      <c r="F24" s="76">
        <f t="shared" si="7"/>
        <v>1.3429500000000001</v>
      </c>
      <c r="G24" s="76">
        <f t="shared" si="8"/>
        <v>3.8905649991647806E-2</v>
      </c>
      <c r="H24" s="76">
        <f t="shared" si="9"/>
        <v>1.8035147025000002</v>
      </c>
      <c r="I24" s="76">
        <f t="shared" si="10"/>
        <v>2.4220300697223753</v>
      </c>
      <c r="J24" s="76">
        <f t="shared" si="11"/>
        <v>3.2526652821336643</v>
      </c>
      <c r="K24" s="76">
        <f t="shared" si="12"/>
        <v>5.2248342656283427E-2</v>
      </c>
      <c r="L24" s="76">
        <f t="shared" si="13"/>
        <v>7.016691177025583E-2</v>
      </c>
      <c r="M24" s="76">
        <f t="shared" ca="1" si="14"/>
        <v>3.9009209021641608E-2</v>
      </c>
      <c r="N24" s="76">
        <f t="shared" ca="1" si="15"/>
        <v>1.0724472693257218E-8</v>
      </c>
      <c r="O24" s="86">
        <f t="shared" ca="1" si="16"/>
        <v>7449155.7574921763</v>
      </c>
      <c r="P24" s="76">
        <f t="shared" ca="1" si="17"/>
        <v>6236727.031691324</v>
      </c>
      <c r="Q24" s="76">
        <f t="shared" ca="1" si="18"/>
        <v>311984.77040174534</v>
      </c>
      <c r="R24" s="30">
        <f t="shared" ca="1" si="19"/>
        <v>-1.0355902999380218E-4</v>
      </c>
    </row>
    <row r="25" spans="1:28" x14ac:dyDescent="0.2">
      <c r="A25" s="83">
        <v>13435</v>
      </c>
      <c r="B25" s="83">
        <v>4.9054499999328982E-2</v>
      </c>
      <c r="C25" s="83">
        <v>1</v>
      </c>
      <c r="D25" s="84">
        <f t="shared" si="5"/>
        <v>1.3434999999999999</v>
      </c>
      <c r="E25" s="84">
        <f t="shared" si="6"/>
        <v>4.9054499999328982E-2</v>
      </c>
      <c r="F25" s="76">
        <f t="shared" si="7"/>
        <v>1.3434999999999999</v>
      </c>
      <c r="G25" s="76">
        <f t="shared" si="8"/>
        <v>4.9054499999328982E-2</v>
      </c>
      <c r="H25" s="76">
        <f t="shared" si="9"/>
        <v>1.8049922499999997</v>
      </c>
      <c r="I25" s="76">
        <f t="shared" si="10"/>
        <v>2.4250070878749996</v>
      </c>
      <c r="J25" s="76">
        <f t="shared" si="11"/>
        <v>3.2579970225600619</v>
      </c>
      <c r="K25" s="76">
        <f t="shared" si="12"/>
        <v>6.5904720749098478E-2</v>
      </c>
      <c r="L25" s="76">
        <f t="shared" si="13"/>
        <v>8.85429923264138E-2</v>
      </c>
      <c r="M25" s="76">
        <f t="shared" ca="1" si="14"/>
        <v>3.9057704514120828E-2</v>
      </c>
      <c r="N25" s="76">
        <f t="shared" ca="1" si="15"/>
        <v>9.993591997307813E-5</v>
      </c>
      <c r="O25" s="86">
        <f t="shared" ca="1" si="16"/>
        <v>7418676.0676562674</v>
      </c>
      <c r="P25" s="76">
        <f t="shared" ca="1" si="17"/>
        <v>6209263.9169626301</v>
      </c>
      <c r="Q25" s="76">
        <f t="shared" ca="1" si="18"/>
        <v>310530.19817667967</v>
      </c>
      <c r="R25" s="30">
        <f t="shared" ca="1" si="19"/>
        <v>9.9967954852081542E-3</v>
      </c>
    </row>
    <row r="26" spans="1:28" x14ac:dyDescent="0.2">
      <c r="A26" s="83">
        <v>13488.5</v>
      </c>
      <c r="B26" s="83">
        <v>3.8956949996645562E-2</v>
      </c>
      <c r="C26" s="83">
        <v>1</v>
      </c>
      <c r="D26" s="84">
        <f t="shared" si="5"/>
        <v>1.3488500000000001</v>
      </c>
      <c r="E26" s="84">
        <f t="shared" si="6"/>
        <v>3.8956949996645562E-2</v>
      </c>
      <c r="F26" s="76">
        <f t="shared" si="7"/>
        <v>1.3488500000000001</v>
      </c>
      <c r="G26" s="76">
        <f t="shared" si="8"/>
        <v>3.8956949996645562E-2</v>
      </c>
      <c r="H26" s="76">
        <f t="shared" si="9"/>
        <v>1.8193963225000003</v>
      </c>
      <c r="I26" s="76">
        <f t="shared" si="10"/>
        <v>2.4540927296041257</v>
      </c>
      <c r="J26" s="76">
        <f t="shared" si="11"/>
        <v>3.3102029783265254</v>
      </c>
      <c r="K26" s="76">
        <f t="shared" si="12"/>
        <v>5.2547082002975372E-2</v>
      </c>
      <c r="L26" s="76">
        <f t="shared" si="13"/>
        <v>7.0878131559713342E-2</v>
      </c>
      <c r="M26" s="76">
        <f t="shared" ca="1" si="14"/>
        <v>3.9530219639334188E-2</v>
      </c>
      <c r="N26" s="76">
        <f t="shared" ca="1" si="15"/>
        <v>3.2863808322834467E-7</v>
      </c>
      <c r="O26" s="86">
        <f t="shared" ca="1" si="16"/>
        <v>7126591.6142090335</v>
      </c>
      <c r="P26" s="76">
        <f t="shared" ca="1" si="17"/>
        <v>5946341.8298861384</v>
      </c>
      <c r="Q26" s="76">
        <f t="shared" ca="1" si="18"/>
        <v>296616.08009882562</v>
      </c>
      <c r="R26" s="30">
        <f t="shared" ca="1" si="19"/>
        <v>-5.7326964268862579E-4</v>
      </c>
      <c r="T26" s="30">
        <f>(5.4-4.41)/5.4</f>
        <v>0.18333333333333335</v>
      </c>
    </row>
    <row r="27" spans="1:28" x14ac:dyDescent="0.2">
      <c r="A27" s="83">
        <v>14280.5</v>
      </c>
      <c r="B27" s="83">
        <v>5.0791349996870849E-2</v>
      </c>
      <c r="C27" s="83">
        <v>1</v>
      </c>
      <c r="D27" s="84">
        <f t="shared" si="5"/>
        <v>1.42805</v>
      </c>
      <c r="E27" s="84">
        <f t="shared" si="6"/>
        <v>5.0791349996870849E-2</v>
      </c>
      <c r="F27" s="76">
        <f t="shared" si="7"/>
        <v>1.42805</v>
      </c>
      <c r="G27" s="76">
        <f t="shared" si="8"/>
        <v>5.0791349996870849E-2</v>
      </c>
      <c r="H27" s="76">
        <f t="shared" si="9"/>
        <v>2.0393268025000002</v>
      </c>
      <c r="I27" s="76">
        <f t="shared" si="10"/>
        <v>2.9122606403101252</v>
      </c>
      <c r="J27" s="76">
        <f t="shared" si="11"/>
        <v>4.1588538073948742</v>
      </c>
      <c r="K27" s="76">
        <f t="shared" si="12"/>
        <v>7.253258736303142E-2</v>
      </c>
      <c r="L27" s="76">
        <f t="shared" si="13"/>
        <v>0.10358016138377703</v>
      </c>
      <c r="M27" s="76">
        <f t="shared" ca="1" si="14"/>
        <v>4.6692007676897462E-2</v>
      </c>
      <c r="N27" s="76">
        <f t="shared" ca="1" si="15"/>
        <v>1.6804607456324791E-5</v>
      </c>
      <c r="O27" s="86">
        <f t="shared" ca="1" si="16"/>
        <v>3660068.4344749828</v>
      </c>
      <c r="P27" s="76">
        <f t="shared" ca="1" si="17"/>
        <v>2873255.8305487647</v>
      </c>
      <c r="Q27" s="76">
        <f t="shared" ca="1" si="18"/>
        <v>136089.17610328126</v>
      </c>
      <c r="R27" s="30">
        <f t="shared" ca="1" si="19"/>
        <v>4.0993423199733869E-3</v>
      </c>
    </row>
    <row r="28" spans="1:28" x14ac:dyDescent="0.2">
      <c r="A28" s="83">
        <v>14292.5</v>
      </c>
      <c r="B28" s="83">
        <v>3.5079749992291909E-2</v>
      </c>
      <c r="C28" s="83">
        <v>1</v>
      </c>
      <c r="D28" s="84">
        <f t="shared" si="5"/>
        <v>1.4292499999999999</v>
      </c>
      <c r="E28" s="84">
        <f t="shared" si="6"/>
        <v>3.5079749992291909E-2</v>
      </c>
      <c r="F28" s="76">
        <f t="shared" si="7"/>
        <v>1.4292499999999999</v>
      </c>
      <c r="G28" s="76">
        <f t="shared" si="8"/>
        <v>3.5079749992291909E-2</v>
      </c>
      <c r="H28" s="76">
        <f t="shared" si="9"/>
        <v>2.0427555624999996</v>
      </c>
      <c r="I28" s="76">
        <f t="shared" si="10"/>
        <v>2.919608387703124</v>
      </c>
      <c r="J28" s="76">
        <f t="shared" si="11"/>
        <v>4.1728502881246898</v>
      </c>
      <c r="K28" s="76">
        <f t="shared" si="12"/>
        <v>5.0137732676483207E-2</v>
      </c>
      <c r="L28" s="76">
        <f t="shared" si="13"/>
        <v>7.1659354427863614E-2</v>
      </c>
      <c r="M28" s="76">
        <f t="shared" ca="1" si="14"/>
        <v>4.6802922810403332E-2</v>
      </c>
      <c r="N28" s="76">
        <f t="shared" ca="1" si="15"/>
        <v>1.3743278092330651E-4</v>
      </c>
      <c r="O28" s="86">
        <f t="shared" ca="1" si="16"/>
        <v>3618828.5166278263</v>
      </c>
      <c r="P28" s="76">
        <f t="shared" ca="1" si="17"/>
        <v>2837427.4695980926</v>
      </c>
      <c r="Q28" s="76">
        <f t="shared" ca="1" si="18"/>
        <v>134250.26753459784</v>
      </c>
      <c r="R28" s="30">
        <f t="shared" ca="1" si="19"/>
        <v>-1.1723172818111423E-2</v>
      </c>
    </row>
    <row r="29" spans="1:28" x14ac:dyDescent="0.2">
      <c r="A29" s="83">
        <v>14335.5</v>
      </c>
      <c r="B29" s="83">
        <v>4.5779849991959054E-2</v>
      </c>
      <c r="C29" s="83">
        <v>1</v>
      </c>
      <c r="D29" s="84">
        <f t="shared" si="5"/>
        <v>1.4335500000000001</v>
      </c>
      <c r="E29" s="84">
        <f t="shared" si="6"/>
        <v>4.5779849991959054E-2</v>
      </c>
      <c r="F29" s="76">
        <f t="shared" si="7"/>
        <v>1.4335500000000001</v>
      </c>
      <c r="G29" s="76">
        <f t="shared" si="8"/>
        <v>4.5779849991959054E-2</v>
      </c>
      <c r="H29" s="76">
        <f t="shared" si="9"/>
        <v>2.0550656025000005</v>
      </c>
      <c r="I29" s="76">
        <f t="shared" si="10"/>
        <v>2.9460392944638758</v>
      </c>
      <c r="J29" s="76">
        <f t="shared" si="11"/>
        <v>4.2232946305786898</v>
      </c>
      <c r="K29" s="76">
        <f t="shared" si="12"/>
        <v>6.5627703955972908E-2</v>
      </c>
      <c r="L29" s="76">
        <f t="shared" si="13"/>
        <v>9.4080595006084969E-2</v>
      </c>
      <c r="M29" s="76">
        <f t="shared" ca="1" si="14"/>
        <v>4.7200957796752256E-2</v>
      </c>
      <c r="N29" s="76">
        <f t="shared" ca="1" si="15"/>
        <v>2.0195473928441537E-6</v>
      </c>
      <c r="O29" s="86">
        <f t="shared" ca="1" si="16"/>
        <v>3473567.0520810802</v>
      </c>
      <c r="P29" s="76">
        <f t="shared" ca="1" si="17"/>
        <v>2711423.3989660204</v>
      </c>
      <c r="Q29" s="76">
        <f t="shared" ca="1" si="18"/>
        <v>127791.88060289051</v>
      </c>
      <c r="R29" s="30">
        <f t="shared" ca="1" si="19"/>
        <v>-1.4211078047932021E-3</v>
      </c>
    </row>
    <row r="30" spans="1:28" x14ac:dyDescent="0.2">
      <c r="A30" s="83">
        <v>15127.5</v>
      </c>
      <c r="B30" s="83">
        <v>5.1614249998237938E-2</v>
      </c>
      <c r="C30" s="83">
        <v>1</v>
      </c>
      <c r="D30" s="84">
        <f t="shared" si="5"/>
        <v>1.51275</v>
      </c>
      <c r="E30" s="84">
        <f t="shared" si="6"/>
        <v>5.1614249998237938E-2</v>
      </c>
      <c r="F30" s="76">
        <f t="shared" si="7"/>
        <v>1.51275</v>
      </c>
      <c r="G30" s="76">
        <f t="shared" si="8"/>
        <v>5.1614249998237938E-2</v>
      </c>
      <c r="H30" s="76">
        <f t="shared" si="9"/>
        <v>2.2884125625</v>
      </c>
      <c r="I30" s="76">
        <f t="shared" si="10"/>
        <v>3.4617961039218752</v>
      </c>
      <c r="J30" s="76">
        <f t="shared" si="11"/>
        <v>5.2368320562078168</v>
      </c>
      <c r="K30" s="76">
        <f t="shared" si="12"/>
        <v>7.8079456684834445E-2</v>
      </c>
      <c r="L30" s="76">
        <f t="shared" si="13"/>
        <v>0.1181146980999833</v>
      </c>
      <c r="M30" s="76">
        <f t="shared" ca="1" si="14"/>
        <v>5.4696933211006625E-2</v>
      </c>
      <c r="N30" s="76">
        <f t="shared" ca="1" si="15"/>
        <v>9.5029357902858759E-6</v>
      </c>
      <c r="O30" s="86">
        <f t="shared" ca="1" si="16"/>
        <v>1435327.9103989739</v>
      </c>
      <c r="P30" s="76">
        <f t="shared" ca="1" si="17"/>
        <v>990733.79955775</v>
      </c>
      <c r="Q30" s="76">
        <f t="shared" ca="1" si="18"/>
        <v>41708.420175991479</v>
      </c>
      <c r="R30" s="30">
        <f t="shared" ca="1" si="19"/>
        <v>-3.0826832127686873E-3</v>
      </c>
    </row>
    <row r="31" spans="1:28" x14ac:dyDescent="0.2">
      <c r="A31" s="83">
        <v>15134</v>
      </c>
      <c r="B31" s="83">
        <v>4.9053799993998837E-2</v>
      </c>
      <c r="C31" s="83">
        <v>1</v>
      </c>
      <c r="D31" s="84">
        <f t="shared" si="5"/>
        <v>1.5134000000000001</v>
      </c>
      <c r="E31" s="84">
        <f t="shared" si="6"/>
        <v>4.9053799993998837E-2</v>
      </c>
      <c r="F31" s="76">
        <f t="shared" si="7"/>
        <v>1.5134000000000001</v>
      </c>
      <c r="G31" s="76">
        <f t="shared" si="8"/>
        <v>4.9053799993998837E-2</v>
      </c>
      <c r="H31" s="76">
        <f t="shared" si="9"/>
        <v>2.2903795600000003</v>
      </c>
      <c r="I31" s="76">
        <f t="shared" si="10"/>
        <v>3.4662604261040006</v>
      </c>
      <c r="J31" s="76">
        <f t="shared" si="11"/>
        <v>5.2458385288657947</v>
      </c>
      <c r="K31" s="76">
        <f t="shared" si="12"/>
        <v>7.4238020910917843E-2</v>
      </c>
      <c r="L31" s="76">
        <f t="shared" si="13"/>
        <v>0.11235182084658307</v>
      </c>
      <c r="M31" s="76">
        <f t="shared" ca="1" si="14"/>
        <v>5.4759746036217291E-2</v>
      </c>
      <c r="N31" s="76">
        <f t="shared" ca="1" si="15"/>
        <v>3.2557820236708443E-5</v>
      </c>
      <c r="O31" s="86">
        <f t="shared" ca="1" si="16"/>
        <v>1423104.1755194678</v>
      </c>
      <c r="P31" s="76">
        <f t="shared" ca="1" si="17"/>
        <v>980827.80762522179</v>
      </c>
      <c r="Q31" s="76">
        <f t="shared" ca="1" si="18"/>
        <v>41231.557609666233</v>
      </c>
      <c r="R31" s="30">
        <f t="shared" ca="1" si="19"/>
        <v>-5.7059460422184544E-3</v>
      </c>
    </row>
    <row r="32" spans="1:28" x14ac:dyDescent="0.2">
      <c r="A32" s="83">
        <v>15193</v>
      </c>
      <c r="B32" s="83">
        <v>5.3005100002337713E-2</v>
      </c>
      <c r="C32" s="83">
        <v>1</v>
      </c>
      <c r="D32" s="84">
        <f t="shared" si="5"/>
        <v>1.5193000000000001</v>
      </c>
      <c r="E32" s="84">
        <f t="shared" si="6"/>
        <v>5.3005100002337713E-2</v>
      </c>
      <c r="F32" s="76">
        <f t="shared" si="7"/>
        <v>1.5193000000000001</v>
      </c>
      <c r="G32" s="76">
        <f t="shared" si="8"/>
        <v>5.3005100002337713E-2</v>
      </c>
      <c r="H32" s="76">
        <f t="shared" si="9"/>
        <v>2.3082724900000002</v>
      </c>
      <c r="I32" s="76">
        <f t="shared" si="10"/>
        <v>3.5069583940570004</v>
      </c>
      <c r="J32" s="76">
        <f t="shared" si="11"/>
        <v>5.3281218880908012</v>
      </c>
      <c r="K32" s="76">
        <f t="shared" si="12"/>
        <v>8.0530648433551691E-2</v>
      </c>
      <c r="L32" s="76">
        <f t="shared" si="13"/>
        <v>0.12235021416509509</v>
      </c>
      <c r="M32" s="76">
        <f t="shared" ca="1" si="14"/>
        <v>5.5330855816478036E-2</v>
      </c>
      <c r="N32" s="76">
        <f t="shared" ca="1" si="15"/>
        <v>5.4091401070075186E-6</v>
      </c>
      <c r="O32" s="86">
        <f t="shared" ca="1" si="16"/>
        <v>1315140.3301471991</v>
      </c>
      <c r="P32" s="76">
        <f t="shared" ca="1" si="17"/>
        <v>893689.99156169454</v>
      </c>
      <c r="Q32" s="76">
        <f t="shared" ca="1" si="18"/>
        <v>37053.414278168282</v>
      </c>
      <c r="R32" s="30">
        <f t="shared" ca="1" si="19"/>
        <v>-2.3257558141403234E-3</v>
      </c>
    </row>
    <row r="33" spans="1:18" x14ac:dyDescent="0.2">
      <c r="A33" s="83">
        <v>15951</v>
      </c>
      <c r="B33" s="83">
        <v>6.045569999696454E-2</v>
      </c>
      <c r="C33" s="83">
        <v>1</v>
      </c>
      <c r="D33" s="84">
        <f t="shared" si="5"/>
        <v>1.5951</v>
      </c>
      <c r="E33" s="84">
        <f t="shared" si="6"/>
        <v>6.045569999696454E-2</v>
      </c>
      <c r="F33" s="76">
        <f t="shared" si="7"/>
        <v>1.5951</v>
      </c>
      <c r="G33" s="76">
        <f t="shared" si="8"/>
        <v>6.045569999696454E-2</v>
      </c>
      <c r="H33" s="76">
        <f t="shared" si="9"/>
        <v>2.5443440100000001</v>
      </c>
      <c r="I33" s="76">
        <f t="shared" si="10"/>
        <v>4.0584831303510001</v>
      </c>
      <c r="J33" s="76">
        <f t="shared" si="11"/>
        <v>6.4736864412228803</v>
      </c>
      <c r="K33" s="76">
        <f t="shared" si="12"/>
        <v>9.6432887065158138E-2</v>
      </c>
      <c r="L33" s="76">
        <f t="shared" si="13"/>
        <v>0.15382009815763376</v>
      </c>
      <c r="M33" s="76">
        <f t="shared" ca="1" si="14"/>
        <v>6.2822420749775898E-2</v>
      </c>
      <c r="N33" s="76">
        <f t="shared" ca="1" si="15"/>
        <v>5.6013671217879591E-6</v>
      </c>
      <c r="O33" s="86">
        <f t="shared" ca="1" si="16"/>
        <v>355038.27253856108</v>
      </c>
      <c r="P33" s="76">
        <f t="shared" ca="1" si="17"/>
        <v>167734.45602362335</v>
      </c>
      <c r="Q33" s="76">
        <f t="shared" ca="1" si="18"/>
        <v>4510.0827929094967</v>
      </c>
      <c r="R33" s="30">
        <f t="shared" ca="1" si="19"/>
        <v>-2.3667207528113576E-3</v>
      </c>
    </row>
    <row r="34" spans="1:18" x14ac:dyDescent="0.2">
      <c r="A34" s="83">
        <v>16061</v>
      </c>
      <c r="B34" s="83">
        <v>6.303269999625627E-2</v>
      </c>
      <c r="C34" s="83">
        <v>1</v>
      </c>
      <c r="D34" s="84">
        <f t="shared" si="5"/>
        <v>1.6061000000000001</v>
      </c>
      <c r="E34" s="84">
        <f t="shared" si="6"/>
        <v>6.303269999625627E-2</v>
      </c>
      <c r="F34" s="76">
        <f t="shared" si="7"/>
        <v>1.6061000000000001</v>
      </c>
      <c r="G34" s="76">
        <f t="shared" si="8"/>
        <v>6.303269999625627E-2</v>
      </c>
      <c r="H34" s="76">
        <f t="shared" si="9"/>
        <v>2.5795572100000004</v>
      </c>
      <c r="I34" s="76">
        <f t="shared" si="10"/>
        <v>4.1430268349810007</v>
      </c>
      <c r="J34" s="76">
        <f t="shared" si="11"/>
        <v>6.6541153996629854</v>
      </c>
      <c r="K34" s="76">
        <f t="shared" si="12"/>
        <v>0.1012368194639872</v>
      </c>
      <c r="L34" s="76">
        <f t="shared" si="13"/>
        <v>0.16259645574110984</v>
      </c>
      <c r="M34" s="76">
        <f t="shared" ca="1" si="14"/>
        <v>6.3933370013101731E-2</v>
      </c>
      <c r="N34" s="76">
        <f t="shared" ca="1" si="15"/>
        <v>8.1120647924440443E-7</v>
      </c>
      <c r="O34" s="86">
        <f t="shared" ca="1" si="16"/>
        <v>272855.74224982969</v>
      </c>
      <c r="P34" s="76">
        <f t="shared" ca="1" si="17"/>
        <v>114486.38323156</v>
      </c>
      <c r="Q34" s="76">
        <f t="shared" ca="1" si="18"/>
        <v>2557.0846125452958</v>
      </c>
      <c r="R34" s="30">
        <f t="shared" ca="1" si="19"/>
        <v>-9.0067001684546177E-4</v>
      </c>
    </row>
    <row r="35" spans="1:18" x14ac:dyDescent="0.2">
      <c r="A35" s="83">
        <v>16067.5</v>
      </c>
      <c r="B35" s="83">
        <v>6.2972249994345475E-2</v>
      </c>
      <c r="C35" s="83">
        <v>1</v>
      </c>
      <c r="D35" s="84">
        <f t="shared" si="5"/>
        <v>1.6067499999999999</v>
      </c>
      <c r="E35" s="84">
        <f t="shared" si="6"/>
        <v>6.2972249994345475E-2</v>
      </c>
      <c r="F35" s="76">
        <f t="shared" si="7"/>
        <v>1.6067499999999999</v>
      </c>
      <c r="G35" s="76">
        <f t="shared" si="8"/>
        <v>6.2972249994345475E-2</v>
      </c>
      <c r="H35" s="76">
        <f t="shared" si="9"/>
        <v>2.5816455624999999</v>
      </c>
      <c r="I35" s="76">
        <f t="shared" si="10"/>
        <v>4.1480590075468742</v>
      </c>
      <c r="J35" s="76">
        <f t="shared" si="11"/>
        <v>6.6648938103759399</v>
      </c>
      <c r="K35" s="76">
        <f t="shared" si="12"/>
        <v>0.10118066267841458</v>
      </c>
      <c r="L35" s="76">
        <f t="shared" si="13"/>
        <v>0.16257202975854262</v>
      </c>
      <c r="M35" s="76">
        <f t="shared" ca="1" si="14"/>
        <v>6.3999205636326328E-2</v>
      </c>
      <c r="N35" s="76">
        <f t="shared" ca="1" si="15"/>
        <v>1.0546378905963068E-6</v>
      </c>
      <c r="O35" s="86">
        <f t="shared" ca="1" si="16"/>
        <v>268390.60410147905</v>
      </c>
      <c r="P35" s="76">
        <f t="shared" ca="1" si="17"/>
        <v>111691.89173166973</v>
      </c>
      <c r="Q35" s="76">
        <f t="shared" ca="1" si="18"/>
        <v>2460.1615511250602</v>
      </c>
      <c r="R35" s="30">
        <f t="shared" ca="1" si="19"/>
        <v>-1.0269556419808534E-3</v>
      </c>
    </row>
    <row r="36" spans="1:18" x14ac:dyDescent="0.2">
      <c r="A36" s="83">
        <v>16067.5</v>
      </c>
      <c r="B36" s="83">
        <v>6.2972249994345475E-2</v>
      </c>
      <c r="C36" s="83">
        <v>1</v>
      </c>
      <c r="D36" s="84">
        <f t="shared" si="5"/>
        <v>1.6067499999999999</v>
      </c>
      <c r="E36" s="84">
        <f t="shared" si="6"/>
        <v>6.2972249994345475E-2</v>
      </c>
      <c r="F36" s="76">
        <f t="shared" si="7"/>
        <v>1.6067499999999999</v>
      </c>
      <c r="G36" s="76">
        <f t="shared" si="8"/>
        <v>6.2972249994345475E-2</v>
      </c>
      <c r="H36" s="76">
        <f t="shared" si="9"/>
        <v>2.5816455624999999</v>
      </c>
      <c r="I36" s="76">
        <f t="shared" si="10"/>
        <v>4.1480590075468742</v>
      </c>
      <c r="J36" s="76">
        <f t="shared" si="11"/>
        <v>6.6648938103759399</v>
      </c>
      <c r="K36" s="76">
        <f t="shared" si="12"/>
        <v>0.10118066267841458</v>
      </c>
      <c r="L36" s="76">
        <f t="shared" si="13"/>
        <v>0.16257202975854262</v>
      </c>
      <c r="M36" s="76">
        <f t="shared" ca="1" si="14"/>
        <v>6.3999205636326328E-2</v>
      </c>
      <c r="N36" s="76">
        <f t="shared" ca="1" si="15"/>
        <v>1.0546378905963068E-6</v>
      </c>
      <c r="O36" s="86">
        <f t="shared" ca="1" si="16"/>
        <v>268390.60410147905</v>
      </c>
      <c r="P36" s="76">
        <f t="shared" ca="1" si="17"/>
        <v>111691.89173166973</v>
      </c>
      <c r="Q36" s="76">
        <f t="shared" ca="1" si="18"/>
        <v>2460.1615511250602</v>
      </c>
      <c r="R36" s="30">
        <f t="shared" ca="1" si="19"/>
        <v>-1.0269556419808534E-3</v>
      </c>
    </row>
    <row r="37" spans="1:18" x14ac:dyDescent="0.2">
      <c r="A37" s="83">
        <v>16081.5</v>
      </c>
      <c r="B37" s="83">
        <v>6.2842049999744631E-2</v>
      </c>
      <c r="C37" s="83">
        <v>1</v>
      </c>
      <c r="D37" s="84">
        <f t="shared" si="5"/>
        <v>1.60815</v>
      </c>
      <c r="E37" s="84">
        <f t="shared" si="6"/>
        <v>6.2842049999744631E-2</v>
      </c>
      <c r="F37" s="76">
        <f t="shared" si="7"/>
        <v>1.60815</v>
      </c>
      <c r="G37" s="76">
        <f t="shared" si="8"/>
        <v>6.2842049999744631E-2</v>
      </c>
      <c r="H37" s="76">
        <f t="shared" si="9"/>
        <v>2.5861464224999997</v>
      </c>
      <c r="I37" s="76">
        <f t="shared" si="10"/>
        <v>4.1589113693433744</v>
      </c>
      <c r="J37" s="76">
        <f t="shared" si="11"/>
        <v>6.6881533186095474</v>
      </c>
      <c r="K37" s="76">
        <f t="shared" si="12"/>
        <v>0.10105944270708933</v>
      </c>
      <c r="L37" s="76">
        <f t="shared" si="13"/>
        <v>0.1625187427894057</v>
      </c>
      <c r="M37" s="76">
        <f t="shared" ca="1" si="14"/>
        <v>6.4141076928228208E-2</v>
      </c>
      <c r="N37" s="76">
        <f t="shared" ca="1" si="15"/>
        <v>1.687470960925475E-6</v>
      </c>
      <c r="O37" s="86">
        <f t="shared" ca="1" si="16"/>
        <v>258918.25103083637</v>
      </c>
      <c r="P37" s="76">
        <f t="shared" ca="1" si="17"/>
        <v>105803.08440152688</v>
      </c>
      <c r="Q37" s="76">
        <f t="shared" ca="1" si="18"/>
        <v>2258.2209329654411</v>
      </c>
      <c r="R37" s="30">
        <f t="shared" ca="1" si="19"/>
        <v>-1.2990269284835765E-3</v>
      </c>
    </row>
    <row r="38" spans="1:18" x14ac:dyDescent="0.2">
      <c r="A38" s="83">
        <v>16098.5</v>
      </c>
      <c r="B38" s="83">
        <v>6.3383949993294664E-2</v>
      </c>
      <c r="C38" s="83">
        <v>1</v>
      </c>
      <c r="D38" s="84">
        <f t="shared" si="5"/>
        <v>1.60985</v>
      </c>
      <c r="E38" s="84">
        <f t="shared" si="6"/>
        <v>6.3383949993294664E-2</v>
      </c>
      <c r="F38" s="76">
        <f t="shared" si="7"/>
        <v>1.60985</v>
      </c>
      <c r="G38" s="76">
        <f t="shared" si="8"/>
        <v>6.3383949993294664E-2</v>
      </c>
      <c r="H38" s="76">
        <f t="shared" si="9"/>
        <v>2.5916170224999999</v>
      </c>
      <c r="I38" s="76">
        <f t="shared" si="10"/>
        <v>4.1721146636716249</v>
      </c>
      <c r="J38" s="76">
        <f t="shared" si="11"/>
        <v>6.716478791311765</v>
      </c>
      <c r="K38" s="76">
        <f t="shared" si="12"/>
        <v>0.10203865189670541</v>
      </c>
      <c r="L38" s="76">
        <f t="shared" si="13"/>
        <v>0.1642669237559112</v>
      </c>
      <c r="M38" s="76">
        <f t="shared" ca="1" si="14"/>
        <v>6.4313480480219259E-2</v>
      </c>
      <c r="N38" s="76">
        <f t="shared" ca="1" si="15"/>
        <v>8.6402692612227604E-7</v>
      </c>
      <c r="O38" s="86">
        <f t="shared" ca="1" si="16"/>
        <v>247680.35886695667</v>
      </c>
      <c r="P38" s="76">
        <f t="shared" ca="1" si="17"/>
        <v>98889.548773354836</v>
      </c>
      <c r="Q38" s="76">
        <f t="shared" ca="1" si="18"/>
        <v>2025.4262334922109</v>
      </c>
      <c r="R38" s="30">
        <f t="shared" ca="1" si="19"/>
        <v>-9.2953048692459572E-4</v>
      </c>
    </row>
    <row r="39" spans="1:18" x14ac:dyDescent="0.2">
      <c r="A39" s="83">
        <v>16862.5</v>
      </c>
      <c r="B39" s="83">
        <v>7.2278749998076819E-2</v>
      </c>
      <c r="C39" s="83">
        <v>1</v>
      </c>
      <c r="D39" s="84">
        <f t="shared" ref="D39:D70" si="20">A39/A$18</f>
        <v>1.68625</v>
      </c>
      <c r="E39" s="84">
        <f t="shared" ref="E39:E70" si="21">B39/B$18</f>
        <v>7.2278749998076819E-2</v>
      </c>
      <c r="F39" s="76">
        <f t="shared" ref="F39:F70" si="22">$C39*D39</f>
        <v>1.68625</v>
      </c>
      <c r="G39" s="76">
        <f t="shared" ref="G39:G70" si="23">$C39*E39</f>
        <v>7.2278749998076819E-2</v>
      </c>
      <c r="H39" s="76">
        <f t="shared" ref="H39:H70" si="24">C39*D39*D39</f>
        <v>2.8434390624999999</v>
      </c>
      <c r="I39" s="76">
        <f t="shared" ref="I39:I70" si="25">C39*D39*D39*D39</f>
        <v>4.7947491191406248</v>
      </c>
      <c r="J39" s="76">
        <f t="shared" ref="J39:J70" si="26">C39*D39*D39*D39*D39</f>
        <v>8.0851457021508786</v>
      </c>
      <c r="K39" s="76">
        <f t="shared" ref="K39:K70" si="27">C39*E39*D39</f>
        <v>0.12188004218425703</v>
      </c>
      <c r="L39" s="76">
        <f t="shared" ref="L39:L70" si="28">C39*E39*D39*D39</f>
        <v>0.20552022113320342</v>
      </c>
      <c r="M39" s="76">
        <f t="shared" ref="M39:M70" ca="1" si="29">+E$4+E$5*D39+E$6*D39^2</f>
        <v>7.2210125295919844E-2</v>
      </c>
      <c r="N39" s="76">
        <f t="shared" ref="N39:N70" ca="1" si="30">C39*(M39-E39)^2</f>
        <v>4.7093497461334873E-9</v>
      </c>
      <c r="O39" s="86">
        <f t="shared" ref="O39:O70" ca="1" si="31">(C39*O$1-O$2*F39+O$3*H39)^2</f>
        <v>1314.4076816672477</v>
      </c>
      <c r="P39" s="76">
        <f t="shared" ref="P39:P70" ca="1" si="32">(-C39*O$2+O$4*F39-O$5*H39)^2</f>
        <v>16955.878613893783</v>
      </c>
      <c r="Q39" s="76">
        <f t="shared" ref="Q39:Q70" ca="1" si="33">+(C39*O$3-F39*O$5+H39*O$6)^2</f>
        <v>3372.6944636128733</v>
      </c>
      <c r="R39" s="30">
        <f t="shared" ref="R39:R70" ca="1" si="34">+E39-M39</f>
        <v>6.8624702156974693E-5</v>
      </c>
    </row>
    <row r="40" spans="1:18" x14ac:dyDescent="0.2">
      <c r="A40" s="83">
        <v>16898.5</v>
      </c>
      <c r="B40" s="83">
        <v>7.1043949996237643E-2</v>
      </c>
      <c r="C40" s="83">
        <v>1</v>
      </c>
      <c r="D40" s="84">
        <f t="shared" si="20"/>
        <v>1.6898500000000001</v>
      </c>
      <c r="E40" s="84">
        <f t="shared" si="21"/>
        <v>7.1043949996237643E-2</v>
      </c>
      <c r="F40" s="76">
        <f t="shared" si="22"/>
        <v>1.6898500000000001</v>
      </c>
      <c r="G40" s="76">
        <f t="shared" si="23"/>
        <v>7.1043949996237643E-2</v>
      </c>
      <c r="H40" s="76">
        <f t="shared" si="24"/>
        <v>2.8555930225000004</v>
      </c>
      <c r="I40" s="76">
        <f t="shared" si="25"/>
        <v>4.8255238690716258</v>
      </c>
      <c r="J40" s="76">
        <f t="shared" si="26"/>
        <v>8.1544115101506875</v>
      </c>
      <c r="K40" s="76">
        <f t="shared" si="27"/>
        <v>0.12005361890114219</v>
      </c>
      <c r="L40" s="76">
        <f t="shared" si="28"/>
        <v>0.20287260790009515</v>
      </c>
      <c r="M40" s="76">
        <f t="shared" ca="1" si="29"/>
        <v>7.2589392219198939E-2</v>
      </c>
      <c r="N40" s="76">
        <f t="shared" ca="1" si="30"/>
        <v>2.388391664511553E-6</v>
      </c>
      <c r="O40" s="86">
        <f t="shared" ca="1" si="31"/>
        <v>270.93962581903281</v>
      </c>
      <c r="P40" s="76">
        <f t="shared" ca="1" si="32"/>
        <v>22257.65927346691</v>
      </c>
      <c r="Q40" s="76">
        <f t="shared" ca="1" si="33"/>
        <v>3899.9708865643943</v>
      </c>
      <c r="R40" s="30">
        <f t="shared" ca="1" si="34"/>
        <v>-1.5454422229612963E-3</v>
      </c>
    </row>
    <row r="41" spans="1:18" x14ac:dyDescent="0.2">
      <c r="A41" s="83">
        <v>16988</v>
      </c>
      <c r="B41" s="83">
        <v>7.2711599998001475E-2</v>
      </c>
      <c r="C41" s="83">
        <v>1</v>
      </c>
      <c r="D41" s="84">
        <f t="shared" si="20"/>
        <v>1.6988000000000001</v>
      </c>
      <c r="E41" s="84">
        <f t="shared" si="21"/>
        <v>7.2711599998001475E-2</v>
      </c>
      <c r="F41" s="76">
        <f t="shared" si="22"/>
        <v>1.6988000000000001</v>
      </c>
      <c r="G41" s="76">
        <f t="shared" si="23"/>
        <v>7.2711599998001475E-2</v>
      </c>
      <c r="H41" s="76">
        <f t="shared" si="24"/>
        <v>2.8859214400000002</v>
      </c>
      <c r="I41" s="76">
        <f t="shared" si="25"/>
        <v>4.9026033422720001</v>
      </c>
      <c r="J41" s="76">
        <f t="shared" si="26"/>
        <v>8.3285425578516747</v>
      </c>
      <c r="K41" s="76">
        <f t="shared" si="27"/>
        <v>0.12352246607660491</v>
      </c>
      <c r="L41" s="76">
        <f t="shared" si="28"/>
        <v>0.20983996537093644</v>
      </c>
      <c r="M41" s="76">
        <f t="shared" ca="1" si="29"/>
        <v>7.3535089741218376E-2</v>
      </c>
      <c r="N41" s="76">
        <f t="shared" ca="1" si="30"/>
        <v>6.7813535718343817E-7</v>
      </c>
      <c r="O41" s="86">
        <f t="shared" ca="1" si="31"/>
        <v>1023.4540036231044</v>
      </c>
      <c r="P41" s="76">
        <f t="shared" ca="1" si="32"/>
        <v>38256.651934350957</v>
      </c>
      <c r="Q41" s="76">
        <f t="shared" ca="1" si="33"/>
        <v>5349.1650634403522</v>
      </c>
      <c r="R41" s="30">
        <f t="shared" ca="1" si="34"/>
        <v>-8.2348974321690138E-4</v>
      </c>
    </row>
    <row r="42" spans="1:18" x14ac:dyDescent="0.2">
      <c r="A42" s="83">
        <v>17078.5</v>
      </c>
      <c r="B42" s="83">
        <v>5.5369950001477264E-2</v>
      </c>
      <c r="C42" s="83">
        <v>1</v>
      </c>
      <c r="D42" s="84">
        <f t="shared" si="20"/>
        <v>1.7078500000000001</v>
      </c>
      <c r="E42" s="84">
        <f t="shared" si="21"/>
        <v>5.5369950001477264E-2</v>
      </c>
      <c r="F42" s="76">
        <f t="shared" si="22"/>
        <v>1.7078500000000001</v>
      </c>
      <c r="G42" s="76">
        <f t="shared" si="23"/>
        <v>5.5369950001477264E-2</v>
      </c>
      <c r="H42" s="76">
        <f t="shared" si="24"/>
        <v>2.9167516225000005</v>
      </c>
      <c r="I42" s="76">
        <f t="shared" si="25"/>
        <v>4.9813742584866265</v>
      </c>
      <c r="J42" s="76">
        <f t="shared" si="26"/>
        <v>8.5074400273563864</v>
      </c>
      <c r="K42" s="76">
        <f t="shared" si="27"/>
        <v>9.4563569110022949E-2</v>
      </c>
      <c r="L42" s="76">
        <f t="shared" si="28"/>
        <v>0.1615003915045527</v>
      </c>
      <c r="M42" s="76">
        <f t="shared" ca="1" si="29"/>
        <v>7.4495411346886309E-2</v>
      </c>
      <c r="N42" s="76">
        <f t="shared" ca="1" si="30"/>
        <v>3.6578327167473556E-4</v>
      </c>
      <c r="O42" s="86">
        <f t="shared" ca="1" si="31"/>
        <v>6381.2644668152752</v>
      </c>
      <c r="P42" s="76">
        <f t="shared" ca="1" si="32"/>
        <v>58271.847708802292</v>
      </c>
      <c r="Q42" s="76">
        <f t="shared" ca="1" si="33"/>
        <v>7001.1440733454237</v>
      </c>
      <c r="R42" s="30">
        <f t="shared" ca="1" si="34"/>
        <v>-1.9125461345409045E-2</v>
      </c>
    </row>
    <row r="43" spans="1:18" x14ac:dyDescent="0.2">
      <c r="A43" s="83">
        <v>17716.5</v>
      </c>
      <c r="B43" s="83">
        <v>8.0236549998517148E-2</v>
      </c>
      <c r="C43" s="83">
        <v>1</v>
      </c>
      <c r="D43" s="84">
        <f t="shared" si="20"/>
        <v>1.7716499999999999</v>
      </c>
      <c r="E43" s="84">
        <f t="shared" si="21"/>
        <v>8.0236549998517148E-2</v>
      </c>
      <c r="F43" s="76">
        <f t="shared" si="22"/>
        <v>1.7716499999999999</v>
      </c>
      <c r="G43" s="76">
        <f t="shared" si="23"/>
        <v>8.0236549998517148E-2</v>
      </c>
      <c r="H43" s="76">
        <f t="shared" si="24"/>
        <v>3.1387437224999997</v>
      </c>
      <c r="I43" s="76">
        <f t="shared" si="25"/>
        <v>5.5607553159671239</v>
      </c>
      <c r="J43" s="76">
        <f t="shared" si="26"/>
        <v>9.8517121555331553</v>
      </c>
      <c r="K43" s="76">
        <f t="shared" si="27"/>
        <v>0.1421510838048729</v>
      </c>
      <c r="L43" s="76">
        <f t="shared" si="28"/>
        <v>0.25184196762290306</v>
      </c>
      <c r="M43" s="76">
        <f t="shared" ca="1" si="29"/>
        <v>8.1381184892138358E-2</v>
      </c>
      <c r="N43" s="76">
        <f t="shared" ca="1" si="30"/>
        <v>1.3101890396952395E-6</v>
      </c>
      <c r="O43" s="86">
        <f t="shared" ca="1" si="31"/>
        <v>149049.65279074278</v>
      </c>
      <c r="P43" s="76">
        <f t="shared" ca="1" si="32"/>
        <v>283411.59143901593</v>
      </c>
      <c r="Q43" s="76">
        <f t="shared" ca="1" si="33"/>
        <v>22547.105217816403</v>
      </c>
      <c r="R43" s="30">
        <f t="shared" ca="1" si="34"/>
        <v>-1.1446348936212103E-3</v>
      </c>
    </row>
    <row r="44" spans="1:18" x14ac:dyDescent="0.2">
      <c r="A44" s="83">
        <v>17717</v>
      </c>
      <c r="B44" s="83">
        <v>8.2331899997370783E-2</v>
      </c>
      <c r="C44" s="83">
        <v>1</v>
      </c>
      <c r="D44" s="84">
        <f t="shared" si="20"/>
        <v>1.7717000000000001</v>
      </c>
      <c r="E44" s="84">
        <f t="shared" si="21"/>
        <v>8.2331899997370783E-2</v>
      </c>
      <c r="F44" s="76">
        <f t="shared" si="22"/>
        <v>1.7717000000000001</v>
      </c>
      <c r="G44" s="76">
        <f t="shared" si="23"/>
        <v>8.2331899997370783E-2</v>
      </c>
      <c r="H44" s="76">
        <f t="shared" si="24"/>
        <v>3.1389208900000001</v>
      </c>
      <c r="I44" s="76">
        <f t="shared" si="25"/>
        <v>5.5612261408129999</v>
      </c>
      <c r="J44" s="76">
        <f t="shared" si="26"/>
        <v>9.8528243536783915</v>
      </c>
      <c r="K44" s="76">
        <f t="shared" si="27"/>
        <v>0.14586742722534182</v>
      </c>
      <c r="L44" s="76">
        <f t="shared" si="28"/>
        <v>0.25843332081513809</v>
      </c>
      <c r="M44" s="76">
        <f t="shared" ca="1" si="29"/>
        <v>8.1386660787486576E-2</v>
      </c>
      <c r="N44" s="76">
        <f t="shared" ca="1" si="30"/>
        <v>8.9347716390252129E-7</v>
      </c>
      <c r="O44" s="86">
        <f t="shared" ca="1" si="31"/>
        <v>149218.30996204255</v>
      </c>
      <c r="P44" s="76">
        <f t="shared" ca="1" si="32"/>
        <v>283631.07645046932</v>
      </c>
      <c r="Q44" s="76">
        <f t="shared" ca="1" si="33"/>
        <v>22561.149195413065</v>
      </c>
      <c r="R44" s="30">
        <f t="shared" ca="1" si="34"/>
        <v>9.4523920988420773E-4</v>
      </c>
    </row>
    <row r="45" spans="1:18" x14ac:dyDescent="0.2">
      <c r="A45" s="83">
        <v>17777</v>
      </c>
      <c r="B45" s="83">
        <v>8.327389999612933E-2</v>
      </c>
      <c r="C45" s="83">
        <v>1</v>
      </c>
      <c r="D45" s="84">
        <f t="shared" si="20"/>
        <v>1.7777000000000001</v>
      </c>
      <c r="E45" s="84">
        <f t="shared" si="21"/>
        <v>8.327389999612933E-2</v>
      </c>
      <c r="F45" s="76">
        <f t="shared" si="22"/>
        <v>1.7777000000000001</v>
      </c>
      <c r="G45" s="76">
        <f t="shared" si="23"/>
        <v>8.327389999612933E-2</v>
      </c>
      <c r="H45" s="76">
        <f t="shared" si="24"/>
        <v>3.1602172900000003</v>
      </c>
      <c r="I45" s="76">
        <f t="shared" si="25"/>
        <v>5.6179182764330005</v>
      </c>
      <c r="J45" s="76">
        <f t="shared" si="26"/>
        <v>9.9869733200149451</v>
      </c>
      <c r="K45" s="76">
        <f t="shared" si="27"/>
        <v>0.14803601202311911</v>
      </c>
      <c r="L45" s="76">
        <f t="shared" si="28"/>
        <v>0.26316361857349885</v>
      </c>
      <c r="M45" s="76">
        <f t="shared" ca="1" si="29"/>
        <v>8.2044672415897524E-2</v>
      </c>
      <c r="N45" s="76">
        <f t="shared" ca="1" si="30"/>
        <v>1.5110004440025421E-6</v>
      </c>
      <c r="O45" s="86">
        <f t="shared" ca="1" si="31"/>
        <v>169947.06674247142</v>
      </c>
      <c r="P45" s="76">
        <f t="shared" ca="1" si="32"/>
        <v>310308.19239268429</v>
      </c>
      <c r="Q45" s="76">
        <f t="shared" ca="1" si="33"/>
        <v>24259.229743034142</v>
      </c>
      <c r="R45" s="30">
        <f t="shared" ca="1" si="34"/>
        <v>1.2292275802318064E-3</v>
      </c>
    </row>
    <row r="46" spans="1:18" x14ac:dyDescent="0.2">
      <c r="A46" s="83">
        <v>17865</v>
      </c>
      <c r="B46" s="83">
        <v>8.1855500000528991E-2</v>
      </c>
      <c r="C46" s="83">
        <v>1</v>
      </c>
      <c r="D46" s="84">
        <f t="shared" si="20"/>
        <v>1.7865</v>
      </c>
      <c r="E46" s="84">
        <f t="shared" si="21"/>
        <v>8.1855500000528991E-2</v>
      </c>
      <c r="F46" s="76">
        <f t="shared" si="22"/>
        <v>1.7865</v>
      </c>
      <c r="G46" s="76">
        <f t="shared" si="23"/>
        <v>8.1855500000528991E-2</v>
      </c>
      <c r="H46" s="76">
        <f t="shared" si="24"/>
        <v>3.1915822499999997</v>
      </c>
      <c r="I46" s="76">
        <f t="shared" si="25"/>
        <v>5.7017616896249992</v>
      </c>
      <c r="J46" s="76">
        <f t="shared" si="26"/>
        <v>10.186197258515062</v>
      </c>
      <c r="K46" s="76">
        <f t="shared" si="27"/>
        <v>0.14623485075094503</v>
      </c>
      <c r="L46" s="76">
        <f t="shared" si="28"/>
        <v>0.26124856086656328</v>
      </c>
      <c r="M46" s="76">
        <f t="shared" ca="1" si="29"/>
        <v>8.301300024957986E-2</v>
      </c>
      <c r="N46" s="76">
        <f t="shared" ca="1" si="30"/>
        <v>1.3398068265528237E-6</v>
      </c>
      <c r="O46" s="86">
        <f t="shared" ca="1" si="31"/>
        <v>201994.52295159872</v>
      </c>
      <c r="P46" s="76">
        <f t="shared" ca="1" si="32"/>
        <v>350542.99014899839</v>
      </c>
      <c r="Q46" s="76">
        <f t="shared" ca="1" si="33"/>
        <v>26789.739644497007</v>
      </c>
      <c r="R46" s="30">
        <f t="shared" ca="1" si="34"/>
        <v>-1.157500249050869E-3</v>
      </c>
    </row>
    <row r="47" spans="1:18" x14ac:dyDescent="0.2">
      <c r="A47" s="83">
        <v>17870</v>
      </c>
      <c r="B47" s="83">
        <v>8.2608999997319188E-2</v>
      </c>
      <c r="C47" s="83">
        <v>1</v>
      </c>
      <c r="D47" s="84">
        <f t="shared" si="20"/>
        <v>1.7869999999999999</v>
      </c>
      <c r="E47" s="84">
        <f t="shared" si="21"/>
        <v>8.2608999997319188E-2</v>
      </c>
      <c r="F47" s="76">
        <f t="shared" si="22"/>
        <v>1.7869999999999999</v>
      </c>
      <c r="G47" s="76">
        <f t="shared" si="23"/>
        <v>8.2608999997319188E-2</v>
      </c>
      <c r="H47" s="76">
        <f t="shared" si="24"/>
        <v>3.1933689999999997</v>
      </c>
      <c r="I47" s="76">
        <f t="shared" si="25"/>
        <v>5.7065504029999996</v>
      </c>
      <c r="J47" s="76">
        <f t="shared" si="26"/>
        <v>10.197605570160999</v>
      </c>
      <c r="K47" s="76">
        <f t="shared" si="27"/>
        <v>0.14762228299520938</v>
      </c>
      <c r="L47" s="76">
        <f t="shared" si="28"/>
        <v>0.26380101971243913</v>
      </c>
      <c r="M47" s="76">
        <f t="shared" ca="1" si="29"/>
        <v>8.3068134702053043E-2</v>
      </c>
      <c r="N47" s="76">
        <f t="shared" ca="1" si="30"/>
        <v>2.1080467709104379E-7</v>
      </c>
      <c r="O47" s="86">
        <f t="shared" ca="1" si="31"/>
        <v>203870.0580568783</v>
      </c>
      <c r="P47" s="76">
        <f t="shared" ca="1" si="32"/>
        <v>352864.72294886148</v>
      </c>
      <c r="Q47" s="76">
        <f t="shared" ca="1" si="33"/>
        <v>26934.730840704276</v>
      </c>
      <c r="R47" s="30">
        <f t="shared" ca="1" si="34"/>
        <v>-4.5913470473385454E-4</v>
      </c>
    </row>
    <row r="48" spans="1:18" x14ac:dyDescent="0.2">
      <c r="A48" s="83">
        <v>17872</v>
      </c>
      <c r="B48" s="83">
        <v>8.1390399995143525E-2</v>
      </c>
      <c r="C48" s="83">
        <v>1</v>
      </c>
      <c r="D48" s="84">
        <f t="shared" si="20"/>
        <v>1.7871999999999999</v>
      </c>
      <c r="E48" s="84">
        <f t="shared" si="21"/>
        <v>8.1390399995143525E-2</v>
      </c>
      <c r="F48" s="76">
        <f t="shared" si="22"/>
        <v>1.7871999999999999</v>
      </c>
      <c r="G48" s="76">
        <f t="shared" si="23"/>
        <v>8.1390399995143525E-2</v>
      </c>
      <c r="H48" s="76">
        <f t="shared" si="24"/>
        <v>3.1940838399999998</v>
      </c>
      <c r="I48" s="76">
        <f t="shared" si="25"/>
        <v>5.708466638847999</v>
      </c>
      <c r="J48" s="76">
        <f t="shared" si="26"/>
        <v>10.202171576949143</v>
      </c>
      <c r="K48" s="76">
        <f t="shared" si="27"/>
        <v>0.14546092287132051</v>
      </c>
      <c r="L48" s="76">
        <f t="shared" si="28"/>
        <v>0.25996776135562399</v>
      </c>
      <c r="M48" s="76">
        <f t="shared" ca="1" si="29"/>
        <v>8.3090191970263474E-2</v>
      </c>
      <c r="N48" s="76">
        <f t="shared" ca="1" si="30"/>
        <v>2.8892927586821781E-6</v>
      </c>
      <c r="O48" s="86">
        <f t="shared" ca="1" si="31"/>
        <v>204621.84225998758</v>
      </c>
      <c r="P48" s="76">
        <f t="shared" ca="1" si="32"/>
        <v>353794.41777267202</v>
      </c>
      <c r="Q48" s="76">
        <f t="shared" ca="1" si="33"/>
        <v>26992.759843350195</v>
      </c>
      <c r="R48" s="30">
        <f t="shared" ca="1" si="34"/>
        <v>-1.6997919751199492E-3</v>
      </c>
    </row>
    <row r="49" spans="1:18" x14ac:dyDescent="0.2">
      <c r="A49" s="83">
        <v>17872.5</v>
      </c>
      <c r="B49" s="83">
        <v>8.3285749991773628E-2</v>
      </c>
      <c r="C49" s="83">
        <v>1</v>
      </c>
      <c r="D49" s="84">
        <f t="shared" si="20"/>
        <v>1.78725</v>
      </c>
      <c r="E49" s="84">
        <f t="shared" si="21"/>
        <v>8.3285749991773628E-2</v>
      </c>
      <c r="F49" s="76">
        <f t="shared" si="22"/>
        <v>1.78725</v>
      </c>
      <c r="G49" s="76">
        <f t="shared" si="23"/>
        <v>8.3285749991773628E-2</v>
      </c>
      <c r="H49" s="76">
        <f t="shared" si="24"/>
        <v>3.1942625625000001</v>
      </c>
      <c r="I49" s="76">
        <f t="shared" si="25"/>
        <v>5.7089457648281252</v>
      </c>
      <c r="J49" s="76">
        <f t="shared" si="26"/>
        <v>10.203313318189068</v>
      </c>
      <c r="K49" s="76">
        <f t="shared" si="27"/>
        <v>0.14885245667279742</v>
      </c>
      <c r="L49" s="76">
        <f t="shared" si="28"/>
        <v>0.2660365531884572</v>
      </c>
      <c r="M49" s="76">
        <f t="shared" ca="1" si="29"/>
        <v>8.3095706598675129E-2</v>
      </c>
      <c r="N49" s="76">
        <f t="shared" ca="1" si="30"/>
        <v>3.6116491260390638E-8</v>
      </c>
      <c r="O49" s="86">
        <f t="shared" ca="1" si="31"/>
        <v>204809.92797615213</v>
      </c>
      <c r="P49" s="76">
        <f t="shared" ca="1" si="32"/>
        <v>354026.93041265436</v>
      </c>
      <c r="Q49" s="76">
        <f t="shared" ca="1" si="33"/>
        <v>27007.26997020089</v>
      </c>
      <c r="R49" s="30">
        <f t="shared" ca="1" si="34"/>
        <v>1.9004339309849905E-4</v>
      </c>
    </row>
    <row r="50" spans="1:18" x14ac:dyDescent="0.2">
      <c r="A50" s="83">
        <v>18437</v>
      </c>
      <c r="B50" s="83">
        <v>9.2935900000156835E-2</v>
      </c>
      <c r="C50" s="83">
        <v>1</v>
      </c>
      <c r="D50" s="84">
        <f t="shared" si="20"/>
        <v>1.8436999999999999</v>
      </c>
      <c r="E50" s="84">
        <f t="shared" si="21"/>
        <v>9.2935900000156835E-2</v>
      </c>
      <c r="F50" s="76">
        <f t="shared" si="22"/>
        <v>1.8436999999999999</v>
      </c>
      <c r="G50" s="76">
        <f t="shared" si="23"/>
        <v>9.2935900000156835E-2</v>
      </c>
      <c r="H50" s="76">
        <f t="shared" si="24"/>
        <v>3.3992296899999994</v>
      </c>
      <c r="I50" s="76">
        <f t="shared" si="25"/>
        <v>6.2671597794529985</v>
      </c>
      <c r="J50" s="76">
        <f t="shared" si="26"/>
        <v>11.554762485377493</v>
      </c>
      <c r="K50" s="76">
        <f t="shared" si="27"/>
        <v>0.17134591883028916</v>
      </c>
      <c r="L50" s="76">
        <f t="shared" si="28"/>
        <v>0.31591047054740412</v>
      </c>
      <c r="M50" s="76">
        <f t="shared" ca="1" si="29"/>
        <v>8.9401166577540797E-2</v>
      </c>
      <c r="N50" s="76">
        <f t="shared" ca="1" si="30"/>
        <v>1.2494340368958888E-5</v>
      </c>
      <c r="O50" s="86">
        <f t="shared" ca="1" si="31"/>
        <v>443091.68155777827</v>
      </c>
      <c r="P50" s="76">
        <f t="shared" ca="1" si="32"/>
        <v>629995.31818103523</v>
      </c>
      <c r="Q50" s="76">
        <f t="shared" ca="1" si="33"/>
        <v>43616.730372195641</v>
      </c>
      <c r="R50" s="30">
        <f t="shared" ca="1" si="34"/>
        <v>3.5347334226160376E-3</v>
      </c>
    </row>
    <row r="51" spans="1:18" x14ac:dyDescent="0.2">
      <c r="A51" s="83">
        <v>18599</v>
      </c>
      <c r="B51" s="83">
        <v>9.0429299998504575E-2</v>
      </c>
      <c r="C51" s="83">
        <v>1</v>
      </c>
      <c r="D51" s="84">
        <f t="shared" si="20"/>
        <v>1.8599000000000001</v>
      </c>
      <c r="E51" s="84">
        <f t="shared" si="21"/>
        <v>9.0429299998504575E-2</v>
      </c>
      <c r="F51" s="76">
        <f t="shared" si="22"/>
        <v>1.8599000000000001</v>
      </c>
      <c r="G51" s="76">
        <f t="shared" si="23"/>
        <v>9.0429299998504575E-2</v>
      </c>
      <c r="H51" s="76">
        <f t="shared" si="24"/>
        <v>3.4592280100000004</v>
      </c>
      <c r="I51" s="76">
        <f t="shared" si="25"/>
        <v>6.4338181757990007</v>
      </c>
      <c r="J51" s="76">
        <f t="shared" si="26"/>
        <v>11.966258425168562</v>
      </c>
      <c r="K51" s="76">
        <f t="shared" si="27"/>
        <v>0.16818945506721866</v>
      </c>
      <c r="L51" s="76">
        <f t="shared" si="28"/>
        <v>0.31281556747952</v>
      </c>
      <c r="M51" s="76">
        <f t="shared" ca="1" si="29"/>
        <v>9.1240020959300741E-2</v>
      </c>
      <c r="N51" s="76">
        <f t="shared" ca="1" si="30"/>
        <v>6.5726847627425808E-7</v>
      </c>
      <c r="O51" s="86">
        <f t="shared" ca="1" si="31"/>
        <v>516737.5573735169</v>
      </c>
      <c r="P51" s="76">
        <f t="shared" ca="1" si="32"/>
        <v>710087.21463394049</v>
      </c>
      <c r="Q51" s="76">
        <f t="shared" ca="1" si="33"/>
        <v>48245.189205302391</v>
      </c>
      <c r="R51" s="30">
        <f t="shared" ca="1" si="34"/>
        <v>-8.1072096079616573E-4</v>
      </c>
    </row>
    <row r="52" spans="1:18" x14ac:dyDescent="0.2">
      <c r="A52" s="83">
        <v>18602.5</v>
      </c>
      <c r="B52" s="83">
        <v>8.9496749998943415E-2</v>
      </c>
      <c r="C52" s="83">
        <v>1</v>
      </c>
      <c r="D52" s="84">
        <f t="shared" si="20"/>
        <v>1.86025</v>
      </c>
      <c r="E52" s="84">
        <f t="shared" si="21"/>
        <v>8.9496749998943415E-2</v>
      </c>
      <c r="F52" s="76">
        <f t="shared" si="22"/>
        <v>1.86025</v>
      </c>
      <c r="G52" s="76">
        <f t="shared" si="23"/>
        <v>8.9496749998943415E-2</v>
      </c>
      <c r="H52" s="76">
        <f t="shared" si="24"/>
        <v>3.4605300624999997</v>
      </c>
      <c r="I52" s="76">
        <f t="shared" si="25"/>
        <v>6.4374510487656247</v>
      </c>
      <c r="J52" s="76">
        <f t="shared" si="26"/>
        <v>11.975268313466254</v>
      </c>
      <c r="K52" s="76">
        <f t="shared" si="27"/>
        <v>0.16648632918553449</v>
      </c>
      <c r="L52" s="76">
        <f t="shared" si="28"/>
        <v>0.30970619386739051</v>
      </c>
      <c r="M52" s="76">
        <f t="shared" ca="1" si="29"/>
        <v>9.1279893578483956E-2</v>
      </c>
      <c r="N52" s="76">
        <f t="shared" ca="1" si="30"/>
        <v>3.1796010252566555E-6</v>
      </c>
      <c r="O52" s="86">
        <f t="shared" ca="1" si="31"/>
        <v>518334.7134140936</v>
      </c>
      <c r="P52" s="76">
        <f t="shared" ca="1" si="32"/>
        <v>711803.32732815424</v>
      </c>
      <c r="Q52" s="76">
        <f t="shared" ca="1" si="33"/>
        <v>48343.49611877928</v>
      </c>
      <c r="R52" s="30">
        <f t="shared" ca="1" si="34"/>
        <v>-1.7831435795405415E-3</v>
      </c>
    </row>
    <row r="53" spans="1:18" x14ac:dyDescent="0.2">
      <c r="A53" s="83">
        <v>18602.5</v>
      </c>
      <c r="B53" s="83">
        <v>8.9705883467104286E-2</v>
      </c>
      <c r="C53" s="83">
        <v>1</v>
      </c>
      <c r="D53" s="84">
        <f t="shared" si="20"/>
        <v>1.86025</v>
      </c>
      <c r="E53" s="84">
        <f t="shared" si="21"/>
        <v>8.9705883467104286E-2</v>
      </c>
      <c r="F53" s="76">
        <f t="shared" si="22"/>
        <v>1.86025</v>
      </c>
      <c r="G53" s="76">
        <f t="shared" si="23"/>
        <v>8.9705883467104286E-2</v>
      </c>
      <c r="H53" s="76">
        <f t="shared" si="24"/>
        <v>3.4605300624999997</v>
      </c>
      <c r="I53" s="76">
        <f t="shared" si="25"/>
        <v>6.4374510487656247</v>
      </c>
      <c r="J53" s="76">
        <f t="shared" si="26"/>
        <v>11.975268313466254</v>
      </c>
      <c r="K53" s="76">
        <f t="shared" si="27"/>
        <v>0.16687536971968076</v>
      </c>
      <c r="L53" s="76">
        <f t="shared" si="28"/>
        <v>0.31042990652103614</v>
      </c>
      <c r="M53" s="76">
        <f t="shared" ca="1" si="29"/>
        <v>9.1279893578483956E-2</v>
      </c>
      <c r="N53" s="76">
        <f t="shared" ca="1" si="30"/>
        <v>2.4775078307254412E-6</v>
      </c>
      <c r="O53" s="86">
        <f t="shared" ca="1" si="31"/>
        <v>518334.7134140936</v>
      </c>
      <c r="P53" s="76">
        <f t="shared" ca="1" si="32"/>
        <v>711803.32732815424</v>
      </c>
      <c r="Q53" s="76">
        <f t="shared" ca="1" si="33"/>
        <v>48343.49611877928</v>
      </c>
      <c r="R53" s="30">
        <f t="shared" ca="1" si="34"/>
        <v>-1.5740101113796701E-3</v>
      </c>
    </row>
    <row r="54" spans="1:18" x14ac:dyDescent="0.2">
      <c r="A54" s="83">
        <v>18607</v>
      </c>
      <c r="B54" s="83">
        <v>8.9754900000116322E-2</v>
      </c>
      <c r="C54" s="83">
        <v>1</v>
      </c>
      <c r="D54" s="84">
        <f t="shared" si="20"/>
        <v>1.8607</v>
      </c>
      <c r="E54" s="84">
        <f t="shared" si="21"/>
        <v>8.9754900000116322E-2</v>
      </c>
      <c r="F54" s="76">
        <f t="shared" si="22"/>
        <v>1.8607</v>
      </c>
      <c r="G54" s="76">
        <f t="shared" si="23"/>
        <v>8.9754900000116322E-2</v>
      </c>
      <c r="H54" s="76">
        <f t="shared" si="24"/>
        <v>3.46220449</v>
      </c>
      <c r="I54" s="76">
        <f t="shared" si="25"/>
        <v>6.4421238945430002</v>
      </c>
      <c r="J54" s="76">
        <f t="shared" si="26"/>
        <v>11.986859930576161</v>
      </c>
      <c r="K54" s="76">
        <f t="shared" si="27"/>
        <v>0.16700694243021644</v>
      </c>
      <c r="L54" s="76">
        <f t="shared" si="28"/>
        <v>0.31074981777990374</v>
      </c>
      <c r="M54" s="76">
        <f t="shared" ca="1" si="29"/>
        <v>9.1331167341716785E-2</v>
      </c>
      <c r="N54" s="76">
        <f t="shared" ca="1" si="30"/>
        <v>2.484618732196189E-6</v>
      </c>
      <c r="O54" s="86">
        <f t="shared" ca="1" si="31"/>
        <v>520388.30826482095</v>
      </c>
      <c r="P54" s="76">
        <f t="shared" ca="1" si="32"/>
        <v>714008.62218887312</v>
      </c>
      <c r="Q54" s="76">
        <f t="shared" ca="1" si="33"/>
        <v>48469.77227894633</v>
      </c>
      <c r="R54" s="30">
        <f t="shared" ca="1" si="34"/>
        <v>-1.5762673416004624E-3</v>
      </c>
    </row>
    <row r="55" spans="1:18" x14ac:dyDescent="0.2">
      <c r="A55" s="83">
        <v>18647</v>
      </c>
      <c r="B55" s="83">
        <v>9.3682899998384528E-2</v>
      </c>
      <c r="C55" s="83">
        <v>1</v>
      </c>
      <c r="D55" s="84">
        <f t="shared" si="20"/>
        <v>1.8647</v>
      </c>
      <c r="E55" s="84">
        <f t="shared" si="21"/>
        <v>9.3682899998384528E-2</v>
      </c>
      <c r="F55" s="76">
        <f t="shared" si="22"/>
        <v>1.8647</v>
      </c>
      <c r="G55" s="76">
        <f t="shared" si="23"/>
        <v>9.3682899998384528E-2</v>
      </c>
      <c r="H55" s="76">
        <f t="shared" si="24"/>
        <v>3.4771060899999999</v>
      </c>
      <c r="I55" s="76">
        <f t="shared" si="25"/>
        <v>6.483759726023</v>
      </c>
      <c r="J55" s="76">
        <f t="shared" si="26"/>
        <v>12.090266761115089</v>
      </c>
      <c r="K55" s="76">
        <f t="shared" si="27"/>
        <v>0.17469050362698763</v>
      </c>
      <c r="L55" s="76">
        <f t="shared" si="28"/>
        <v>0.32574538211324383</v>
      </c>
      <c r="M55" s="76">
        <f t="shared" ca="1" si="29"/>
        <v>9.1787377501268252E-2</v>
      </c>
      <c r="N55" s="76">
        <f t="shared" ca="1" si="30"/>
        <v>3.5930055370739204E-6</v>
      </c>
      <c r="O55" s="86">
        <f t="shared" ca="1" si="31"/>
        <v>538644.20519186277</v>
      </c>
      <c r="P55" s="76">
        <f t="shared" ca="1" si="32"/>
        <v>733551.69508397847</v>
      </c>
      <c r="Q55" s="76">
        <f t="shared" ca="1" si="33"/>
        <v>49586.189072202411</v>
      </c>
      <c r="R55" s="30">
        <f t="shared" ca="1" si="34"/>
        <v>1.8955224971162754E-3</v>
      </c>
    </row>
    <row r="56" spans="1:18" x14ac:dyDescent="0.2">
      <c r="A56" s="83">
        <v>18674.5</v>
      </c>
      <c r="B56" s="83">
        <v>9.6727149997605011E-2</v>
      </c>
      <c r="C56" s="83">
        <v>1</v>
      </c>
      <c r="D56" s="84">
        <f t="shared" si="20"/>
        <v>1.8674500000000001</v>
      </c>
      <c r="E56" s="84">
        <f t="shared" si="21"/>
        <v>9.6727149997605011E-2</v>
      </c>
      <c r="F56" s="76">
        <f t="shared" si="22"/>
        <v>1.8674500000000001</v>
      </c>
      <c r="G56" s="76">
        <f t="shared" si="23"/>
        <v>9.6727149997605011E-2</v>
      </c>
      <c r="H56" s="76">
        <f t="shared" si="24"/>
        <v>3.4873695025</v>
      </c>
      <c r="I56" s="76">
        <f t="shared" si="25"/>
        <v>6.5124881774436254</v>
      </c>
      <c r="J56" s="76">
        <f t="shared" si="26"/>
        <v>12.161746046967099</v>
      </c>
      <c r="K56" s="76">
        <f t="shared" si="27"/>
        <v>0.18063311626302747</v>
      </c>
      <c r="L56" s="76">
        <f t="shared" si="28"/>
        <v>0.33732331296539064</v>
      </c>
      <c r="M56" s="76">
        <f t="shared" ca="1" si="29"/>
        <v>9.2101484354120508E-2</v>
      </c>
      <c r="N56" s="76">
        <f t="shared" ca="1" si="30"/>
        <v>2.13967826453129E-5</v>
      </c>
      <c r="O56" s="86">
        <f t="shared" ca="1" si="31"/>
        <v>551191.27313398046</v>
      </c>
      <c r="P56" s="76">
        <f t="shared" ca="1" si="32"/>
        <v>746920.20078926918</v>
      </c>
      <c r="Q56" s="76">
        <f t="shared" ca="1" si="33"/>
        <v>50347.147732366997</v>
      </c>
      <c r="R56" s="30">
        <f t="shared" ca="1" si="34"/>
        <v>4.6256656434845028E-3</v>
      </c>
    </row>
    <row r="57" spans="1:18" x14ac:dyDescent="0.2">
      <c r="A57" s="83">
        <v>18674.5</v>
      </c>
      <c r="B57" s="83">
        <v>0.10272714999882737</v>
      </c>
      <c r="C57" s="83">
        <v>1</v>
      </c>
      <c r="D57" s="84">
        <f t="shared" si="20"/>
        <v>1.8674500000000001</v>
      </c>
      <c r="E57" s="84">
        <f t="shared" si="21"/>
        <v>0.10272714999882737</v>
      </c>
      <c r="F57" s="76">
        <f t="shared" si="22"/>
        <v>1.8674500000000001</v>
      </c>
      <c r="G57" s="76">
        <f t="shared" si="23"/>
        <v>0.10272714999882737</v>
      </c>
      <c r="H57" s="76">
        <f t="shared" si="24"/>
        <v>3.4873695025</v>
      </c>
      <c r="I57" s="76">
        <f t="shared" si="25"/>
        <v>6.5124881774436254</v>
      </c>
      <c r="J57" s="76">
        <f t="shared" si="26"/>
        <v>12.161746046967099</v>
      </c>
      <c r="K57" s="76">
        <f t="shared" si="27"/>
        <v>0.19183781626531018</v>
      </c>
      <c r="L57" s="76">
        <f t="shared" si="28"/>
        <v>0.35824752998465353</v>
      </c>
      <c r="M57" s="76">
        <f t="shared" ca="1" si="29"/>
        <v>9.2101484354120508E-2</v>
      </c>
      <c r="N57" s="76">
        <f t="shared" ca="1" si="30"/>
        <v>1.1290477039310372E-4</v>
      </c>
      <c r="O57" s="86">
        <f t="shared" ca="1" si="31"/>
        <v>551191.27313398046</v>
      </c>
      <c r="P57" s="76">
        <f t="shared" ca="1" si="32"/>
        <v>746920.20078926918</v>
      </c>
      <c r="Q57" s="76">
        <f t="shared" ca="1" si="33"/>
        <v>50347.147732366997</v>
      </c>
      <c r="R57" s="30">
        <f t="shared" ca="1" si="34"/>
        <v>1.0625665644706864E-2</v>
      </c>
    </row>
    <row r="58" spans="1:18" x14ac:dyDescent="0.2">
      <c r="A58" s="83">
        <v>18693.5</v>
      </c>
      <c r="B58" s="83">
        <v>9.2250449997663964E-2</v>
      </c>
      <c r="C58" s="83">
        <v>1</v>
      </c>
      <c r="D58" s="84">
        <f t="shared" si="20"/>
        <v>1.8693500000000001</v>
      </c>
      <c r="E58" s="84">
        <f t="shared" si="21"/>
        <v>9.2250449997663964E-2</v>
      </c>
      <c r="F58" s="76">
        <f t="shared" si="22"/>
        <v>1.8693500000000001</v>
      </c>
      <c r="G58" s="76">
        <f t="shared" si="23"/>
        <v>9.2250449997663964E-2</v>
      </c>
      <c r="H58" s="76">
        <f t="shared" si="24"/>
        <v>3.4944694225000004</v>
      </c>
      <c r="I58" s="76">
        <f t="shared" si="25"/>
        <v>6.5323864149503761</v>
      </c>
      <c r="J58" s="76">
        <f t="shared" si="26"/>
        <v>12.211316544787486</v>
      </c>
      <c r="K58" s="76">
        <f t="shared" si="27"/>
        <v>0.17244837870313315</v>
      </c>
      <c r="L58" s="76">
        <f t="shared" si="28"/>
        <v>0.32236637672870194</v>
      </c>
      <c r="M58" s="76">
        <f t="shared" ca="1" si="29"/>
        <v>9.231872370283592E-2</v>
      </c>
      <c r="N58" s="76">
        <f t="shared" ca="1" si="30"/>
        <v>4.6612988179071976E-9</v>
      </c>
      <c r="O58" s="86">
        <f t="shared" ca="1" si="31"/>
        <v>559855.11666415259</v>
      </c>
      <c r="P58" s="76">
        <f t="shared" ca="1" si="32"/>
        <v>756121.5899956366</v>
      </c>
      <c r="Q58" s="76">
        <f t="shared" ca="1" si="33"/>
        <v>50869.611296098796</v>
      </c>
      <c r="R58" s="30">
        <f t="shared" ca="1" si="34"/>
        <v>-6.8273705171956189E-5</v>
      </c>
    </row>
    <row r="59" spans="1:18" x14ac:dyDescent="0.2">
      <c r="A59" s="83">
        <v>18749</v>
      </c>
      <c r="B59" s="83">
        <v>9.3034299999999348E-2</v>
      </c>
      <c r="C59" s="83">
        <v>1</v>
      </c>
      <c r="D59" s="84">
        <f t="shared" si="20"/>
        <v>1.8749</v>
      </c>
      <c r="E59" s="84">
        <f t="shared" si="21"/>
        <v>9.3034299999999348E-2</v>
      </c>
      <c r="F59" s="76">
        <f t="shared" si="22"/>
        <v>1.8749</v>
      </c>
      <c r="G59" s="76">
        <f t="shared" si="23"/>
        <v>9.3034299999999348E-2</v>
      </c>
      <c r="H59" s="76">
        <f t="shared" si="24"/>
        <v>3.5152500099999999</v>
      </c>
      <c r="I59" s="76">
        <f t="shared" si="25"/>
        <v>6.5907422437490002</v>
      </c>
      <c r="J59" s="76">
        <f t="shared" si="26"/>
        <v>12.356982632805</v>
      </c>
      <c r="K59" s="76">
        <f t="shared" si="27"/>
        <v>0.17443000906999878</v>
      </c>
      <c r="L59" s="76">
        <f t="shared" si="28"/>
        <v>0.32703882400534073</v>
      </c>
      <c r="M59" s="76">
        <f t="shared" ca="1" si="29"/>
        <v>9.2954321187485339E-2</v>
      </c>
      <c r="N59" s="76">
        <f t="shared" ca="1" si="30"/>
        <v>6.396610451150978E-9</v>
      </c>
      <c r="O59" s="86">
        <f t="shared" ca="1" si="31"/>
        <v>585121.67707755684</v>
      </c>
      <c r="P59" s="76">
        <f t="shared" ca="1" si="32"/>
        <v>782819.25101859297</v>
      </c>
      <c r="Q59" s="76">
        <f t="shared" ca="1" si="33"/>
        <v>52379.499194061646</v>
      </c>
      <c r="R59" s="30">
        <f t="shared" ca="1" si="34"/>
        <v>7.9978812514008846E-5</v>
      </c>
    </row>
    <row r="60" spans="1:18" x14ac:dyDescent="0.2">
      <c r="A60" s="83">
        <v>18751.5</v>
      </c>
      <c r="B60" s="83">
        <v>9.2911050000111572E-2</v>
      </c>
      <c r="C60" s="83">
        <v>1</v>
      </c>
      <c r="D60" s="84">
        <f t="shared" si="20"/>
        <v>1.8751500000000001</v>
      </c>
      <c r="E60" s="84">
        <f t="shared" si="21"/>
        <v>9.2911050000111572E-2</v>
      </c>
      <c r="F60" s="76">
        <f t="shared" si="22"/>
        <v>1.8751500000000001</v>
      </c>
      <c r="G60" s="76">
        <f t="shared" si="23"/>
        <v>9.2911050000111572E-2</v>
      </c>
      <c r="H60" s="76">
        <f t="shared" si="24"/>
        <v>3.5161875225000006</v>
      </c>
      <c r="I60" s="76">
        <f t="shared" si="25"/>
        <v>6.5933790328158768</v>
      </c>
      <c r="J60" s="76">
        <f t="shared" si="26"/>
        <v>12.363574693384692</v>
      </c>
      <c r="K60" s="76">
        <f t="shared" si="27"/>
        <v>0.17422215540770922</v>
      </c>
      <c r="L60" s="76">
        <f t="shared" si="28"/>
        <v>0.32669267471276597</v>
      </c>
      <c r="M60" s="76">
        <f t="shared" ca="1" si="29"/>
        <v>9.2982987822459479E-2</v>
      </c>
      <c r="N60" s="76">
        <f t="shared" ca="1" si="30"/>
        <v>5.1750502841589027E-9</v>
      </c>
      <c r="O60" s="86">
        <f t="shared" ca="1" si="31"/>
        <v>586257.91801980464</v>
      </c>
      <c r="P60" s="76">
        <f t="shared" ca="1" si="32"/>
        <v>784015.11169977707</v>
      </c>
      <c r="Q60" s="76">
        <f t="shared" ca="1" si="33"/>
        <v>52446.919658004233</v>
      </c>
      <c r="R60" s="30">
        <f t="shared" ca="1" si="34"/>
        <v>-7.1937822347906133E-5</v>
      </c>
    </row>
    <row r="61" spans="1:18" x14ac:dyDescent="0.2">
      <c r="A61" s="83">
        <v>19294</v>
      </c>
      <c r="B61" s="83">
        <v>8.7665799997921567E-2</v>
      </c>
      <c r="C61" s="83">
        <v>1</v>
      </c>
      <c r="D61" s="84">
        <f t="shared" si="20"/>
        <v>1.9294</v>
      </c>
      <c r="E61" s="84">
        <f t="shared" si="21"/>
        <v>8.7665799997921567E-2</v>
      </c>
      <c r="F61" s="76">
        <f t="shared" si="22"/>
        <v>1.9294</v>
      </c>
      <c r="G61" s="76">
        <f t="shared" si="23"/>
        <v>8.7665799997921567E-2</v>
      </c>
      <c r="H61" s="76">
        <f t="shared" si="24"/>
        <v>3.7225843599999999</v>
      </c>
      <c r="I61" s="76">
        <f t="shared" si="25"/>
        <v>7.1823542641840001</v>
      </c>
      <c r="J61" s="76">
        <f t="shared" si="26"/>
        <v>13.857634317316609</v>
      </c>
      <c r="K61" s="76">
        <f t="shared" si="27"/>
        <v>0.16914239451598986</v>
      </c>
      <c r="L61" s="76">
        <f t="shared" si="28"/>
        <v>0.32634333597915083</v>
      </c>
      <c r="M61" s="76">
        <f t="shared" ca="1" si="29"/>
        <v>9.9277293363381952E-2</v>
      </c>
      <c r="N61" s="76">
        <f t="shared" ca="1" si="30"/>
        <v>1.3482677817613052E-4</v>
      </c>
      <c r="O61" s="86">
        <f t="shared" ca="1" si="31"/>
        <v>822227.87054316874</v>
      </c>
      <c r="P61" s="76">
        <f t="shared" ca="1" si="32"/>
        <v>1023597.3610397131</v>
      </c>
      <c r="Q61" s="76">
        <f t="shared" ca="1" si="33"/>
        <v>65543.014067664015</v>
      </c>
      <c r="R61" s="30">
        <f t="shared" ca="1" si="34"/>
        <v>-1.1611493365460385E-2</v>
      </c>
    </row>
    <row r="62" spans="1:18" x14ac:dyDescent="0.2">
      <c r="A62" s="83">
        <v>19430</v>
      </c>
      <c r="B62" s="83">
        <v>0.10340099999302765</v>
      </c>
      <c r="C62" s="83">
        <v>1</v>
      </c>
      <c r="D62" s="84">
        <f t="shared" si="20"/>
        <v>1.9430000000000001</v>
      </c>
      <c r="E62" s="84">
        <f t="shared" si="21"/>
        <v>0.10340099999302765</v>
      </c>
      <c r="F62" s="76">
        <f t="shared" si="22"/>
        <v>1.9430000000000001</v>
      </c>
      <c r="G62" s="76">
        <f t="shared" si="23"/>
        <v>0.10340099999302765</v>
      </c>
      <c r="H62" s="76">
        <f t="shared" si="24"/>
        <v>3.7752490000000001</v>
      </c>
      <c r="I62" s="76">
        <f t="shared" si="25"/>
        <v>7.3353088070000005</v>
      </c>
      <c r="J62" s="76">
        <f t="shared" si="26"/>
        <v>14.252505012001002</v>
      </c>
      <c r="K62" s="76">
        <f t="shared" si="27"/>
        <v>0.20090814298645274</v>
      </c>
      <c r="L62" s="76">
        <f t="shared" si="28"/>
        <v>0.39036452182267767</v>
      </c>
      <c r="M62" s="76">
        <f t="shared" ca="1" si="29"/>
        <v>0.10087820542379611</v>
      </c>
      <c r="N62" s="76">
        <f t="shared" ca="1" si="30"/>
        <v>6.3644924385441802E-6</v>
      </c>
      <c r="O62" s="86">
        <f t="shared" ca="1" si="31"/>
        <v>875904.69960952911</v>
      </c>
      <c r="P62" s="76">
        <f t="shared" ca="1" si="32"/>
        <v>1075471.6154635956</v>
      </c>
      <c r="Q62" s="76">
        <f t="shared" ca="1" si="33"/>
        <v>68244.881489182299</v>
      </c>
      <c r="R62" s="30">
        <f t="shared" ca="1" si="34"/>
        <v>2.5227945692315457E-3</v>
      </c>
    </row>
    <row r="63" spans="1:18" x14ac:dyDescent="0.2">
      <c r="A63" s="83">
        <v>19437</v>
      </c>
      <c r="B63" s="83">
        <v>9.9035899998852983E-2</v>
      </c>
      <c r="C63" s="83">
        <v>1</v>
      </c>
      <c r="D63" s="84">
        <f t="shared" si="20"/>
        <v>1.9437</v>
      </c>
      <c r="E63" s="84">
        <f t="shared" si="21"/>
        <v>9.9035899998852983E-2</v>
      </c>
      <c r="F63" s="76">
        <f t="shared" si="22"/>
        <v>1.9437</v>
      </c>
      <c r="G63" s="76">
        <f t="shared" si="23"/>
        <v>9.9035899998852983E-2</v>
      </c>
      <c r="H63" s="76">
        <f t="shared" si="24"/>
        <v>3.7779696899999999</v>
      </c>
      <c r="I63" s="76">
        <f t="shared" si="25"/>
        <v>7.3432396864529998</v>
      </c>
      <c r="J63" s="76">
        <f t="shared" si="26"/>
        <v>14.273054978558696</v>
      </c>
      <c r="K63" s="76">
        <f t="shared" si="27"/>
        <v>0.19249607882777053</v>
      </c>
      <c r="L63" s="76">
        <f t="shared" si="28"/>
        <v>0.3741546284175376</v>
      </c>
      <c r="M63" s="76">
        <f t="shared" ca="1" si="29"/>
        <v>0.10096085464557039</v>
      </c>
      <c r="N63" s="76">
        <f t="shared" ca="1" si="30"/>
        <v>3.7054503919189423E-6</v>
      </c>
      <c r="O63" s="86">
        <f t="shared" ca="1" si="31"/>
        <v>878586.48336353595</v>
      </c>
      <c r="P63" s="76">
        <f t="shared" ca="1" si="32"/>
        <v>1078033.5185248342</v>
      </c>
      <c r="Q63" s="76">
        <f t="shared" ca="1" si="33"/>
        <v>68376.657511302605</v>
      </c>
      <c r="R63" s="30">
        <f t="shared" ca="1" si="34"/>
        <v>-1.9249546467174083E-3</v>
      </c>
    </row>
    <row r="64" spans="1:18" x14ac:dyDescent="0.2">
      <c r="A64" s="83">
        <v>19490</v>
      </c>
      <c r="B64" s="83">
        <v>0.10244299999612849</v>
      </c>
      <c r="C64" s="83">
        <v>1</v>
      </c>
      <c r="D64" s="84">
        <f t="shared" si="20"/>
        <v>1.9490000000000001</v>
      </c>
      <c r="E64" s="84">
        <f t="shared" si="21"/>
        <v>0.10244299999612849</v>
      </c>
      <c r="F64" s="76">
        <f t="shared" si="22"/>
        <v>1.9490000000000001</v>
      </c>
      <c r="G64" s="76">
        <f t="shared" si="23"/>
        <v>0.10244299999612849</v>
      </c>
      <c r="H64" s="76">
        <f t="shared" si="24"/>
        <v>3.7986010000000001</v>
      </c>
      <c r="I64" s="76">
        <f t="shared" si="25"/>
        <v>7.4034733490000004</v>
      </c>
      <c r="J64" s="76">
        <f t="shared" si="26"/>
        <v>14.429369557201001</v>
      </c>
      <c r="K64" s="76">
        <f t="shared" si="27"/>
        <v>0.19966140699245444</v>
      </c>
      <c r="L64" s="76">
        <f t="shared" si="28"/>
        <v>0.38914008222829372</v>
      </c>
      <c r="M64" s="76">
        <f t="shared" ca="1" si="29"/>
        <v>0.10158741942209287</v>
      </c>
      <c r="N64" s="76">
        <f t="shared" ca="1" si="30"/>
        <v>7.3201811866711978E-7</v>
      </c>
      <c r="O64" s="86">
        <f t="shared" ca="1" si="31"/>
        <v>898616.63411765639</v>
      </c>
      <c r="P64" s="76">
        <f t="shared" ca="1" si="32"/>
        <v>1097072.0400921674</v>
      </c>
      <c r="Q64" s="76">
        <f t="shared" ca="1" si="33"/>
        <v>69350.462710313077</v>
      </c>
      <c r="R64" s="30">
        <f t="shared" ca="1" si="34"/>
        <v>8.5558057403561927E-4</v>
      </c>
    </row>
    <row r="65" spans="1:18" x14ac:dyDescent="0.2">
      <c r="A65" s="83">
        <v>19568</v>
      </c>
      <c r="B65" s="83">
        <v>0.102517599996645</v>
      </c>
      <c r="C65" s="83">
        <v>1</v>
      </c>
      <c r="D65" s="84">
        <f t="shared" si="20"/>
        <v>1.9568000000000001</v>
      </c>
      <c r="E65" s="84">
        <f t="shared" si="21"/>
        <v>0.102517599996645</v>
      </c>
      <c r="F65" s="76">
        <f t="shared" si="22"/>
        <v>1.9568000000000001</v>
      </c>
      <c r="G65" s="76">
        <f t="shared" si="23"/>
        <v>0.102517599996645</v>
      </c>
      <c r="H65" s="76">
        <f t="shared" si="24"/>
        <v>3.8290662400000004</v>
      </c>
      <c r="I65" s="76">
        <f t="shared" si="25"/>
        <v>7.492716818432001</v>
      </c>
      <c r="J65" s="76">
        <f t="shared" si="26"/>
        <v>14.66174827030774</v>
      </c>
      <c r="K65" s="76">
        <f t="shared" si="27"/>
        <v>0.20060643967343494</v>
      </c>
      <c r="L65" s="76">
        <f t="shared" si="28"/>
        <v>0.39254668115297753</v>
      </c>
      <c r="M65" s="76">
        <f t="shared" ca="1" si="29"/>
        <v>0.10251207879476415</v>
      </c>
      <c r="N65" s="76">
        <f t="shared" ca="1" si="30"/>
        <v>3.048367020914242E-11</v>
      </c>
      <c r="O65" s="86">
        <f t="shared" ca="1" si="31"/>
        <v>927174.25639197882</v>
      </c>
      <c r="P65" s="76">
        <f t="shared" ca="1" si="32"/>
        <v>1123905.3837128105</v>
      </c>
      <c r="Q65" s="76">
        <f t="shared" ca="1" si="33"/>
        <v>70705.100482387861</v>
      </c>
      <c r="R65" s="30">
        <f t="shared" ca="1" si="34"/>
        <v>5.5212018808536989E-6</v>
      </c>
    </row>
    <row r="66" spans="1:18" x14ac:dyDescent="0.2">
      <c r="A66" s="83">
        <v>20191</v>
      </c>
      <c r="B66" s="83">
        <v>0.11092369999823859</v>
      </c>
      <c r="C66" s="83">
        <v>1</v>
      </c>
      <c r="D66" s="84">
        <f t="shared" si="20"/>
        <v>2.0190999999999999</v>
      </c>
      <c r="E66" s="84">
        <f t="shared" si="21"/>
        <v>0.11092369999823859</v>
      </c>
      <c r="F66" s="76">
        <f t="shared" si="22"/>
        <v>2.0190999999999999</v>
      </c>
      <c r="G66" s="76">
        <f t="shared" si="23"/>
        <v>0.11092369999823859</v>
      </c>
      <c r="H66" s="76">
        <f t="shared" si="24"/>
        <v>4.0767648099999994</v>
      </c>
      <c r="I66" s="76">
        <f t="shared" si="25"/>
        <v>8.2313958278709976</v>
      </c>
      <c r="J66" s="76">
        <f t="shared" si="26"/>
        <v>16.620011316054331</v>
      </c>
      <c r="K66" s="76">
        <f t="shared" si="27"/>
        <v>0.22396604266644352</v>
      </c>
      <c r="L66" s="76">
        <f t="shared" si="28"/>
        <v>0.45220983674781606</v>
      </c>
      <c r="M66" s="76">
        <f t="shared" ca="1" si="29"/>
        <v>0.11000628128877502</v>
      </c>
      <c r="N66" s="76">
        <f t="shared" ca="1" si="30"/>
        <v>8.4165708847381033E-7</v>
      </c>
      <c r="O66" s="86">
        <f t="shared" ca="1" si="31"/>
        <v>1108241.7459280656</v>
      </c>
      <c r="P66" s="76">
        <f t="shared" ca="1" si="32"/>
        <v>1281055.6537752999</v>
      </c>
      <c r="Q66" s="76">
        <f t="shared" ca="1" si="33"/>
        <v>77860.017171446336</v>
      </c>
      <c r="R66" s="30">
        <f t="shared" ca="1" si="34"/>
        <v>9.174187094635744E-4</v>
      </c>
    </row>
    <row r="67" spans="1:18" x14ac:dyDescent="0.2">
      <c r="A67" s="83">
        <v>20387.5</v>
      </c>
      <c r="B67" s="83">
        <v>0.11329624999052612</v>
      </c>
      <c r="C67" s="83">
        <v>1</v>
      </c>
      <c r="D67" s="84">
        <f t="shared" si="20"/>
        <v>2.0387499999999998</v>
      </c>
      <c r="E67" s="84">
        <f t="shared" si="21"/>
        <v>0.11329624999052612</v>
      </c>
      <c r="F67" s="76">
        <f t="shared" si="22"/>
        <v>2.0387499999999998</v>
      </c>
      <c r="G67" s="76">
        <f t="shared" si="23"/>
        <v>0.11329624999052612</v>
      </c>
      <c r="H67" s="76">
        <f t="shared" si="24"/>
        <v>4.156501562499999</v>
      </c>
      <c r="I67" s="76">
        <f t="shared" si="25"/>
        <v>8.4740675605468727</v>
      </c>
      <c r="J67" s="76">
        <f t="shared" si="26"/>
        <v>17.276505239064935</v>
      </c>
      <c r="K67" s="76">
        <f t="shared" si="27"/>
        <v>0.23098272966818512</v>
      </c>
      <c r="L67" s="76">
        <f t="shared" si="28"/>
        <v>0.47091604011101235</v>
      </c>
      <c r="M67" s="76">
        <f t="shared" ca="1" si="29"/>
        <v>0.11241013347652516</v>
      </c>
      <c r="N67" s="76">
        <f t="shared" ca="1" si="30"/>
        <v>7.8520247638521205E-7</v>
      </c>
      <c r="O67" s="86">
        <f t="shared" ca="1" si="31"/>
        <v>1145271.3468629755</v>
      </c>
      <c r="P67" s="76">
        <f t="shared" ca="1" si="32"/>
        <v>1307337.1483555171</v>
      </c>
      <c r="Q67" s="76">
        <f t="shared" ca="1" si="33"/>
        <v>78668.209642853093</v>
      </c>
      <c r="R67" s="30">
        <f t="shared" ca="1" si="34"/>
        <v>8.8611651400095914E-4</v>
      </c>
    </row>
    <row r="68" spans="1:18" x14ac:dyDescent="0.2">
      <c r="A68" s="83">
        <v>20408.5</v>
      </c>
      <c r="B68" s="83">
        <v>0.11560094999731518</v>
      </c>
      <c r="C68" s="83">
        <v>1</v>
      </c>
      <c r="D68" s="84">
        <f t="shared" si="20"/>
        <v>2.0408499999999998</v>
      </c>
      <c r="E68" s="84">
        <f t="shared" si="21"/>
        <v>0.11560094999731518</v>
      </c>
      <c r="F68" s="76">
        <f t="shared" si="22"/>
        <v>2.0408499999999998</v>
      </c>
      <c r="G68" s="76">
        <f t="shared" si="23"/>
        <v>0.11560094999731518</v>
      </c>
      <c r="H68" s="76">
        <f t="shared" si="24"/>
        <v>4.1650687224999992</v>
      </c>
      <c r="I68" s="76">
        <f t="shared" si="25"/>
        <v>8.5002805023141228</v>
      </c>
      <c r="J68" s="76">
        <f t="shared" si="26"/>
        <v>17.347797463147778</v>
      </c>
      <c r="K68" s="76">
        <f t="shared" si="27"/>
        <v>0.23592419880202067</v>
      </c>
      <c r="L68" s="76">
        <f t="shared" si="28"/>
        <v>0.48148590112510387</v>
      </c>
      <c r="M68" s="76">
        <f t="shared" ca="1" si="29"/>
        <v>0.11266817141622881</v>
      </c>
      <c r="N68" s="76">
        <f t="shared" ca="1" si="30"/>
        <v>8.601190205678984E-6</v>
      </c>
      <c r="O68" s="86">
        <f t="shared" ca="1" si="31"/>
        <v>1148602.4724686025</v>
      </c>
      <c r="P68" s="76">
        <f t="shared" ca="1" si="32"/>
        <v>1309443.4893126695</v>
      </c>
      <c r="Q68" s="76">
        <f t="shared" ca="1" si="33"/>
        <v>78711.901788115676</v>
      </c>
      <c r="R68" s="30">
        <f t="shared" ca="1" si="34"/>
        <v>2.9327785810863705E-3</v>
      </c>
    </row>
    <row r="69" spans="1:18" x14ac:dyDescent="0.2">
      <c r="A69" s="83">
        <v>20428</v>
      </c>
      <c r="B69" s="83">
        <v>0.1113195999932941</v>
      </c>
      <c r="C69" s="83">
        <v>1</v>
      </c>
      <c r="D69" s="84">
        <f t="shared" si="20"/>
        <v>2.0428000000000002</v>
      </c>
      <c r="E69" s="84">
        <f t="shared" si="21"/>
        <v>0.1113195999932941</v>
      </c>
      <c r="F69" s="76">
        <f t="shared" si="22"/>
        <v>2.0428000000000002</v>
      </c>
      <c r="G69" s="76">
        <f t="shared" si="23"/>
        <v>0.1113195999932941</v>
      </c>
      <c r="H69" s="76">
        <f t="shared" si="24"/>
        <v>4.173031840000001</v>
      </c>
      <c r="I69" s="76">
        <f t="shared" si="25"/>
        <v>8.5246694427520033</v>
      </c>
      <c r="J69" s="76">
        <f t="shared" si="26"/>
        <v>17.414194737653794</v>
      </c>
      <c r="K69" s="76">
        <f t="shared" si="27"/>
        <v>0.22740367886630122</v>
      </c>
      <c r="L69" s="76">
        <f t="shared" si="28"/>
        <v>0.46454023518808019</v>
      </c>
      <c r="M69" s="76">
        <f t="shared" ca="1" si="29"/>
        <v>0.11290797479116074</v>
      </c>
      <c r="N69" s="76">
        <f t="shared" ca="1" si="30"/>
        <v>2.5229344984978813E-6</v>
      </c>
      <c r="O69" s="86">
        <f t="shared" ca="1" si="31"/>
        <v>1151585.3537692269</v>
      </c>
      <c r="P69" s="76">
        <f t="shared" ca="1" si="32"/>
        <v>1311276.6496154333</v>
      </c>
      <c r="Q69" s="76">
        <f t="shared" ca="1" si="33"/>
        <v>78745.060954874018</v>
      </c>
      <c r="R69" s="30">
        <f t="shared" ca="1" si="34"/>
        <v>-1.5883747978666374E-3</v>
      </c>
    </row>
    <row r="70" spans="1:18" x14ac:dyDescent="0.2">
      <c r="A70" s="83">
        <v>20432.5</v>
      </c>
      <c r="B70" s="83">
        <v>0.11387775000184774</v>
      </c>
      <c r="C70" s="83">
        <v>1</v>
      </c>
      <c r="D70" s="84">
        <f t="shared" si="20"/>
        <v>2.04325</v>
      </c>
      <c r="E70" s="84">
        <f t="shared" si="21"/>
        <v>0.11387775000184774</v>
      </c>
      <c r="F70" s="76">
        <f t="shared" si="22"/>
        <v>2.04325</v>
      </c>
      <c r="G70" s="76">
        <f t="shared" si="23"/>
        <v>0.11387775000184774</v>
      </c>
      <c r="H70" s="76">
        <f t="shared" si="24"/>
        <v>4.1748705624999998</v>
      </c>
      <c r="I70" s="76">
        <f t="shared" si="25"/>
        <v>8.5303042768281241</v>
      </c>
      <c r="J70" s="76">
        <f t="shared" si="26"/>
        <v>17.429544213629065</v>
      </c>
      <c r="K70" s="76">
        <f t="shared" si="27"/>
        <v>0.23268071269127541</v>
      </c>
      <c r="L70" s="76">
        <f t="shared" si="28"/>
        <v>0.47542486620644847</v>
      </c>
      <c r="M70" s="76">
        <f t="shared" ca="1" si="29"/>
        <v>0.11296334093294985</v>
      </c>
      <c r="N70" s="76">
        <f t="shared" ca="1" si="30"/>
        <v>8.3614394528271036E-7</v>
      </c>
      <c r="O70" s="86">
        <f t="shared" ca="1" si="31"/>
        <v>1152258.5790565812</v>
      </c>
      <c r="P70" s="76">
        <f t="shared" ca="1" si="32"/>
        <v>1311682.8755343661</v>
      </c>
      <c r="Q70" s="76">
        <f t="shared" ca="1" si="33"/>
        <v>78751.698932516869</v>
      </c>
      <c r="R70" s="30">
        <f t="shared" ca="1" si="34"/>
        <v>9.1440906889789231E-4</v>
      </c>
    </row>
    <row r="71" spans="1:18" x14ac:dyDescent="0.2">
      <c r="A71" s="83">
        <v>20433</v>
      </c>
      <c r="B71" s="83">
        <v>0.1141730999952415</v>
      </c>
      <c r="C71" s="83">
        <v>1</v>
      </c>
      <c r="D71" s="84">
        <f t="shared" ref="D71:D102" si="35">A71/A$18</f>
        <v>2.0432999999999999</v>
      </c>
      <c r="E71" s="84">
        <f t="shared" ref="E71:E102" si="36">B71/B$18</f>
        <v>0.1141730999952415</v>
      </c>
      <c r="F71" s="76">
        <f t="shared" ref="F71:F102" si="37">$C71*D71</f>
        <v>2.0432999999999999</v>
      </c>
      <c r="G71" s="76">
        <f t="shared" ref="G71:G102" si="38">$C71*E71</f>
        <v>0.1141730999952415</v>
      </c>
      <c r="H71" s="76">
        <f t="shared" ref="H71:H102" si="39">C71*D71*D71</f>
        <v>4.1750748899999994</v>
      </c>
      <c r="I71" s="76">
        <f t="shared" ref="I71:I102" si="40">C71*D71*D71*D71</f>
        <v>8.5309305227369983</v>
      </c>
      <c r="J71" s="76">
        <f t="shared" ref="J71:J102" si="41">C71*D71*D71*D71*D71</f>
        <v>17.431250337108509</v>
      </c>
      <c r="K71" s="76">
        <f t="shared" ref="K71:K102" si="42">C71*E71*D71</f>
        <v>0.23328989522027693</v>
      </c>
      <c r="L71" s="76">
        <f t="shared" ref="L71:L102" si="43">C71*E71*D71*D71</f>
        <v>0.47668124290359182</v>
      </c>
      <c r="M71" s="76">
        <f t="shared" ref="M71:M102" ca="1" si="44">+E$4+E$5*D71+E$6*D71^2</f>
        <v>0.11296949334920003</v>
      </c>
      <c r="N71" s="76">
        <f t="shared" ref="N71:N102" ca="1" si="45">C71*(M71-E71)^2</f>
        <v>1.4486689583951875E-6</v>
      </c>
      <c r="O71" s="86">
        <f t="shared" ref="O71:O102" ca="1" si="46">(C71*O$1-O$2*F71+O$3*H71)^2</f>
        <v>1152333.0310072494</v>
      </c>
      <c r="P71" s="76">
        <f t="shared" ref="P71:P102" ca="1" si="47">(-C71*O$2+O$4*F71-O$5*H71)^2</f>
        <v>1311727.6222652106</v>
      </c>
      <c r="Q71" s="76">
        <f t="shared" ref="Q71:Q102" ca="1" si="48">+(C71*O$3-F71*O$5+H71*O$6)^2</f>
        <v>78752.41300445814</v>
      </c>
      <c r="R71" s="30">
        <f t="shared" ref="R71:R102" ca="1" si="49">+E71-M71</f>
        <v>1.2036066460414663E-3</v>
      </c>
    </row>
    <row r="72" spans="1:18" x14ac:dyDescent="0.2">
      <c r="A72" s="83">
        <v>20451</v>
      </c>
      <c r="B72" s="83">
        <v>0.11510570000245934</v>
      </c>
      <c r="C72" s="83">
        <v>1</v>
      </c>
      <c r="D72" s="84">
        <f t="shared" si="35"/>
        <v>2.0451000000000001</v>
      </c>
      <c r="E72" s="84">
        <f t="shared" si="36"/>
        <v>0.11510570000245934</v>
      </c>
      <c r="F72" s="76">
        <f t="shared" si="37"/>
        <v>2.0451000000000001</v>
      </c>
      <c r="G72" s="76">
        <f t="shared" si="38"/>
        <v>0.11510570000245934</v>
      </c>
      <c r="H72" s="76">
        <f t="shared" si="39"/>
        <v>4.1824340100000006</v>
      </c>
      <c r="I72" s="76">
        <f t="shared" si="40"/>
        <v>8.5534957938510026</v>
      </c>
      <c r="J72" s="76">
        <f t="shared" si="41"/>
        <v>17.492754248004687</v>
      </c>
      <c r="K72" s="76">
        <f t="shared" si="42"/>
        <v>0.23540266707502963</v>
      </c>
      <c r="L72" s="76">
        <f t="shared" si="43"/>
        <v>0.48142199443514311</v>
      </c>
      <c r="M72" s="76">
        <f t="shared" ca="1" si="44"/>
        <v>0.11319106328025266</v>
      </c>
      <c r="N72" s="76">
        <f t="shared" ca="1" si="45"/>
        <v>3.6658337780223422E-6</v>
      </c>
      <c r="O72" s="86">
        <f t="shared" ca="1" si="46"/>
        <v>1154966.4954269461</v>
      </c>
      <c r="P72" s="76">
        <f t="shared" ca="1" si="47"/>
        <v>1313286.58490032</v>
      </c>
      <c r="Q72" s="76">
        <f t="shared" ca="1" si="48"/>
        <v>78774.991284148447</v>
      </c>
      <c r="R72" s="30">
        <f t="shared" ca="1" si="49"/>
        <v>1.9146367222066807E-3</v>
      </c>
    </row>
    <row r="73" spans="1:18" x14ac:dyDescent="0.2">
      <c r="A73" s="83">
        <v>20451.5</v>
      </c>
      <c r="B73" s="83">
        <v>0.11340104999544565</v>
      </c>
      <c r="C73" s="83">
        <v>1</v>
      </c>
      <c r="D73" s="84">
        <f t="shared" si="35"/>
        <v>2.04515</v>
      </c>
      <c r="E73" s="84">
        <f t="shared" si="36"/>
        <v>0.11340104999544565</v>
      </c>
      <c r="F73" s="76">
        <f t="shared" si="37"/>
        <v>2.04515</v>
      </c>
      <c r="G73" s="76">
        <f t="shared" si="38"/>
        <v>0.11340104999544565</v>
      </c>
      <c r="H73" s="76">
        <f t="shared" si="39"/>
        <v>4.1826385225000005</v>
      </c>
      <c r="I73" s="76">
        <f t="shared" si="40"/>
        <v>8.5541231742908757</v>
      </c>
      <c r="J73" s="76">
        <f t="shared" si="41"/>
        <v>17.494465009900985</v>
      </c>
      <c r="K73" s="76">
        <f t="shared" si="42"/>
        <v>0.23192215739818567</v>
      </c>
      <c r="L73" s="76">
        <f t="shared" si="43"/>
        <v>0.47431560020289942</v>
      </c>
      <c r="M73" s="76">
        <f t="shared" ca="1" si="44"/>
        <v>0.11319722030461649</v>
      </c>
      <c r="N73" s="76">
        <f t="shared" ca="1" si="45"/>
        <v>4.1546542863511101E-8</v>
      </c>
      <c r="O73" s="86">
        <f t="shared" ca="1" si="46"/>
        <v>1155038.3454360787</v>
      </c>
      <c r="P73" s="76">
        <f t="shared" ca="1" si="47"/>
        <v>1313328.4462920965</v>
      </c>
      <c r="Q73" s="76">
        <f t="shared" ca="1" si="48"/>
        <v>78775.531547923223</v>
      </c>
      <c r="R73" s="30">
        <f t="shared" ca="1" si="49"/>
        <v>2.0382969082916036E-4</v>
      </c>
    </row>
    <row r="74" spans="1:18" x14ac:dyDescent="0.2">
      <c r="A74" s="83">
        <v>20456.5</v>
      </c>
      <c r="B74" s="83">
        <v>0.11285454999597277</v>
      </c>
      <c r="C74" s="83">
        <v>1</v>
      </c>
      <c r="D74" s="84">
        <f t="shared" si="35"/>
        <v>2.0456500000000002</v>
      </c>
      <c r="E74" s="84">
        <f t="shared" si="36"/>
        <v>0.11285454999597277</v>
      </c>
      <c r="F74" s="76">
        <f t="shared" si="37"/>
        <v>2.0456500000000002</v>
      </c>
      <c r="G74" s="76">
        <f t="shared" si="38"/>
        <v>0.11285454999597277</v>
      </c>
      <c r="H74" s="76">
        <f t="shared" si="39"/>
        <v>4.1846839225000005</v>
      </c>
      <c r="I74" s="76">
        <f t="shared" si="40"/>
        <v>8.5603986660621274</v>
      </c>
      <c r="J74" s="76">
        <f t="shared" si="41"/>
        <v>17.511579531229991</v>
      </c>
      <c r="K74" s="76">
        <f t="shared" si="42"/>
        <v>0.23086091019926172</v>
      </c>
      <c r="L74" s="76">
        <f t="shared" si="43"/>
        <v>0.4722606209491198</v>
      </c>
      <c r="M74" s="76">
        <f t="shared" ca="1" si="44"/>
        <v>0.11325879739815362</v>
      </c>
      <c r="N74" s="76">
        <f t="shared" ca="1" si="45"/>
        <v>1.6341596216995833E-7</v>
      </c>
      <c r="O74" s="86">
        <f t="shared" ca="1" si="46"/>
        <v>1155752.9694873276</v>
      </c>
      <c r="P74" s="76">
        <f t="shared" ca="1" si="47"/>
        <v>1313742.7665529286</v>
      </c>
      <c r="Q74" s="76">
        <f t="shared" ca="1" si="48"/>
        <v>78780.675758606783</v>
      </c>
      <c r="R74" s="30">
        <f t="shared" ca="1" si="49"/>
        <v>-4.0424740218084065E-4</v>
      </c>
    </row>
    <row r="75" spans="1:18" x14ac:dyDescent="0.2">
      <c r="A75" s="83">
        <v>20456.5</v>
      </c>
      <c r="B75" s="83">
        <v>0.11385454999253852</v>
      </c>
      <c r="C75" s="83">
        <v>1</v>
      </c>
      <c r="D75" s="84">
        <f t="shared" si="35"/>
        <v>2.0456500000000002</v>
      </c>
      <c r="E75" s="84">
        <f t="shared" si="36"/>
        <v>0.11385454999253852</v>
      </c>
      <c r="F75" s="76">
        <f t="shared" si="37"/>
        <v>2.0456500000000002</v>
      </c>
      <c r="G75" s="76">
        <f t="shared" si="38"/>
        <v>0.11385454999253852</v>
      </c>
      <c r="H75" s="76">
        <f t="shared" si="39"/>
        <v>4.1846839225000005</v>
      </c>
      <c r="I75" s="76">
        <f t="shared" si="40"/>
        <v>8.5603986660621274</v>
      </c>
      <c r="J75" s="76">
        <f t="shared" si="41"/>
        <v>17.511579531229991</v>
      </c>
      <c r="K75" s="76">
        <f t="shared" si="42"/>
        <v>0.23290656019223646</v>
      </c>
      <c r="L75" s="76">
        <f t="shared" si="43"/>
        <v>0.47644530485724856</v>
      </c>
      <c r="M75" s="76">
        <f t="shared" ca="1" si="44"/>
        <v>0.11325879739815362</v>
      </c>
      <c r="N75" s="76">
        <f t="shared" ca="1" si="45"/>
        <v>3.5492115371634794E-7</v>
      </c>
      <c r="O75" s="86">
        <f t="shared" ca="1" si="46"/>
        <v>1155752.9694873276</v>
      </c>
      <c r="P75" s="76">
        <f t="shared" ca="1" si="47"/>
        <v>1313742.7665529286</v>
      </c>
      <c r="Q75" s="76">
        <f t="shared" ca="1" si="48"/>
        <v>78780.675758606783</v>
      </c>
      <c r="R75" s="30">
        <f t="shared" ca="1" si="49"/>
        <v>5.9575259438490735E-4</v>
      </c>
    </row>
    <row r="76" spans="1:18" x14ac:dyDescent="0.2">
      <c r="A76" s="83">
        <v>20456.5</v>
      </c>
      <c r="B76" s="83">
        <v>0.11425454999698559</v>
      </c>
      <c r="C76" s="83">
        <v>1</v>
      </c>
      <c r="D76" s="84">
        <f t="shared" si="35"/>
        <v>2.0456500000000002</v>
      </c>
      <c r="E76" s="84">
        <f t="shared" si="36"/>
        <v>0.11425454999698559</v>
      </c>
      <c r="F76" s="76">
        <f t="shared" si="37"/>
        <v>2.0456500000000002</v>
      </c>
      <c r="G76" s="76">
        <f t="shared" si="38"/>
        <v>0.11425454999698559</v>
      </c>
      <c r="H76" s="76">
        <f t="shared" si="39"/>
        <v>4.1846839225000005</v>
      </c>
      <c r="I76" s="76">
        <f t="shared" si="40"/>
        <v>8.5603986660621274</v>
      </c>
      <c r="J76" s="76">
        <f t="shared" si="41"/>
        <v>17.511579531229991</v>
      </c>
      <c r="K76" s="76">
        <f t="shared" si="42"/>
        <v>0.23372482020133359</v>
      </c>
      <c r="L76" s="76">
        <f t="shared" si="43"/>
        <v>0.47811917844485807</v>
      </c>
      <c r="M76" s="76">
        <f t="shared" ca="1" si="44"/>
        <v>0.11325879739815362</v>
      </c>
      <c r="N76" s="76">
        <f t="shared" ca="1" si="45"/>
        <v>9.9152323808062755E-7</v>
      </c>
      <c r="O76" s="86">
        <f t="shared" ca="1" si="46"/>
        <v>1155752.9694873276</v>
      </c>
      <c r="P76" s="76">
        <f t="shared" ca="1" si="47"/>
        <v>1313742.7665529286</v>
      </c>
      <c r="Q76" s="76">
        <f t="shared" ca="1" si="48"/>
        <v>78780.675758606783</v>
      </c>
      <c r="R76" s="30">
        <f t="shared" ca="1" si="49"/>
        <v>9.9575259883197265E-4</v>
      </c>
    </row>
    <row r="77" spans="1:18" x14ac:dyDescent="0.2">
      <c r="A77" s="83">
        <v>20456.5</v>
      </c>
      <c r="B77" s="83">
        <v>0.11435454999445938</v>
      </c>
      <c r="C77" s="83">
        <v>1</v>
      </c>
      <c r="D77" s="84">
        <f t="shared" si="35"/>
        <v>2.0456500000000002</v>
      </c>
      <c r="E77" s="84">
        <f t="shared" si="36"/>
        <v>0.11435454999445938</v>
      </c>
      <c r="F77" s="76">
        <f t="shared" si="37"/>
        <v>2.0456500000000002</v>
      </c>
      <c r="G77" s="76">
        <f t="shared" si="38"/>
        <v>0.11435454999445938</v>
      </c>
      <c r="H77" s="76">
        <f t="shared" si="39"/>
        <v>4.1846839225000005</v>
      </c>
      <c r="I77" s="76">
        <f t="shared" si="40"/>
        <v>8.5603986660621274</v>
      </c>
      <c r="J77" s="76">
        <f t="shared" si="41"/>
        <v>17.511579531229991</v>
      </c>
      <c r="K77" s="76">
        <f t="shared" si="42"/>
        <v>0.23392938519616585</v>
      </c>
      <c r="L77" s="76">
        <f t="shared" si="43"/>
        <v>0.47853764682653671</v>
      </c>
      <c r="M77" s="76">
        <f t="shared" ca="1" si="44"/>
        <v>0.11325879739815362</v>
      </c>
      <c r="N77" s="76">
        <f t="shared" ca="1" si="45"/>
        <v>1.2006737523108142E-6</v>
      </c>
      <c r="O77" s="86">
        <f t="shared" ca="1" si="46"/>
        <v>1155752.9694873276</v>
      </c>
      <c r="P77" s="76">
        <f t="shared" ca="1" si="47"/>
        <v>1313742.7665529286</v>
      </c>
      <c r="Q77" s="76">
        <f t="shared" ca="1" si="48"/>
        <v>78780.675758606783</v>
      </c>
      <c r="R77" s="30">
        <f t="shared" ca="1" si="49"/>
        <v>1.0957525963057602E-3</v>
      </c>
    </row>
    <row r="78" spans="1:18" x14ac:dyDescent="0.2">
      <c r="A78" s="83">
        <v>21233</v>
      </c>
      <c r="B78" s="83">
        <v>0.12473309999768389</v>
      </c>
      <c r="C78" s="83">
        <v>1</v>
      </c>
      <c r="D78" s="84">
        <f t="shared" si="35"/>
        <v>2.1233</v>
      </c>
      <c r="E78" s="84">
        <f t="shared" si="36"/>
        <v>0.12473309999768389</v>
      </c>
      <c r="F78" s="76">
        <f t="shared" si="37"/>
        <v>2.1233</v>
      </c>
      <c r="G78" s="76">
        <f t="shared" si="38"/>
        <v>0.12473309999768389</v>
      </c>
      <c r="H78" s="76">
        <f t="shared" si="39"/>
        <v>4.5084028900000002</v>
      </c>
      <c r="I78" s="76">
        <f t="shared" si="40"/>
        <v>9.5726918563370003</v>
      </c>
      <c r="J78" s="76">
        <f t="shared" si="41"/>
        <v>20.325696618560354</v>
      </c>
      <c r="K78" s="76">
        <f t="shared" si="42"/>
        <v>0.26484579122508223</v>
      </c>
      <c r="L78" s="76">
        <f t="shared" si="43"/>
        <v>0.56234706850821703</v>
      </c>
      <c r="M78" s="76">
        <f t="shared" ca="1" si="44"/>
        <v>0.12297287480812721</v>
      </c>
      <c r="N78" s="76">
        <f t="shared" ca="1" si="45"/>
        <v>3.09839271794985E-6</v>
      </c>
      <c r="O78" s="86">
        <f t="shared" ca="1" si="46"/>
        <v>1178619.5124739662</v>
      </c>
      <c r="P78" s="76">
        <f t="shared" ca="1" si="47"/>
        <v>1282720.5553041012</v>
      </c>
      <c r="Q78" s="76">
        <f t="shared" ca="1" si="48"/>
        <v>73951.082022186383</v>
      </c>
      <c r="R78" s="30">
        <f t="shared" ca="1" si="49"/>
        <v>1.7602251895566801E-3</v>
      </c>
    </row>
    <row r="79" spans="1:18" x14ac:dyDescent="0.2">
      <c r="A79" s="83">
        <v>21351.5</v>
      </c>
      <c r="B79" s="83">
        <v>0.12583104999794159</v>
      </c>
      <c r="C79" s="83">
        <v>1</v>
      </c>
      <c r="D79" s="84">
        <f t="shared" si="35"/>
        <v>2.1351499999999999</v>
      </c>
      <c r="E79" s="84">
        <f t="shared" si="36"/>
        <v>0.12583104999794159</v>
      </c>
      <c r="F79" s="76">
        <f t="shared" si="37"/>
        <v>2.1351499999999999</v>
      </c>
      <c r="G79" s="76">
        <f t="shared" si="38"/>
        <v>0.12583104999794159</v>
      </c>
      <c r="H79" s="76">
        <f t="shared" si="39"/>
        <v>4.5588655224999997</v>
      </c>
      <c r="I79" s="76">
        <f t="shared" si="40"/>
        <v>9.7338617203658746</v>
      </c>
      <c r="J79" s="76">
        <f t="shared" si="41"/>
        <v>20.783254852239196</v>
      </c>
      <c r="K79" s="76">
        <f t="shared" si="42"/>
        <v>0.26866816640310498</v>
      </c>
      <c r="L79" s="76">
        <f t="shared" si="43"/>
        <v>0.57364683549558959</v>
      </c>
      <c r="M79" s="76">
        <f t="shared" ca="1" si="44"/>
        <v>0.12448173690070097</v>
      </c>
      <c r="N79" s="76">
        <f t="shared" ca="1" si="45"/>
        <v>1.8206458343850832E-6</v>
      </c>
      <c r="O79" s="86">
        <f t="shared" ca="1" si="46"/>
        <v>1166582.7871645268</v>
      </c>
      <c r="P79" s="76">
        <f t="shared" ca="1" si="47"/>
        <v>1261600.0514046464</v>
      </c>
      <c r="Q79" s="76">
        <f t="shared" ca="1" si="48"/>
        <v>72269.368921522808</v>
      </c>
      <c r="R79" s="30">
        <f t="shared" ca="1" si="49"/>
        <v>1.3493130972406231E-3</v>
      </c>
    </row>
    <row r="80" spans="1:18" x14ac:dyDescent="0.2">
      <c r="A80" s="83">
        <v>21494</v>
      </c>
      <c r="B80" s="83">
        <v>0.12590579999960028</v>
      </c>
      <c r="C80" s="83">
        <v>1</v>
      </c>
      <c r="D80" s="84">
        <f t="shared" si="35"/>
        <v>2.1494</v>
      </c>
      <c r="E80" s="84">
        <f t="shared" si="36"/>
        <v>0.12590579999960028</v>
      </c>
      <c r="F80" s="76">
        <f t="shared" si="37"/>
        <v>2.1494</v>
      </c>
      <c r="G80" s="76">
        <f t="shared" si="38"/>
        <v>0.12590579999960028</v>
      </c>
      <c r="H80" s="76">
        <f t="shared" si="39"/>
        <v>4.6199203600000001</v>
      </c>
      <c r="I80" s="76">
        <f t="shared" si="40"/>
        <v>9.9300568217839995</v>
      </c>
      <c r="J80" s="76">
        <f t="shared" si="41"/>
        <v>21.343664132742528</v>
      </c>
      <c r="K80" s="76">
        <f t="shared" si="42"/>
        <v>0.27062192651914085</v>
      </c>
      <c r="L80" s="76">
        <f t="shared" si="43"/>
        <v>0.58167476886024139</v>
      </c>
      <c r="M80" s="76">
        <f t="shared" ca="1" si="44"/>
        <v>0.12630545549242173</v>
      </c>
      <c r="N80" s="76">
        <f t="shared" ca="1" si="45"/>
        <v>1.5972451294235532E-7</v>
      </c>
      <c r="O80" s="86">
        <f t="shared" ca="1" si="46"/>
        <v>1146796.3283297489</v>
      </c>
      <c r="P80" s="76">
        <f t="shared" ca="1" si="47"/>
        <v>1230759.0220750552</v>
      </c>
      <c r="Q80" s="76">
        <f t="shared" ca="1" si="48"/>
        <v>69942.830145703701</v>
      </c>
      <c r="R80" s="30">
        <f t="shared" ca="1" si="49"/>
        <v>-3.9965549282144908E-4</v>
      </c>
    </row>
    <row r="81" spans="1:18" x14ac:dyDescent="0.2">
      <c r="A81" s="83">
        <v>22168</v>
      </c>
      <c r="B81" s="83">
        <v>0.13653759999579052</v>
      </c>
      <c r="C81" s="83">
        <v>1</v>
      </c>
      <c r="D81" s="84">
        <f t="shared" si="35"/>
        <v>2.2168000000000001</v>
      </c>
      <c r="E81" s="84">
        <f t="shared" si="36"/>
        <v>0.13653759999579052</v>
      </c>
      <c r="F81" s="76">
        <f t="shared" si="37"/>
        <v>2.2168000000000001</v>
      </c>
      <c r="G81" s="76">
        <f t="shared" si="38"/>
        <v>0.13653759999579052</v>
      </c>
      <c r="H81" s="76">
        <f t="shared" si="39"/>
        <v>4.9142022400000007</v>
      </c>
      <c r="I81" s="76">
        <f t="shared" si="40"/>
        <v>10.893803525632002</v>
      </c>
      <c r="J81" s="76">
        <f t="shared" si="41"/>
        <v>24.149383655621023</v>
      </c>
      <c r="K81" s="76">
        <f t="shared" si="42"/>
        <v>0.30267655167066843</v>
      </c>
      <c r="L81" s="76">
        <f t="shared" si="43"/>
        <v>0.67097337974353777</v>
      </c>
      <c r="M81" s="76">
        <f t="shared" ca="1" si="44"/>
        <v>0.13506840241115209</v>
      </c>
      <c r="N81" s="76">
        <f t="shared" ca="1" si="45"/>
        <v>2.1585415427073863E-6</v>
      </c>
      <c r="O81" s="86">
        <f t="shared" ca="1" si="46"/>
        <v>980412.09958479507</v>
      </c>
      <c r="P81" s="76">
        <f t="shared" ca="1" si="47"/>
        <v>1012550.8260138996</v>
      </c>
      <c r="Q81" s="76">
        <f t="shared" ca="1" si="48"/>
        <v>55045.002773382024</v>
      </c>
      <c r="R81" s="30">
        <f t="shared" ca="1" si="49"/>
        <v>1.4691975846384264E-3</v>
      </c>
    </row>
    <row r="82" spans="1:18" x14ac:dyDescent="0.2">
      <c r="A82" s="83">
        <v>22199.5</v>
      </c>
      <c r="B82" s="83">
        <v>0.13754464999510674</v>
      </c>
      <c r="C82" s="83">
        <v>1</v>
      </c>
      <c r="D82" s="84">
        <f t="shared" si="35"/>
        <v>2.2199499999999999</v>
      </c>
      <c r="E82" s="84">
        <f t="shared" si="36"/>
        <v>0.13754464999510674</v>
      </c>
      <c r="F82" s="76">
        <f t="shared" si="37"/>
        <v>2.2199499999999999</v>
      </c>
      <c r="G82" s="76">
        <f t="shared" si="38"/>
        <v>0.13754464999510674</v>
      </c>
      <c r="H82" s="76">
        <f t="shared" si="39"/>
        <v>4.9281780024999993</v>
      </c>
      <c r="I82" s="76">
        <f t="shared" si="40"/>
        <v>10.940308756649873</v>
      </c>
      <c r="J82" s="76">
        <f t="shared" si="41"/>
        <v>24.286938424324884</v>
      </c>
      <c r="K82" s="76">
        <f t="shared" si="42"/>
        <v>0.30534224575663721</v>
      </c>
      <c r="L82" s="76">
        <f t="shared" si="43"/>
        <v>0.67784451846744675</v>
      </c>
      <c r="M82" s="76">
        <f t="shared" ca="1" si="44"/>
        <v>0.1354834821939197</v>
      </c>
      <c r="N82" s="76">
        <f t="shared" ca="1" si="45"/>
        <v>4.2484127046502005E-6</v>
      </c>
      <c r="O82" s="86">
        <f t="shared" ca="1" si="46"/>
        <v>969991.98632546689</v>
      </c>
      <c r="P82" s="76">
        <f t="shared" ca="1" si="47"/>
        <v>999817.91135085735</v>
      </c>
      <c r="Q82" s="76">
        <f t="shared" ca="1" si="48"/>
        <v>54218.87063198768</v>
      </c>
      <c r="R82" s="30">
        <f t="shared" ca="1" si="49"/>
        <v>2.061167801187036E-3</v>
      </c>
    </row>
    <row r="83" spans="1:18" x14ac:dyDescent="0.2">
      <c r="A83" s="83">
        <v>22950</v>
      </c>
      <c r="B83" s="83">
        <v>0.14646499999798834</v>
      </c>
      <c r="C83" s="83">
        <v>1</v>
      </c>
      <c r="D83" s="84">
        <f t="shared" si="35"/>
        <v>2.2949999999999999</v>
      </c>
      <c r="E83" s="84">
        <f t="shared" si="36"/>
        <v>0.14646499999798834</v>
      </c>
      <c r="F83" s="76">
        <f t="shared" si="37"/>
        <v>2.2949999999999999</v>
      </c>
      <c r="G83" s="76">
        <f t="shared" si="38"/>
        <v>0.14646499999798834</v>
      </c>
      <c r="H83" s="76">
        <f t="shared" si="39"/>
        <v>5.2670249999999994</v>
      </c>
      <c r="I83" s="76">
        <f t="shared" si="40"/>
        <v>12.087822374999998</v>
      </c>
      <c r="J83" s="76">
        <f t="shared" si="41"/>
        <v>27.741552350624996</v>
      </c>
      <c r="K83" s="76">
        <f t="shared" si="42"/>
        <v>0.33613717499538326</v>
      </c>
      <c r="L83" s="76">
        <f t="shared" si="43"/>
        <v>0.77143481661440461</v>
      </c>
      <c r="M83" s="76">
        <f t="shared" ca="1" si="44"/>
        <v>0.14551910978288266</v>
      </c>
      <c r="N83" s="76">
        <f t="shared" ca="1" si="45"/>
        <v>8.947082990326848E-7</v>
      </c>
      <c r="O83" s="86">
        <f t="shared" ca="1" si="46"/>
        <v>671561.84279806097</v>
      </c>
      <c r="P83" s="76">
        <f t="shared" ca="1" si="47"/>
        <v>653473.52699318202</v>
      </c>
      <c r="Q83" s="76">
        <f t="shared" ca="1" si="48"/>
        <v>32730.327479349195</v>
      </c>
      <c r="R83" s="30">
        <f t="shared" ca="1" si="49"/>
        <v>9.4589021510568805E-4</v>
      </c>
    </row>
    <row r="84" spans="1:18" x14ac:dyDescent="0.2">
      <c r="A84" s="83">
        <v>23056</v>
      </c>
      <c r="B84" s="83">
        <v>0.14957919999869773</v>
      </c>
      <c r="C84" s="83">
        <v>1</v>
      </c>
      <c r="D84" s="84">
        <f t="shared" si="35"/>
        <v>2.3056000000000001</v>
      </c>
      <c r="E84" s="84">
        <f t="shared" si="36"/>
        <v>0.14957919999869773</v>
      </c>
      <c r="F84" s="76">
        <f t="shared" si="37"/>
        <v>2.3056000000000001</v>
      </c>
      <c r="G84" s="76">
        <f t="shared" si="38"/>
        <v>0.14957919999869773</v>
      </c>
      <c r="H84" s="76">
        <f t="shared" si="39"/>
        <v>5.3157913600000004</v>
      </c>
      <c r="I84" s="76">
        <f t="shared" si="40"/>
        <v>12.256088559616002</v>
      </c>
      <c r="J84" s="76">
        <f t="shared" si="41"/>
        <v>28.257637783050654</v>
      </c>
      <c r="K84" s="76">
        <f t="shared" si="42"/>
        <v>0.34486980351699753</v>
      </c>
      <c r="L84" s="76">
        <f t="shared" si="43"/>
        <v>0.79513181898878948</v>
      </c>
      <c r="M84" s="76">
        <f t="shared" ca="1" si="44"/>
        <v>0.146959147912989</v>
      </c>
      <c r="N84" s="76">
        <f t="shared" ca="1" si="45"/>
        <v>6.8646729318266634E-6</v>
      </c>
      <c r="O84" s="86">
        <f t="shared" ca="1" si="46"/>
        <v>624081.96209299972</v>
      </c>
      <c r="P84" s="76">
        <f t="shared" ca="1" si="47"/>
        <v>600762.70040667569</v>
      </c>
      <c r="Q84" s="76">
        <f t="shared" ca="1" si="48"/>
        <v>29604.5278640504</v>
      </c>
      <c r="R84" s="30">
        <f t="shared" ca="1" si="49"/>
        <v>2.6200520857087295E-3</v>
      </c>
    </row>
    <row r="85" spans="1:18" x14ac:dyDescent="0.2">
      <c r="A85" s="83">
        <v>23071.5</v>
      </c>
      <c r="B85" s="83">
        <v>0.14843505000317236</v>
      </c>
      <c r="C85" s="83">
        <v>1</v>
      </c>
      <c r="D85" s="84">
        <f t="shared" si="35"/>
        <v>2.30715</v>
      </c>
      <c r="E85" s="84">
        <f t="shared" si="36"/>
        <v>0.14843505000317236</v>
      </c>
      <c r="F85" s="76">
        <f t="shared" si="37"/>
        <v>2.30715</v>
      </c>
      <c r="G85" s="76">
        <f t="shared" si="38"/>
        <v>0.14843505000317236</v>
      </c>
      <c r="H85" s="76">
        <f t="shared" si="39"/>
        <v>5.3229411225000005</v>
      </c>
      <c r="I85" s="76">
        <f t="shared" si="40"/>
        <v>12.280823610775876</v>
      </c>
      <c r="J85" s="76">
        <f t="shared" si="41"/>
        <v>28.333702193601564</v>
      </c>
      <c r="K85" s="76">
        <f t="shared" si="42"/>
        <v>0.34246192561481914</v>
      </c>
      <c r="L85" s="76">
        <f t="shared" si="43"/>
        <v>0.79011103168222996</v>
      </c>
      <c r="M85" s="76">
        <f t="shared" ca="1" si="44"/>
        <v>0.1471701886198693</v>
      </c>
      <c r="N85" s="76">
        <f t="shared" ca="1" si="45"/>
        <v>1.5998743189713354E-6</v>
      </c>
      <c r="O85" s="86">
        <f t="shared" ca="1" si="46"/>
        <v>617084.88976004813</v>
      </c>
      <c r="P85" s="76">
        <f t="shared" ca="1" si="47"/>
        <v>593041.45286919619</v>
      </c>
      <c r="Q85" s="76">
        <f t="shared" ca="1" si="48"/>
        <v>29149.827077739777</v>
      </c>
      <c r="R85" s="30">
        <f t="shared" ca="1" si="49"/>
        <v>1.264861383303062E-3</v>
      </c>
    </row>
    <row r="86" spans="1:18" x14ac:dyDescent="0.2">
      <c r="A86" s="83">
        <v>23083.5</v>
      </c>
      <c r="B86" s="83">
        <v>0.14932344999397174</v>
      </c>
      <c r="C86" s="83">
        <v>1</v>
      </c>
      <c r="D86" s="84">
        <f t="shared" si="35"/>
        <v>2.3083499999999999</v>
      </c>
      <c r="E86" s="84">
        <f t="shared" si="36"/>
        <v>0.14932344999397174</v>
      </c>
      <c r="F86" s="76">
        <f t="shared" si="37"/>
        <v>2.3083499999999999</v>
      </c>
      <c r="G86" s="76">
        <f t="shared" si="38"/>
        <v>0.14932344999397174</v>
      </c>
      <c r="H86" s="76">
        <f t="shared" si="39"/>
        <v>5.3284797224999991</v>
      </c>
      <c r="I86" s="76">
        <f t="shared" si="40"/>
        <v>12.299996167432873</v>
      </c>
      <c r="J86" s="76">
        <f t="shared" si="41"/>
        <v>28.39269615309367</v>
      </c>
      <c r="K86" s="76">
        <f t="shared" si="42"/>
        <v>0.34469078579358464</v>
      </c>
      <c r="L86" s="76">
        <f t="shared" si="43"/>
        <v>0.79566697538662112</v>
      </c>
      <c r="M86" s="76">
        <f t="shared" ca="1" si="44"/>
        <v>0.14733365717236713</v>
      </c>
      <c r="N86" s="76">
        <f t="shared" ca="1" si="45"/>
        <v>3.9592754729092267E-6</v>
      </c>
      <c r="O86" s="86">
        <f t="shared" ca="1" si="46"/>
        <v>611659.98209611396</v>
      </c>
      <c r="P86" s="76">
        <f t="shared" ca="1" si="47"/>
        <v>587063.27326493501</v>
      </c>
      <c r="Q86" s="76">
        <f t="shared" ca="1" si="48"/>
        <v>28798.341716504499</v>
      </c>
      <c r="R86" s="30">
        <f t="shared" ca="1" si="49"/>
        <v>1.9897928216046079E-3</v>
      </c>
    </row>
    <row r="87" spans="1:18" x14ac:dyDescent="0.2">
      <c r="A87" s="83">
        <v>23085.5</v>
      </c>
      <c r="B87" s="83">
        <v>0.14930484999786131</v>
      </c>
      <c r="C87" s="83">
        <v>1</v>
      </c>
      <c r="D87" s="84">
        <f t="shared" si="35"/>
        <v>2.3085499999999999</v>
      </c>
      <c r="E87" s="84">
        <f t="shared" si="36"/>
        <v>0.14930484999786131</v>
      </c>
      <c r="F87" s="76">
        <f t="shared" si="37"/>
        <v>2.3085499999999999</v>
      </c>
      <c r="G87" s="76">
        <f t="shared" si="38"/>
        <v>0.14930484999786131</v>
      </c>
      <c r="H87" s="76">
        <f t="shared" si="39"/>
        <v>5.3294031024999997</v>
      </c>
      <c r="I87" s="76">
        <f t="shared" si="40"/>
        <v>12.303193532276374</v>
      </c>
      <c r="J87" s="76">
        <f t="shared" si="41"/>
        <v>28.402537428936622</v>
      </c>
      <c r="K87" s="76">
        <f t="shared" si="42"/>
        <v>0.34467771146256271</v>
      </c>
      <c r="L87" s="76">
        <f t="shared" si="43"/>
        <v>0.7957057307968991</v>
      </c>
      <c r="M87" s="76">
        <f t="shared" ca="1" si="44"/>
        <v>0.14736090890555908</v>
      </c>
      <c r="N87" s="76">
        <f t="shared" ca="1" si="45"/>
        <v>3.7789069703411718E-6</v>
      </c>
      <c r="O87" s="86">
        <f t="shared" ca="1" si="46"/>
        <v>610755.19952314638</v>
      </c>
      <c r="P87" s="76">
        <f t="shared" ca="1" si="47"/>
        <v>586066.9094460198</v>
      </c>
      <c r="Q87" s="76">
        <f t="shared" ca="1" si="48"/>
        <v>28739.80910779041</v>
      </c>
      <c r="R87" s="30">
        <f t="shared" ca="1" si="49"/>
        <v>1.943941092302226E-3</v>
      </c>
    </row>
    <row r="88" spans="1:18" x14ac:dyDescent="0.2">
      <c r="A88" s="83">
        <v>23098</v>
      </c>
      <c r="B88" s="83">
        <v>0.14888860000064597</v>
      </c>
      <c r="C88" s="83">
        <v>1</v>
      </c>
      <c r="D88" s="84">
        <f t="shared" si="35"/>
        <v>2.3098000000000001</v>
      </c>
      <c r="E88" s="84">
        <f t="shared" si="36"/>
        <v>0.14888860000064597</v>
      </c>
      <c r="F88" s="76">
        <f t="shared" si="37"/>
        <v>2.3098000000000001</v>
      </c>
      <c r="G88" s="76">
        <f t="shared" si="38"/>
        <v>0.14888860000064597</v>
      </c>
      <c r="H88" s="76">
        <f t="shared" si="39"/>
        <v>5.3351760400000003</v>
      </c>
      <c r="I88" s="76">
        <f t="shared" si="40"/>
        <v>12.323189617192002</v>
      </c>
      <c r="J88" s="76">
        <f t="shared" si="41"/>
        <v>28.464103377790085</v>
      </c>
      <c r="K88" s="76">
        <f t="shared" si="42"/>
        <v>0.34390288828149207</v>
      </c>
      <c r="L88" s="76">
        <f t="shared" si="43"/>
        <v>0.7943468913525904</v>
      </c>
      <c r="M88" s="76">
        <f t="shared" ca="1" si="44"/>
        <v>0.14753127738506819</v>
      </c>
      <c r="N88" s="76">
        <f t="shared" ca="1" si="45"/>
        <v>1.8423246827588986E-6</v>
      </c>
      <c r="O88" s="86">
        <f t="shared" ca="1" si="46"/>
        <v>605096.40991378971</v>
      </c>
      <c r="P88" s="76">
        <f t="shared" ca="1" si="47"/>
        <v>579839.8466333556</v>
      </c>
      <c r="Q88" s="76">
        <f t="shared" ca="1" si="48"/>
        <v>28374.306741243421</v>
      </c>
      <c r="R88" s="30">
        <f t="shared" ca="1" si="49"/>
        <v>1.3573226155777773E-3</v>
      </c>
    </row>
    <row r="89" spans="1:18" x14ac:dyDescent="0.2">
      <c r="A89" s="83">
        <v>23110</v>
      </c>
      <c r="B89" s="83">
        <v>0.14827700000023469</v>
      </c>
      <c r="C89" s="83">
        <v>1</v>
      </c>
      <c r="D89" s="84">
        <f t="shared" si="35"/>
        <v>2.3109999999999999</v>
      </c>
      <c r="E89" s="84">
        <f t="shared" si="36"/>
        <v>0.14827700000023469</v>
      </c>
      <c r="F89" s="76">
        <f t="shared" si="37"/>
        <v>2.3109999999999999</v>
      </c>
      <c r="G89" s="76">
        <f t="shared" si="38"/>
        <v>0.14827700000023469</v>
      </c>
      <c r="H89" s="76">
        <f t="shared" si="39"/>
        <v>5.3407209999999994</v>
      </c>
      <c r="I89" s="76">
        <f t="shared" si="40"/>
        <v>12.342406230999998</v>
      </c>
      <c r="J89" s="76">
        <f t="shared" si="41"/>
        <v>28.523300799840996</v>
      </c>
      <c r="K89" s="76">
        <f t="shared" si="42"/>
        <v>0.34266814700054238</v>
      </c>
      <c r="L89" s="76">
        <f t="shared" si="43"/>
        <v>0.79190608771825344</v>
      </c>
      <c r="M89" s="76">
        <f t="shared" ca="1" si="44"/>
        <v>0.14769490435704088</v>
      </c>
      <c r="N89" s="76">
        <f t="shared" ca="1" si="45"/>
        <v>3.388353378252136E-7</v>
      </c>
      <c r="O89" s="86">
        <f t="shared" ca="1" si="46"/>
        <v>599657.95450145844</v>
      </c>
      <c r="P89" s="76">
        <f t="shared" ca="1" si="47"/>
        <v>573862.55823266855</v>
      </c>
      <c r="Q89" s="76">
        <f t="shared" ca="1" si="48"/>
        <v>28023.976572449708</v>
      </c>
      <c r="R89" s="30">
        <f t="shared" ca="1" si="49"/>
        <v>5.8209564319380847E-4</v>
      </c>
    </row>
    <row r="90" spans="1:18" x14ac:dyDescent="0.2">
      <c r="A90" s="83">
        <v>23134</v>
      </c>
      <c r="B90" s="83">
        <v>0.14915380000456935</v>
      </c>
      <c r="C90" s="83">
        <v>1</v>
      </c>
      <c r="D90" s="84">
        <f t="shared" si="35"/>
        <v>2.3134000000000001</v>
      </c>
      <c r="E90" s="84">
        <f t="shared" si="36"/>
        <v>0.14915380000456935</v>
      </c>
      <c r="F90" s="76">
        <f t="shared" si="37"/>
        <v>2.3134000000000001</v>
      </c>
      <c r="G90" s="76">
        <f t="shared" si="38"/>
        <v>0.14915380000456935</v>
      </c>
      <c r="H90" s="76">
        <f t="shared" si="39"/>
        <v>5.3518195600000009</v>
      </c>
      <c r="I90" s="76">
        <f t="shared" si="40"/>
        <v>12.380899370104002</v>
      </c>
      <c r="J90" s="76">
        <f t="shared" si="41"/>
        <v>28.641972602798599</v>
      </c>
      <c r="K90" s="76">
        <f t="shared" si="42"/>
        <v>0.34505240093057077</v>
      </c>
      <c r="L90" s="76">
        <f t="shared" si="43"/>
        <v>0.79824422431278241</v>
      </c>
      <c r="M90" s="76">
        <f t="shared" ca="1" si="44"/>
        <v>0.14802237351234845</v>
      </c>
      <c r="N90" s="76">
        <f t="shared" ca="1" si="45"/>
        <v>1.2801259072992763E-6</v>
      </c>
      <c r="O90" s="86">
        <f t="shared" ca="1" si="46"/>
        <v>588765.01701444562</v>
      </c>
      <c r="P90" s="76">
        <f t="shared" ca="1" si="47"/>
        <v>561911.90482877579</v>
      </c>
      <c r="Q90" s="76">
        <f t="shared" ca="1" si="48"/>
        <v>27325.060880537661</v>
      </c>
      <c r="R90" s="30">
        <f t="shared" ca="1" si="49"/>
        <v>1.1314264922208939E-3</v>
      </c>
    </row>
    <row r="91" spans="1:18" x14ac:dyDescent="0.2">
      <c r="A91" s="83">
        <v>23216.5</v>
      </c>
      <c r="B91" s="83">
        <v>0.14978654999868013</v>
      </c>
      <c r="C91" s="83">
        <v>1</v>
      </c>
      <c r="D91" s="84">
        <f t="shared" si="35"/>
        <v>2.32165</v>
      </c>
      <c r="E91" s="84">
        <f t="shared" si="36"/>
        <v>0.14978654999868013</v>
      </c>
      <c r="F91" s="76">
        <f t="shared" si="37"/>
        <v>2.32165</v>
      </c>
      <c r="G91" s="76">
        <f t="shared" si="38"/>
        <v>0.14978654999868013</v>
      </c>
      <c r="H91" s="76">
        <f t="shared" si="39"/>
        <v>5.3900587225000001</v>
      </c>
      <c r="I91" s="76">
        <f t="shared" si="40"/>
        <v>12.513829833092124</v>
      </c>
      <c r="J91" s="76">
        <f t="shared" si="41"/>
        <v>29.052733031998329</v>
      </c>
      <c r="K91" s="76">
        <f t="shared" si="42"/>
        <v>0.34775194380443575</v>
      </c>
      <c r="L91" s="76">
        <f t="shared" si="43"/>
        <v>0.80735830033356826</v>
      </c>
      <c r="M91" s="76">
        <f t="shared" ca="1" si="44"/>
        <v>0.14915023727634502</v>
      </c>
      <c r="N91" s="76">
        <f t="shared" ca="1" si="45"/>
        <v>4.0489388060551676E-7</v>
      </c>
      <c r="O91" s="86">
        <f t="shared" ca="1" si="46"/>
        <v>551199.36176288722</v>
      </c>
      <c r="P91" s="76">
        <f t="shared" ca="1" si="47"/>
        <v>520919.03693964781</v>
      </c>
      <c r="Q91" s="76">
        <f t="shared" ca="1" si="48"/>
        <v>24943.352943080255</v>
      </c>
      <c r="R91" s="30">
        <f t="shared" ca="1" si="49"/>
        <v>6.3631272233510838E-4</v>
      </c>
    </row>
    <row r="92" spans="1:18" x14ac:dyDescent="0.2">
      <c r="A92" s="83">
        <v>23871</v>
      </c>
      <c r="B92" s="83">
        <v>0.15909969999484019</v>
      </c>
      <c r="C92" s="83">
        <v>1</v>
      </c>
      <c r="D92" s="84">
        <f t="shared" si="35"/>
        <v>2.3871000000000002</v>
      </c>
      <c r="E92" s="84">
        <f t="shared" si="36"/>
        <v>0.15909969999484019</v>
      </c>
      <c r="F92" s="76">
        <f t="shared" si="37"/>
        <v>2.3871000000000002</v>
      </c>
      <c r="G92" s="76">
        <f t="shared" si="38"/>
        <v>0.15909969999484019</v>
      </c>
      <c r="H92" s="76">
        <f t="shared" si="39"/>
        <v>5.6982464100000012</v>
      </c>
      <c r="I92" s="76">
        <f t="shared" si="40"/>
        <v>13.602284005311004</v>
      </c>
      <c r="J92" s="76">
        <f t="shared" si="41"/>
        <v>32.470012149077903</v>
      </c>
      <c r="K92" s="76">
        <f t="shared" si="42"/>
        <v>0.37978689385768305</v>
      </c>
      <c r="L92" s="76">
        <f t="shared" si="43"/>
        <v>0.90658929432767532</v>
      </c>
      <c r="M92" s="76">
        <f t="shared" ca="1" si="44"/>
        <v>0.15821810780343601</v>
      </c>
      <c r="N92" s="76">
        <f t="shared" ca="1" si="45"/>
        <v>7.772047919448326E-7</v>
      </c>
      <c r="O92" s="86">
        <f t="shared" ca="1" si="46"/>
        <v>262559.57922036154</v>
      </c>
      <c r="P92" s="76">
        <f t="shared" ca="1" si="47"/>
        <v>218635.71625410122</v>
      </c>
      <c r="Q92" s="76">
        <f t="shared" ca="1" si="48"/>
        <v>8354.2116184129554</v>
      </c>
      <c r="R92" s="30">
        <f t="shared" ca="1" si="49"/>
        <v>8.8159219140418466E-4</v>
      </c>
    </row>
    <row r="93" spans="1:18" x14ac:dyDescent="0.2">
      <c r="A93" s="83">
        <v>23876</v>
      </c>
      <c r="B93" s="83">
        <v>0.15945320000173524</v>
      </c>
      <c r="C93" s="83">
        <v>1</v>
      </c>
      <c r="D93" s="84">
        <f t="shared" si="35"/>
        <v>2.3875999999999999</v>
      </c>
      <c r="E93" s="84">
        <f t="shared" si="36"/>
        <v>0.15945320000173524</v>
      </c>
      <c r="F93" s="76">
        <f t="shared" si="37"/>
        <v>2.3875999999999999</v>
      </c>
      <c r="G93" s="76">
        <f t="shared" si="38"/>
        <v>0.15945320000173524</v>
      </c>
      <c r="H93" s="76">
        <f t="shared" si="39"/>
        <v>5.7006337599999997</v>
      </c>
      <c r="I93" s="76">
        <f t="shared" si="40"/>
        <v>13.610833165375999</v>
      </c>
      <c r="J93" s="76">
        <f t="shared" si="41"/>
        <v>32.497225265651736</v>
      </c>
      <c r="K93" s="76">
        <f t="shared" si="42"/>
        <v>0.38071046032414307</v>
      </c>
      <c r="L93" s="76">
        <f t="shared" si="43"/>
        <v>0.90898429506992395</v>
      </c>
      <c r="M93" s="76">
        <f t="shared" ca="1" si="44"/>
        <v>0.15828820243461778</v>
      </c>
      <c r="N93" s="76">
        <f t="shared" ca="1" si="45"/>
        <v>1.3572193313896125E-6</v>
      </c>
      <c r="O93" s="86">
        <f t="shared" ca="1" si="46"/>
        <v>260534.11489040789</v>
      </c>
      <c r="P93" s="76">
        <f t="shared" ca="1" si="47"/>
        <v>216612.81621567489</v>
      </c>
      <c r="Q93" s="76">
        <f t="shared" ca="1" si="48"/>
        <v>8251.5200346457859</v>
      </c>
      <c r="R93" s="30">
        <f t="shared" ca="1" si="49"/>
        <v>1.164997567117465E-3</v>
      </c>
    </row>
    <row r="94" spans="1:18" x14ac:dyDescent="0.2">
      <c r="A94" s="83">
        <v>23992</v>
      </c>
      <c r="B94" s="83">
        <v>0.16137439999874914</v>
      </c>
      <c r="C94" s="83">
        <v>1</v>
      </c>
      <c r="D94" s="84">
        <f t="shared" si="35"/>
        <v>2.3992</v>
      </c>
      <c r="E94" s="84">
        <f t="shared" si="36"/>
        <v>0.16137439999874914</v>
      </c>
      <c r="F94" s="76">
        <f t="shared" si="37"/>
        <v>2.3992</v>
      </c>
      <c r="G94" s="76">
        <f t="shared" si="38"/>
        <v>0.16137439999874914</v>
      </c>
      <c r="H94" s="76">
        <f t="shared" si="39"/>
        <v>5.7561606400000001</v>
      </c>
      <c r="I94" s="76">
        <f t="shared" si="40"/>
        <v>13.810180607488</v>
      </c>
      <c r="J94" s="76">
        <f t="shared" si="41"/>
        <v>33.133385313485213</v>
      </c>
      <c r="K94" s="76">
        <f t="shared" si="42"/>
        <v>0.38716946047699896</v>
      </c>
      <c r="L94" s="76">
        <f t="shared" si="43"/>
        <v>0.92889696957641588</v>
      </c>
      <c r="M94" s="76">
        <f t="shared" ca="1" si="44"/>
        <v>0.15991789406632045</v>
      </c>
      <c r="N94" s="76">
        <f t="shared" ca="1" si="45"/>
        <v>2.1214095311999579E-6</v>
      </c>
      <c r="O94" s="86">
        <f t="shared" ca="1" si="46"/>
        <v>214864.02561790071</v>
      </c>
      <c r="P94" s="76">
        <f t="shared" ca="1" si="47"/>
        <v>171521.28186932803</v>
      </c>
      <c r="Q94" s="76">
        <f t="shared" ca="1" si="48"/>
        <v>6010.8462086795289</v>
      </c>
      <c r="R94" s="30">
        <f t="shared" ca="1" si="49"/>
        <v>1.4565059324286866E-3</v>
      </c>
    </row>
    <row r="95" spans="1:18" x14ac:dyDescent="0.2">
      <c r="A95" s="83">
        <v>24003</v>
      </c>
      <c r="B95" s="83">
        <v>0.16027209999447223</v>
      </c>
      <c r="C95" s="83">
        <v>1</v>
      </c>
      <c r="D95" s="84">
        <f t="shared" si="35"/>
        <v>2.4003000000000001</v>
      </c>
      <c r="E95" s="84">
        <f t="shared" si="36"/>
        <v>0.16027209999447223</v>
      </c>
      <c r="F95" s="76">
        <f t="shared" si="37"/>
        <v>2.4003000000000001</v>
      </c>
      <c r="G95" s="76">
        <f t="shared" si="38"/>
        <v>0.16027209999447223</v>
      </c>
      <c r="H95" s="76">
        <f t="shared" si="39"/>
        <v>5.7614400900000007</v>
      </c>
      <c r="I95" s="76">
        <f t="shared" si="40"/>
        <v>13.829184648027002</v>
      </c>
      <c r="J95" s="76">
        <f t="shared" si="41"/>
        <v>33.194191910659214</v>
      </c>
      <c r="K95" s="76">
        <f t="shared" si="42"/>
        <v>0.3847011216167317</v>
      </c>
      <c r="L95" s="76">
        <f t="shared" si="43"/>
        <v>0.92339810221664109</v>
      </c>
      <c r="M95" s="76">
        <f t="shared" ca="1" si="44"/>
        <v>0.16007278176486917</v>
      </c>
      <c r="N95" s="76">
        <f t="shared" ca="1" si="45"/>
        <v>3.9727756652099205E-8</v>
      </c>
      <c r="O95" s="86">
        <f t="shared" ca="1" si="46"/>
        <v>210674.77652770004</v>
      </c>
      <c r="P95" s="76">
        <f t="shared" ca="1" si="47"/>
        <v>167439.67155392471</v>
      </c>
      <c r="Q95" s="76">
        <f t="shared" ca="1" si="48"/>
        <v>5813.1878533340741</v>
      </c>
      <c r="R95" s="30">
        <f t="shared" ca="1" si="49"/>
        <v>1.9931822960306267E-4</v>
      </c>
    </row>
    <row r="96" spans="1:18" x14ac:dyDescent="0.2">
      <c r="A96" s="83">
        <v>24045</v>
      </c>
      <c r="B96" s="83">
        <v>0.16048149999551242</v>
      </c>
      <c r="C96" s="83">
        <v>1</v>
      </c>
      <c r="D96" s="84">
        <f t="shared" si="35"/>
        <v>2.4045000000000001</v>
      </c>
      <c r="E96" s="84">
        <f t="shared" si="36"/>
        <v>0.16048149999551242</v>
      </c>
      <c r="F96" s="76">
        <f t="shared" si="37"/>
        <v>2.4045000000000001</v>
      </c>
      <c r="G96" s="76">
        <f t="shared" si="38"/>
        <v>0.16048149999551242</v>
      </c>
      <c r="H96" s="76">
        <f t="shared" si="39"/>
        <v>5.7816202500000005</v>
      </c>
      <c r="I96" s="76">
        <f t="shared" si="40"/>
        <v>13.901905891125002</v>
      </c>
      <c r="J96" s="76">
        <f t="shared" si="41"/>
        <v>33.427132715210071</v>
      </c>
      <c r="K96" s="76">
        <f t="shared" si="42"/>
        <v>0.38587776673920965</v>
      </c>
      <c r="L96" s="76">
        <f t="shared" si="43"/>
        <v>0.92784309012442967</v>
      </c>
      <c r="M96" s="76">
        <f t="shared" ca="1" si="44"/>
        <v>0.16066472562748971</v>
      </c>
      <c r="N96" s="76">
        <f t="shared" ca="1" si="45"/>
        <v>3.3571632213475536E-8</v>
      </c>
      <c r="O96" s="86">
        <f t="shared" ca="1" si="46"/>
        <v>194925.86543666053</v>
      </c>
      <c r="P96" s="76">
        <f t="shared" ca="1" si="47"/>
        <v>152188.11976094815</v>
      </c>
      <c r="Q96" s="76">
        <f t="shared" ca="1" si="48"/>
        <v>5083.5702234338523</v>
      </c>
      <c r="R96" s="30">
        <f t="shared" ca="1" si="49"/>
        <v>-1.8322563197728514E-4</v>
      </c>
    </row>
    <row r="97" spans="1:18" x14ac:dyDescent="0.2">
      <c r="A97" s="83">
        <v>24062</v>
      </c>
      <c r="B97" s="83">
        <v>0.16202340000018012</v>
      </c>
      <c r="C97" s="83">
        <v>1</v>
      </c>
      <c r="D97" s="84">
        <f t="shared" si="35"/>
        <v>2.4062000000000001</v>
      </c>
      <c r="E97" s="84">
        <f t="shared" si="36"/>
        <v>0.16202340000018012</v>
      </c>
      <c r="F97" s="76">
        <f t="shared" si="37"/>
        <v>2.4062000000000001</v>
      </c>
      <c r="G97" s="76">
        <f t="shared" si="38"/>
        <v>0.16202340000018012</v>
      </c>
      <c r="H97" s="76">
        <f t="shared" si="39"/>
        <v>5.7897984400000002</v>
      </c>
      <c r="I97" s="76">
        <f t="shared" si="40"/>
        <v>13.931413006328</v>
      </c>
      <c r="J97" s="76">
        <f t="shared" si="41"/>
        <v>33.521765975826433</v>
      </c>
      <c r="K97" s="76">
        <f t="shared" si="42"/>
        <v>0.38986070508043341</v>
      </c>
      <c r="L97" s="76">
        <f t="shared" si="43"/>
        <v>0.93808282856453895</v>
      </c>
      <c r="M97" s="76">
        <f t="shared" ca="1" si="44"/>
        <v>0.16090457178732237</v>
      </c>
      <c r="N97" s="76">
        <f t="shared" ca="1" si="45"/>
        <v>1.2517765698864613E-6</v>
      </c>
      <c r="O97" s="86">
        <f t="shared" ca="1" si="46"/>
        <v>188666.2882063924</v>
      </c>
      <c r="P97" s="76">
        <f t="shared" ca="1" si="47"/>
        <v>146169.2013930871</v>
      </c>
      <c r="Q97" s="76">
        <f t="shared" ca="1" si="48"/>
        <v>4799.8255044538382</v>
      </c>
      <c r="R97" s="30">
        <f t="shared" ca="1" si="49"/>
        <v>1.1188282128577476E-3</v>
      </c>
    </row>
    <row r="98" spans="1:18" x14ac:dyDescent="0.2">
      <c r="A98" s="83">
        <v>24674.5</v>
      </c>
      <c r="B98" s="83">
        <v>0.17042714999843156</v>
      </c>
      <c r="C98" s="83">
        <v>1</v>
      </c>
      <c r="D98" s="84">
        <f t="shared" si="35"/>
        <v>2.4674499999999999</v>
      </c>
      <c r="E98" s="84">
        <f t="shared" si="36"/>
        <v>0.17042714999843156</v>
      </c>
      <c r="F98" s="76">
        <f t="shared" si="37"/>
        <v>2.4674499999999999</v>
      </c>
      <c r="G98" s="76">
        <f t="shared" si="38"/>
        <v>0.17042714999843156</v>
      </c>
      <c r="H98" s="76">
        <f t="shared" si="39"/>
        <v>6.0883095024999996</v>
      </c>
      <c r="I98" s="76">
        <f t="shared" si="40"/>
        <v>15.022599281943624</v>
      </c>
      <c r="J98" s="76">
        <f t="shared" si="41"/>
        <v>37.067512598231794</v>
      </c>
      <c r="K98" s="76">
        <f t="shared" si="42"/>
        <v>0.42052047126362996</v>
      </c>
      <c r="L98" s="76">
        <f t="shared" si="43"/>
        <v>1.0376132368194437</v>
      </c>
      <c r="M98" s="76">
        <f t="shared" ca="1" si="44"/>
        <v>0.16964212808994178</v>
      </c>
      <c r="N98" s="76">
        <f t="shared" ca="1" si="45"/>
        <v>6.1625939680893692E-7</v>
      </c>
      <c r="O98" s="86">
        <f t="shared" ca="1" si="46"/>
        <v>22736.665529573991</v>
      </c>
      <c r="P98" s="76">
        <f t="shared" ca="1" si="47"/>
        <v>5638.3406150610981</v>
      </c>
      <c r="Q98" s="76">
        <f t="shared" ca="1" si="48"/>
        <v>97.963180196225068</v>
      </c>
      <c r="R98" s="30">
        <f t="shared" ca="1" si="49"/>
        <v>7.8502190848978026E-4</v>
      </c>
    </row>
    <row r="99" spans="1:18" x14ac:dyDescent="0.2">
      <c r="A99" s="83">
        <v>24738</v>
      </c>
      <c r="B99" s="83">
        <v>0.17033660000015516</v>
      </c>
      <c r="C99" s="83">
        <v>1</v>
      </c>
      <c r="D99" s="84">
        <f t="shared" si="35"/>
        <v>2.4738000000000002</v>
      </c>
      <c r="E99" s="84">
        <f t="shared" si="36"/>
        <v>0.17033660000015516</v>
      </c>
      <c r="F99" s="76">
        <f t="shared" si="37"/>
        <v>2.4738000000000002</v>
      </c>
      <c r="G99" s="76">
        <f t="shared" si="38"/>
        <v>0.17033660000015516</v>
      </c>
      <c r="H99" s="76">
        <f t="shared" si="39"/>
        <v>6.1196864400000015</v>
      </c>
      <c r="I99" s="76">
        <f t="shared" si="40"/>
        <v>15.138880315272004</v>
      </c>
      <c r="J99" s="76">
        <f t="shared" si="41"/>
        <v>37.450562123919887</v>
      </c>
      <c r="K99" s="76">
        <f t="shared" si="42"/>
        <v>0.42137868108038384</v>
      </c>
      <c r="L99" s="76">
        <f t="shared" si="43"/>
        <v>1.0424065812566536</v>
      </c>
      <c r="M99" s="76">
        <f t="shared" ca="1" si="44"/>
        <v>0.1705586731840078</v>
      </c>
      <c r="N99" s="76">
        <f t="shared" ca="1" si="45"/>
        <v>4.9316498986450504E-8</v>
      </c>
      <c r="O99" s="86">
        <f t="shared" ca="1" si="46"/>
        <v>14038.676462091362</v>
      </c>
      <c r="P99" s="76">
        <f t="shared" ca="1" si="47"/>
        <v>1623.1568832768942</v>
      </c>
      <c r="Q99" s="76">
        <f t="shared" ca="1" si="48"/>
        <v>354.38875316161307</v>
      </c>
      <c r="R99" s="30">
        <f t="shared" ca="1" si="49"/>
        <v>-2.2207318385264463E-4</v>
      </c>
    </row>
    <row r="100" spans="1:18" x14ac:dyDescent="0.2">
      <c r="A100" s="83">
        <v>24798.5</v>
      </c>
      <c r="B100" s="83">
        <v>0.17247394999867538</v>
      </c>
      <c r="C100" s="83">
        <v>1</v>
      </c>
      <c r="D100" s="84">
        <f t="shared" si="35"/>
        <v>2.4798499999999999</v>
      </c>
      <c r="E100" s="84">
        <f t="shared" si="36"/>
        <v>0.17247394999867538</v>
      </c>
      <c r="F100" s="76">
        <f t="shared" si="37"/>
        <v>2.4798499999999999</v>
      </c>
      <c r="G100" s="76">
        <f t="shared" si="38"/>
        <v>0.17247394999867538</v>
      </c>
      <c r="H100" s="76">
        <f t="shared" si="39"/>
        <v>6.1496560224999994</v>
      </c>
      <c r="I100" s="76">
        <f t="shared" si="40"/>
        <v>15.250224487396624</v>
      </c>
      <c r="J100" s="76">
        <f t="shared" si="41"/>
        <v>37.818269195070513</v>
      </c>
      <c r="K100" s="76">
        <f t="shared" si="42"/>
        <v>0.4277095249042151</v>
      </c>
      <c r="L100" s="76">
        <f t="shared" si="43"/>
        <v>1.0606554653337177</v>
      </c>
      <c r="M100" s="76">
        <f t="shared" ca="1" si="44"/>
        <v>0.1714337855874058</v>
      </c>
      <c r="N100" s="76">
        <f t="shared" ca="1" si="45"/>
        <v>1.0819420024718004E-6</v>
      </c>
      <c r="O100" s="86">
        <f t="shared" ca="1" si="46"/>
        <v>7604.1400563495181</v>
      </c>
      <c r="P100" s="76">
        <f t="shared" ca="1" si="47"/>
        <v>43.781356576808335</v>
      </c>
      <c r="Q100" s="76">
        <f t="shared" ca="1" si="48"/>
        <v>753.86801404989137</v>
      </c>
      <c r="R100" s="30">
        <f t="shared" ca="1" si="49"/>
        <v>1.040164411269584E-3</v>
      </c>
    </row>
    <row r="101" spans="1:18" x14ac:dyDescent="0.2">
      <c r="A101" s="83">
        <v>24803</v>
      </c>
      <c r="B101" s="83">
        <v>0.17283209999732208</v>
      </c>
      <c r="C101" s="83">
        <v>1</v>
      </c>
      <c r="D101" s="84">
        <f t="shared" si="35"/>
        <v>2.4803000000000002</v>
      </c>
      <c r="E101" s="84">
        <f t="shared" si="36"/>
        <v>0.17283209999732208</v>
      </c>
      <c r="F101" s="76">
        <f t="shared" si="37"/>
        <v>2.4803000000000002</v>
      </c>
      <c r="G101" s="76">
        <f t="shared" si="38"/>
        <v>0.17283209999732208</v>
      </c>
      <c r="H101" s="76">
        <f t="shared" si="39"/>
        <v>6.1518880900000008</v>
      </c>
      <c r="I101" s="76">
        <f t="shared" si="40"/>
        <v>15.258528029627003</v>
      </c>
      <c r="J101" s="76">
        <f t="shared" si="41"/>
        <v>37.845727071883857</v>
      </c>
      <c r="K101" s="76">
        <f t="shared" si="42"/>
        <v>0.42867545762335796</v>
      </c>
      <c r="L101" s="76">
        <f t="shared" si="43"/>
        <v>1.0632437375432149</v>
      </c>
      <c r="M101" s="76">
        <f t="shared" ca="1" si="44"/>
        <v>0.17149894945063046</v>
      </c>
      <c r="N101" s="76">
        <f t="shared" ca="1" si="45"/>
        <v>1.7772903801441489E-6</v>
      </c>
      <c r="O101" s="86">
        <f t="shared" ca="1" si="46"/>
        <v>7200.3860575861772</v>
      </c>
      <c r="P101" s="76">
        <f t="shared" ca="1" si="47"/>
        <v>16.745701710785376</v>
      </c>
      <c r="Q101" s="76">
        <f t="shared" ca="1" si="48"/>
        <v>789.81028222365239</v>
      </c>
      <c r="R101" s="30">
        <f t="shared" ca="1" si="49"/>
        <v>1.3331505466916138E-3</v>
      </c>
    </row>
    <row r="102" spans="1:18" x14ac:dyDescent="0.2">
      <c r="A102" s="83">
        <v>25576</v>
      </c>
      <c r="B102" s="83">
        <v>0.17864320000080625</v>
      </c>
      <c r="C102" s="83">
        <v>1</v>
      </c>
      <c r="D102" s="84">
        <f t="shared" si="35"/>
        <v>2.5575999999999999</v>
      </c>
      <c r="E102" s="84">
        <f t="shared" si="36"/>
        <v>0.17864320000080625</v>
      </c>
      <c r="F102" s="76">
        <f t="shared" si="37"/>
        <v>2.5575999999999999</v>
      </c>
      <c r="G102" s="76">
        <f t="shared" si="38"/>
        <v>0.17864320000080625</v>
      </c>
      <c r="H102" s="76">
        <f t="shared" si="39"/>
        <v>6.5413177599999992</v>
      </c>
      <c r="I102" s="76">
        <f t="shared" si="40"/>
        <v>16.730074302975996</v>
      </c>
      <c r="J102" s="76">
        <f t="shared" si="41"/>
        <v>42.788838037291406</v>
      </c>
      <c r="K102" s="76">
        <f t="shared" si="42"/>
        <v>0.45689784832206204</v>
      </c>
      <c r="L102" s="76">
        <f t="shared" si="43"/>
        <v>1.1685619368685058</v>
      </c>
      <c r="M102" s="76">
        <f t="shared" ca="1" si="44"/>
        <v>0.18284235635690066</v>
      </c>
      <c r="N102" s="76">
        <f t="shared" ca="1" si="45"/>
        <v>1.7632914102928113E-5</v>
      </c>
      <c r="O102" s="86">
        <f t="shared" ca="1" si="46"/>
        <v>128802.99583348598</v>
      </c>
      <c r="P102" s="76">
        <f t="shared" ca="1" si="47"/>
        <v>221710.82312457025</v>
      </c>
      <c r="Q102" s="76">
        <f t="shared" ca="1" si="48"/>
        <v>22288.334681697343</v>
      </c>
      <c r="R102" s="30">
        <f t="shared" ca="1" si="49"/>
        <v>-4.1991563560944134E-3</v>
      </c>
    </row>
    <row r="103" spans="1:18" x14ac:dyDescent="0.2">
      <c r="A103" s="83">
        <v>25654</v>
      </c>
      <c r="B103" s="83">
        <v>0.18351779999647988</v>
      </c>
      <c r="C103" s="83">
        <v>1</v>
      </c>
      <c r="D103" s="84">
        <f t="shared" ref="D103:D120" si="50">A103/A$18</f>
        <v>2.5653999999999999</v>
      </c>
      <c r="E103" s="84">
        <f t="shared" ref="E103:E120" si="51">B103/B$18</f>
        <v>0.18351779999647988</v>
      </c>
      <c r="F103" s="76">
        <f t="shared" ref="F103:F120" si="52">$C103*D103</f>
        <v>2.5653999999999999</v>
      </c>
      <c r="G103" s="76">
        <f t="shared" ref="G103:G120" si="53">$C103*E103</f>
        <v>0.18351779999647988</v>
      </c>
      <c r="H103" s="76">
        <f t="shared" ref="H103:H120" si="54">C103*D103*D103</f>
        <v>6.5812771599999991</v>
      </c>
      <c r="I103" s="76">
        <f t="shared" ref="I103:I120" si="55">C103*D103*D103*D103</f>
        <v>16.883608426263997</v>
      </c>
      <c r="J103" s="76">
        <f t="shared" ref="J103:J120" si="56">C103*D103*D103*D103*D103</f>
        <v>43.313209056737655</v>
      </c>
      <c r="K103" s="76">
        <f t="shared" ref="K103:K120" si="57">C103*E103*D103</f>
        <v>0.47079656411096948</v>
      </c>
      <c r="L103" s="76">
        <f t="shared" ref="L103:L120" si="58">C103*E103*D103*D103</f>
        <v>1.207781505570281</v>
      </c>
      <c r="M103" s="76">
        <f t="shared" ref="M103:M120" ca="1" si="59">+E$4+E$5*D103+E$6*D103^2</f>
        <v>0.18400350312598929</v>
      </c>
      <c r="N103" s="76">
        <f t="shared" ref="N103:N120" ca="1" si="60">C103*(M103-E103)^2</f>
        <v>2.3590753001523197E-7</v>
      </c>
      <c r="O103" s="86">
        <f t="shared" ref="O103:O120" ca="1" si="61">(C103*O$1-O$2*F103+O$3*H103)^2</f>
        <v>166592.20956349047</v>
      </c>
      <c r="P103" s="76">
        <f t="shared" ref="P103:P120" ca="1" si="62">(-C103*O$2+O$4*F103-O$5*H103)^2</f>
        <v>273891.98422173999</v>
      </c>
      <c r="Q103" s="76">
        <f t="shared" ref="Q103:Q120" ca="1" si="63">+(C103*O$3-F103*O$5+H103*O$6)^2</f>
        <v>26449.518238911813</v>
      </c>
      <c r="R103" s="30">
        <f t="shared" ref="R103:R120" ca="1" si="64">+E103-M103</f>
        <v>-4.8570312950940719E-4</v>
      </c>
    </row>
    <row r="104" spans="1:18" x14ac:dyDescent="0.2">
      <c r="A104" s="83">
        <v>25658</v>
      </c>
      <c r="B104" s="83">
        <v>0.17858059999707621</v>
      </c>
      <c r="C104" s="83">
        <v>1</v>
      </c>
      <c r="D104" s="84">
        <f t="shared" si="50"/>
        <v>2.5657999999999999</v>
      </c>
      <c r="E104" s="84">
        <f t="shared" si="51"/>
        <v>0.17858059999707621</v>
      </c>
      <c r="F104" s="76">
        <f t="shared" si="52"/>
        <v>2.5657999999999999</v>
      </c>
      <c r="G104" s="76">
        <f t="shared" si="53"/>
        <v>0.17858059999707621</v>
      </c>
      <c r="H104" s="76">
        <f t="shared" si="54"/>
        <v>6.5833296399999996</v>
      </c>
      <c r="I104" s="76">
        <f t="shared" si="55"/>
        <v>16.891507190311998</v>
      </c>
      <c r="J104" s="76">
        <f t="shared" si="56"/>
        <v>43.340229148902523</v>
      </c>
      <c r="K104" s="76">
        <f t="shared" si="57"/>
        <v>0.45820210347249812</v>
      </c>
      <c r="L104" s="76">
        <f t="shared" si="58"/>
        <v>1.1756549570897357</v>
      </c>
      <c r="M104" s="76">
        <f t="shared" ca="1" si="59"/>
        <v>0.18406313081475736</v>
      </c>
      <c r="N104" s="76">
        <f t="shared" ca="1" si="60"/>
        <v>3.005814416682363E-5</v>
      </c>
      <c r="O104" s="86">
        <f t="shared" ca="1" si="61"/>
        <v>168679.18934215463</v>
      </c>
      <c r="P104" s="76">
        <f t="shared" ca="1" si="62"/>
        <v>276740.1564035152</v>
      </c>
      <c r="Q104" s="76">
        <f t="shared" ca="1" si="63"/>
        <v>26674.300854099401</v>
      </c>
      <c r="R104" s="30">
        <f t="shared" ca="1" si="64"/>
        <v>-5.4825308176811582E-3</v>
      </c>
    </row>
    <row r="105" spans="1:18" x14ac:dyDescent="0.2">
      <c r="A105" s="83">
        <v>25668</v>
      </c>
      <c r="B105" s="83">
        <v>0.18538759999501053</v>
      </c>
      <c r="C105" s="83">
        <v>1</v>
      </c>
      <c r="D105" s="84">
        <f t="shared" si="50"/>
        <v>2.5668000000000002</v>
      </c>
      <c r="E105" s="84">
        <f t="shared" si="51"/>
        <v>0.18538759999501053</v>
      </c>
      <c r="F105" s="76">
        <f t="shared" si="52"/>
        <v>2.5668000000000002</v>
      </c>
      <c r="G105" s="76">
        <f t="shared" si="53"/>
        <v>0.18538759999501053</v>
      </c>
      <c r="H105" s="76">
        <f t="shared" si="54"/>
        <v>6.588462240000001</v>
      </c>
      <c r="I105" s="76">
        <f t="shared" si="55"/>
        <v>16.911264877632004</v>
      </c>
      <c r="J105" s="76">
        <f t="shared" si="56"/>
        <v>43.407834687905833</v>
      </c>
      <c r="K105" s="76">
        <f t="shared" si="57"/>
        <v>0.47585289166719308</v>
      </c>
      <c r="L105" s="76">
        <f t="shared" si="58"/>
        <v>1.2214192023313513</v>
      </c>
      <c r="M105" s="76">
        <f t="shared" ca="1" si="59"/>
        <v>0.18421223490888899</v>
      </c>
      <c r="N105" s="76">
        <f t="shared" ca="1" si="60"/>
        <v>1.3814830856734907E-6</v>
      </c>
      <c r="O105" s="86">
        <f t="shared" ca="1" si="61"/>
        <v>173961.37286507053</v>
      </c>
      <c r="P105" s="76">
        <f t="shared" ca="1" si="62"/>
        <v>283935.28985366155</v>
      </c>
      <c r="Q105" s="76">
        <f t="shared" ca="1" si="63"/>
        <v>27241.192503391532</v>
      </c>
      <c r="R105" s="30">
        <f t="shared" ca="1" si="64"/>
        <v>1.1753650861215381E-3</v>
      </c>
    </row>
    <row r="106" spans="1:18" x14ac:dyDescent="0.2">
      <c r="A106" s="83">
        <v>25682</v>
      </c>
      <c r="B106" s="83">
        <v>0.18425739999656798</v>
      </c>
      <c r="C106" s="83">
        <v>1</v>
      </c>
      <c r="D106" s="84">
        <f t="shared" si="50"/>
        <v>2.5682</v>
      </c>
      <c r="E106" s="84">
        <f t="shared" si="51"/>
        <v>0.18425739999656798</v>
      </c>
      <c r="F106" s="76">
        <f t="shared" si="52"/>
        <v>2.5682</v>
      </c>
      <c r="G106" s="76">
        <f t="shared" si="53"/>
        <v>0.18425739999656798</v>
      </c>
      <c r="H106" s="76">
        <f t="shared" si="54"/>
        <v>6.5956512400000005</v>
      </c>
      <c r="I106" s="76">
        <f t="shared" si="55"/>
        <v>16.938951514568</v>
      </c>
      <c r="J106" s="76">
        <f t="shared" si="56"/>
        <v>43.502615279713538</v>
      </c>
      <c r="K106" s="76">
        <f t="shared" si="57"/>
        <v>0.47320985467118593</v>
      </c>
      <c r="L106" s="76">
        <f t="shared" si="58"/>
        <v>1.2152975487665396</v>
      </c>
      <c r="M106" s="76">
        <f t="shared" ca="1" si="59"/>
        <v>0.18442106433398064</v>
      </c>
      <c r="N106" s="76">
        <f t="shared" ca="1" si="60"/>
        <v>2.6786015340725406E-8</v>
      </c>
      <c r="O106" s="86">
        <f t="shared" ca="1" si="61"/>
        <v>181512.60403708447</v>
      </c>
      <c r="P106" s="76">
        <f t="shared" ca="1" si="62"/>
        <v>294188.64254934143</v>
      </c>
      <c r="Q106" s="76">
        <f t="shared" ca="1" si="63"/>
        <v>28046.739505833997</v>
      </c>
      <c r="R106" s="30">
        <f t="shared" ca="1" si="64"/>
        <v>-1.6366433741266118E-4</v>
      </c>
    </row>
    <row r="107" spans="1:18" x14ac:dyDescent="0.2">
      <c r="A107" s="83">
        <v>25711.5</v>
      </c>
      <c r="B107" s="83">
        <v>0.18518304999452084</v>
      </c>
      <c r="C107" s="83">
        <v>1</v>
      </c>
      <c r="D107" s="84">
        <f t="shared" si="50"/>
        <v>2.5711499999999998</v>
      </c>
      <c r="E107" s="84">
        <f t="shared" si="51"/>
        <v>0.18518304999452084</v>
      </c>
      <c r="F107" s="76">
        <f t="shared" si="52"/>
        <v>2.5711499999999998</v>
      </c>
      <c r="G107" s="76">
        <f t="shared" si="53"/>
        <v>0.18518304999452084</v>
      </c>
      <c r="H107" s="76">
        <f t="shared" si="54"/>
        <v>6.6108123224999993</v>
      </c>
      <c r="I107" s="76">
        <f t="shared" si="55"/>
        <v>16.997390102995872</v>
      </c>
      <c r="J107" s="76">
        <f t="shared" si="56"/>
        <v>43.702839563317838</v>
      </c>
      <c r="K107" s="76">
        <f t="shared" si="57"/>
        <v>0.47613339899341223</v>
      </c>
      <c r="L107" s="76">
        <f t="shared" si="58"/>
        <v>1.2242103888219118</v>
      </c>
      <c r="M107" s="76">
        <f t="shared" ca="1" si="59"/>
        <v>0.18486141740660472</v>
      </c>
      <c r="N107" s="76">
        <f t="shared" ca="1" si="60"/>
        <v>1.0344752160962119E-7</v>
      </c>
      <c r="O107" s="86">
        <f t="shared" ca="1" si="61"/>
        <v>198026.53383695189</v>
      </c>
      <c r="P107" s="76">
        <f t="shared" ca="1" si="62"/>
        <v>316488.44094370521</v>
      </c>
      <c r="Q107" s="76">
        <f t="shared" ca="1" si="63"/>
        <v>29789.983842536698</v>
      </c>
      <c r="R107" s="30">
        <f t="shared" ca="1" si="64"/>
        <v>3.2163258791612082E-4</v>
      </c>
    </row>
    <row r="108" spans="1:18" x14ac:dyDescent="0.2">
      <c r="A108" s="83">
        <v>25749</v>
      </c>
      <c r="B108" s="83">
        <v>0.18613429999822984</v>
      </c>
      <c r="C108" s="83">
        <v>1</v>
      </c>
      <c r="D108" s="84">
        <f t="shared" si="50"/>
        <v>2.5749</v>
      </c>
      <c r="E108" s="84">
        <f t="shared" si="51"/>
        <v>0.18613429999822984</v>
      </c>
      <c r="F108" s="76">
        <f t="shared" si="52"/>
        <v>2.5749</v>
      </c>
      <c r="G108" s="76">
        <f t="shared" si="53"/>
        <v>0.18613429999822984</v>
      </c>
      <c r="H108" s="76">
        <f t="shared" si="54"/>
        <v>6.6301100100000001</v>
      </c>
      <c r="I108" s="76">
        <f t="shared" si="55"/>
        <v>17.071870264748998</v>
      </c>
      <c r="J108" s="76">
        <f t="shared" si="56"/>
        <v>43.958358744702196</v>
      </c>
      <c r="K108" s="76">
        <f t="shared" si="57"/>
        <v>0.47927720906544202</v>
      </c>
      <c r="L108" s="76">
        <f t="shared" si="58"/>
        <v>1.2340908856226067</v>
      </c>
      <c r="M108" s="76">
        <f t="shared" ca="1" si="59"/>
        <v>0.18542181409328717</v>
      </c>
      <c r="N108" s="76">
        <f t="shared" ca="1" si="60"/>
        <v>5.0763616474196298E-7</v>
      </c>
      <c r="O108" s="86">
        <f t="shared" ca="1" si="61"/>
        <v>220215.99493269346</v>
      </c>
      <c r="P108" s="76">
        <f t="shared" ca="1" si="62"/>
        <v>346214.60544799879</v>
      </c>
      <c r="Q108" s="76">
        <f t="shared" ca="1" si="63"/>
        <v>32096.912622167685</v>
      </c>
      <c r="R108" s="30">
        <f t="shared" ca="1" si="64"/>
        <v>7.1248590494266129E-4</v>
      </c>
    </row>
    <row r="109" spans="1:18" x14ac:dyDescent="0.2">
      <c r="A109" s="83">
        <v>25760</v>
      </c>
      <c r="B109" s="83">
        <v>0.18673199999466306</v>
      </c>
      <c r="C109" s="83">
        <v>1</v>
      </c>
      <c r="D109" s="84">
        <f t="shared" si="50"/>
        <v>2.5760000000000001</v>
      </c>
      <c r="E109" s="84">
        <f t="shared" si="51"/>
        <v>0.18673199999466306</v>
      </c>
      <c r="F109" s="76">
        <f t="shared" si="52"/>
        <v>2.5760000000000001</v>
      </c>
      <c r="G109" s="76">
        <f t="shared" si="53"/>
        <v>0.18673199999466306</v>
      </c>
      <c r="H109" s="76">
        <f t="shared" si="54"/>
        <v>6.6357760000000008</v>
      </c>
      <c r="I109" s="76">
        <f t="shared" si="55"/>
        <v>17.093758976000004</v>
      </c>
      <c r="J109" s="76">
        <f t="shared" si="56"/>
        <v>44.033523122176014</v>
      </c>
      <c r="K109" s="76">
        <f t="shared" si="57"/>
        <v>0.48102163198625203</v>
      </c>
      <c r="L109" s="76">
        <f t="shared" si="58"/>
        <v>1.2391117239965852</v>
      </c>
      <c r="M109" s="76">
        <f t="shared" ca="1" si="59"/>
        <v>0.18558633000941502</v>
      </c>
      <c r="N109" s="76">
        <f t="shared" ca="1" si="60"/>
        <v>1.3125597150982393E-6</v>
      </c>
      <c r="O109" s="86">
        <f t="shared" ca="1" si="61"/>
        <v>226982.74955170543</v>
      </c>
      <c r="P109" s="76">
        <f t="shared" ca="1" si="62"/>
        <v>355231.02081149328</v>
      </c>
      <c r="Q109" s="76">
        <f t="shared" ca="1" si="63"/>
        <v>32793.165364867047</v>
      </c>
      <c r="R109" s="30">
        <f t="shared" ca="1" si="64"/>
        <v>1.1456699852480379E-3</v>
      </c>
    </row>
    <row r="110" spans="1:18" x14ac:dyDescent="0.2">
      <c r="A110" s="83">
        <v>25766.5</v>
      </c>
      <c r="B110" s="83">
        <v>0.18647154999780469</v>
      </c>
      <c r="C110" s="83">
        <v>1</v>
      </c>
      <c r="D110" s="84">
        <f t="shared" si="50"/>
        <v>2.5766499999999999</v>
      </c>
      <c r="E110" s="84">
        <f t="shared" si="51"/>
        <v>0.18647154999780469</v>
      </c>
      <c r="F110" s="76">
        <f t="shared" si="52"/>
        <v>2.5766499999999999</v>
      </c>
      <c r="G110" s="76">
        <f t="shared" si="53"/>
        <v>0.18647154999780469</v>
      </c>
      <c r="H110" s="76">
        <f t="shared" si="54"/>
        <v>6.6391252224999997</v>
      </c>
      <c r="I110" s="76">
        <f t="shared" si="55"/>
        <v>17.106702004554624</v>
      </c>
      <c r="J110" s="76">
        <f t="shared" si="56"/>
        <v>44.077983720035668</v>
      </c>
      <c r="K110" s="76">
        <f t="shared" si="57"/>
        <v>0.48047191930184341</v>
      </c>
      <c r="L110" s="76">
        <f t="shared" si="58"/>
        <v>1.2380079708690948</v>
      </c>
      <c r="M110" s="76">
        <f t="shared" ca="1" si="59"/>
        <v>0.18568357229352594</v>
      </c>
      <c r="N110" s="76">
        <f t="shared" ca="1" si="60"/>
        <v>6.2090886244039606E-7</v>
      </c>
      <c r="O110" s="86">
        <f t="shared" ca="1" si="61"/>
        <v>231036.81249375059</v>
      </c>
      <c r="P110" s="76">
        <f t="shared" ca="1" si="62"/>
        <v>360622.76592498814</v>
      </c>
      <c r="Q110" s="76">
        <f t="shared" ca="1" si="63"/>
        <v>33208.793324064653</v>
      </c>
      <c r="R110" s="30">
        <f t="shared" ca="1" si="64"/>
        <v>7.879777042787417E-4</v>
      </c>
    </row>
    <row r="111" spans="1:18" x14ac:dyDescent="0.2">
      <c r="A111" s="83">
        <v>25895.5</v>
      </c>
      <c r="B111" s="83">
        <v>0.1817718500024057</v>
      </c>
      <c r="C111" s="83">
        <v>1</v>
      </c>
      <c r="D111" s="84">
        <f t="shared" si="50"/>
        <v>2.58955</v>
      </c>
      <c r="E111" s="84">
        <f t="shared" si="51"/>
        <v>0.1817718500024057</v>
      </c>
      <c r="F111" s="76">
        <f t="shared" si="52"/>
        <v>2.58955</v>
      </c>
      <c r="G111" s="76">
        <f t="shared" si="53"/>
        <v>0.1817718500024057</v>
      </c>
      <c r="H111" s="76">
        <f t="shared" si="54"/>
        <v>6.7057692025</v>
      </c>
      <c r="I111" s="76">
        <f t="shared" si="55"/>
        <v>17.364924638333875</v>
      </c>
      <c r="J111" s="76">
        <f t="shared" si="56"/>
        <v>44.967340597197484</v>
      </c>
      <c r="K111" s="76">
        <f t="shared" si="57"/>
        <v>0.4707072941737297</v>
      </c>
      <c r="L111" s="76">
        <f t="shared" si="58"/>
        <v>1.2189200736275818</v>
      </c>
      <c r="M111" s="76">
        <f t="shared" ca="1" si="59"/>
        <v>0.18761781154448576</v>
      </c>
      <c r="N111" s="76">
        <f t="shared" ca="1" si="60"/>
        <v>3.417526635147905E-5</v>
      </c>
      <c r="O111" s="86">
        <f t="shared" ca="1" si="61"/>
        <v>320253.94581296167</v>
      </c>
      <c r="P111" s="76">
        <f t="shared" ca="1" si="62"/>
        <v>477687.09926284163</v>
      </c>
      <c r="Q111" s="76">
        <f t="shared" ca="1" si="63"/>
        <v>42118.890578199025</v>
      </c>
      <c r="R111" s="30">
        <f t="shared" ca="1" si="64"/>
        <v>-5.8459615420800581E-3</v>
      </c>
    </row>
    <row r="112" spans="1:18" x14ac:dyDescent="0.2">
      <c r="A112" s="83">
        <v>26426.5</v>
      </c>
      <c r="B112" s="83">
        <v>0.19623354999203002</v>
      </c>
      <c r="C112" s="83">
        <v>1</v>
      </c>
      <c r="D112" s="84">
        <f t="shared" si="50"/>
        <v>2.6426500000000002</v>
      </c>
      <c r="E112" s="84">
        <f t="shared" si="51"/>
        <v>0.19623354999203002</v>
      </c>
      <c r="F112" s="76">
        <f t="shared" si="52"/>
        <v>2.6426500000000002</v>
      </c>
      <c r="G112" s="76">
        <f t="shared" si="53"/>
        <v>0.19623354999203002</v>
      </c>
      <c r="H112" s="76">
        <f t="shared" si="54"/>
        <v>6.9835990225000009</v>
      </c>
      <c r="I112" s="76">
        <f t="shared" si="55"/>
        <v>18.455207956809627</v>
      </c>
      <c r="J112" s="76">
        <f t="shared" si="56"/>
        <v>48.770655307062967</v>
      </c>
      <c r="K112" s="76">
        <f t="shared" si="57"/>
        <v>0.51857659088643815</v>
      </c>
      <c r="L112" s="76">
        <f t="shared" si="58"/>
        <v>1.3704164279060458</v>
      </c>
      <c r="M112" s="76">
        <f t="shared" ca="1" si="59"/>
        <v>0.19566697519786266</v>
      </c>
      <c r="N112" s="76">
        <f t="shared" ca="1" si="60"/>
        <v>3.2100699738578311E-7</v>
      </c>
      <c r="O112" s="86">
        <f t="shared" ca="1" si="61"/>
        <v>884563.41524148185</v>
      </c>
      <c r="P112" s="76">
        <f t="shared" ca="1" si="62"/>
        <v>1184359.2947906635</v>
      </c>
      <c r="Q112" s="76">
        <f t="shared" ca="1" si="63"/>
        <v>93486.89974703292</v>
      </c>
      <c r="R112" s="30">
        <f t="shared" ca="1" si="64"/>
        <v>5.6657479416735712E-4</v>
      </c>
    </row>
    <row r="113" spans="1:18" x14ac:dyDescent="0.2">
      <c r="A113" s="83">
        <v>26552.5</v>
      </c>
      <c r="B113" s="83">
        <v>0.19906174999778159</v>
      </c>
      <c r="C113" s="83">
        <v>1</v>
      </c>
      <c r="D113" s="84">
        <f t="shared" si="50"/>
        <v>2.6552500000000001</v>
      </c>
      <c r="E113" s="84">
        <f t="shared" si="51"/>
        <v>0.19906174999778159</v>
      </c>
      <c r="F113" s="76">
        <f t="shared" si="52"/>
        <v>2.6552500000000001</v>
      </c>
      <c r="G113" s="76">
        <f t="shared" si="53"/>
        <v>0.19906174999778159</v>
      </c>
      <c r="H113" s="76">
        <f t="shared" si="54"/>
        <v>7.0503525625000005</v>
      </c>
      <c r="I113" s="76">
        <f t="shared" si="55"/>
        <v>18.720448641578127</v>
      </c>
      <c r="J113" s="76">
        <f t="shared" si="56"/>
        <v>49.707471255550324</v>
      </c>
      <c r="K113" s="76">
        <f t="shared" si="57"/>
        <v>0.52855871168160962</v>
      </c>
      <c r="L113" s="76">
        <f t="shared" si="58"/>
        <v>1.4034555191925939</v>
      </c>
      <c r="M113" s="76">
        <f t="shared" ca="1" si="59"/>
        <v>0.19759756617288282</v>
      </c>
      <c r="N113" s="76">
        <f t="shared" ca="1" si="60"/>
        <v>2.1438342730951869E-6</v>
      </c>
      <c r="O113" s="86">
        <f t="shared" ca="1" si="61"/>
        <v>1071224.4489386054</v>
      </c>
      <c r="P113" s="76">
        <f t="shared" ca="1" si="62"/>
        <v>1411829.3779325783</v>
      </c>
      <c r="Q113" s="76">
        <f t="shared" ca="1" si="63"/>
        <v>109558.73770033644</v>
      </c>
      <c r="R113" s="30">
        <f t="shared" ca="1" si="64"/>
        <v>1.4641838248987682E-3</v>
      </c>
    </row>
    <row r="114" spans="1:18" x14ac:dyDescent="0.2">
      <c r="A114" s="83">
        <v>26595.5</v>
      </c>
      <c r="B114" s="83">
        <v>0.19526184999267571</v>
      </c>
      <c r="C114" s="83">
        <v>1</v>
      </c>
      <c r="D114" s="84">
        <f t="shared" si="50"/>
        <v>2.6595499999999999</v>
      </c>
      <c r="E114" s="84">
        <f t="shared" si="51"/>
        <v>0.19526184999267571</v>
      </c>
      <c r="F114" s="76">
        <f t="shared" si="52"/>
        <v>2.6595499999999999</v>
      </c>
      <c r="G114" s="76">
        <f t="shared" si="53"/>
        <v>0.19526184999267571</v>
      </c>
      <c r="H114" s="76">
        <f t="shared" si="54"/>
        <v>7.0732062024999989</v>
      </c>
      <c r="I114" s="76">
        <f t="shared" si="55"/>
        <v>18.811545555858871</v>
      </c>
      <c r="J114" s="76">
        <f t="shared" si="56"/>
        <v>50.030245983084455</v>
      </c>
      <c r="K114" s="76">
        <f t="shared" si="57"/>
        <v>0.51930865314802066</v>
      </c>
      <c r="L114" s="76">
        <f t="shared" si="58"/>
        <v>1.3811273284798182</v>
      </c>
      <c r="M114" s="76">
        <f t="shared" ca="1" si="59"/>
        <v>0.19825822876534596</v>
      </c>
      <c r="N114" s="76">
        <f t="shared" ca="1" si="60"/>
        <v>8.9782857493089035E-6</v>
      </c>
      <c r="O114" s="86">
        <f t="shared" ca="1" si="61"/>
        <v>1140062.1310786386</v>
      </c>
      <c r="P114" s="76">
        <f t="shared" ca="1" si="62"/>
        <v>1495248.7835678502</v>
      </c>
      <c r="Q114" s="76">
        <f t="shared" ca="1" si="63"/>
        <v>115417.85805623904</v>
      </c>
      <c r="R114" s="30">
        <f t="shared" ca="1" si="64"/>
        <v>-2.9963787726702551E-3</v>
      </c>
    </row>
    <row r="115" spans="1:18" x14ac:dyDescent="0.2">
      <c r="A115" s="83">
        <v>26697.5</v>
      </c>
      <c r="B115" s="83">
        <v>0.20071325000026263</v>
      </c>
      <c r="C115" s="83">
        <v>1</v>
      </c>
      <c r="D115" s="84">
        <f t="shared" si="50"/>
        <v>2.6697500000000001</v>
      </c>
      <c r="E115" s="84">
        <f t="shared" si="51"/>
        <v>0.20071325000026263</v>
      </c>
      <c r="F115" s="76">
        <f t="shared" si="52"/>
        <v>2.6697500000000001</v>
      </c>
      <c r="G115" s="76">
        <f t="shared" si="53"/>
        <v>0.20071325000026263</v>
      </c>
      <c r="H115" s="76">
        <f t="shared" si="54"/>
        <v>7.1275650625000004</v>
      </c>
      <c r="I115" s="76">
        <f t="shared" si="55"/>
        <v>19.028816825609375</v>
      </c>
      <c r="J115" s="76">
        <f t="shared" si="56"/>
        <v>50.802183720170632</v>
      </c>
      <c r="K115" s="76">
        <f t="shared" si="57"/>
        <v>0.53585419918820121</v>
      </c>
      <c r="L115" s="76">
        <f t="shared" si="58"/>
        <v>1.4305967482827002</v>
      </c>
      <c r="M115" s="76">
        <f t="shared" ca="1" si="59"/>
        <v>0.19982906589170565</v>
      </c>
      <c r="N115" s="76">
        <f t="shared" ca="1" si="60"/>
        <v>7.8178153782469967E-7</v>
      </c>
      <c r="O115" s="86">
        <f t="shared" ca="1" si="61"/>
        <v>1314216.5583919636</v>
      </c>
      <c r="P115" s="76">
        <f t="shared" ca="1" si="62"/>
        <v>1705355.436915043</v>
      </c>
      <c r="Q115" s="76">
        <f t="shared" ca="1" si="63"/>
        <v>130105.24065631875</v>
      </c>
      <c r="R115" s="30">
        <f t="shared" ca="1" si="64"/>
        <v>8.8418410855697904E-4</v>
      </c>
    </row>
    <row r="116" spans="1:18" x14ac:dyDescent="0.2">
      <c r="A116" s="83">
        <v>27398</v>
      </c>
      <c r="B116" s="83">
        <v>0.21119860000180779</v>
      </c>
      <c r="C116" s="83">
        <v>1</v>
      </c>
      <c r="D116" s="84">
        <f t="shared" si="50"/>
        <v>2.7397999999999998</v>
      </c>
      <c r="E116" s="84">
        <f t="shared" si="51"/>
        <v>0.21119860000180779</v>
      </c>
      <c r="F116" s="76">
        <f t="shared" si="52"/>
        <v>2.7397999999999998</v>
      </c>
      <c r="G116" s="76">
        <f t="shared" si="53"/>
        <v>0.21119860000180779</v>
      </c>
      <c r="H116" s="76">
        <f t="shared" si="54"/>
        <v>7.5065040399999985</v>
      </c>
      <c r="I116" s="76">
        <f t="shared" si="55"/>
        <v>20.566319768791995</v>
      </c>
      <c r="J116" s="76">
        <f t="shared" si="56"/>
        <v>56.347602902536302</v>
      </c>
      <c r="K116" s="76">
        <f t="shared" si="57"/>
        <v>0.57864192428495298</v>
      </c>
      <c r="L116" s="76">
        <f t="shared" si="58"/>
        <v>1.585363144155914</v>
      </c>
      <c r="M116" s="76">
        <f t="shared" ca="1" si="59"/>
        <v>0.2107570455571002</v>
      </c>
      <c r="N116" s="76">
        <f t="shared" ca="1" si="60"/>
        <v>1.9497032764102548E-7</v>
      </c>
      <c r="O116" s="86">
        <f t="shared" ca="1" si="61"/>
        <v>2974221.9960606662</v>
      </c>
      <c r="P116" s="76">
        <f t="shared" ca="1" si="62"/>
        <v>3667735.0805811565</v>
      </c>
      <c r="Q116" s="76">
        <f t="shared" ca="1" si="63"/>
        <v>264322.53790765064</v>
      </c>
      <c r="R116" s="30">
        <f t="shared" ca="1" si="64"/>
        <v>4.4155444470758698E-4</v>
      </c>
    </row>
    <row r="117" spans="1:18" x14ac:dyDescent="0.2">
      <c r="A117" s="83">
        <v>27494.5</v>
      </c>
      <c r="B117" s="83">
        <v>0.21270114999788348</v>
      </c>
      <c r="C117" s="83">
        <v>1</v>
      </c>
      <c r="D117" s="84">
        <f t="shared" si="50"/>
        <v>2.7494499999999999</v>
      </c>
      <c r="E117" s="84">
        <f t="shared" si="51"/>
        <v>0.21270114999788348</v>
      </c>
      <c r="F117" s="76">
        <f t="shared" si="52"/>
        <v>2.7494499999999999</v>
      </c>
      <c r="G117" s="76">
        <f t="shared" si="53"/>
        <v>0.21270114999788348</v>
      </c>
      <c r="H117" s="76">
        <f t="shared" si="54"/>
        <v>7.5594753025000001</v>
      </c>
      <c r="I117" s="76">
        <f t="shared" si="55"/>
        <v>20.784399370458626</v>
      </c>
      <c r="J117" s="76">
        <f t="shared" si="56"/>
        <v>57.145666849107471</v>
      </c>
      <c r="K117" s="76">
        <f t="shared" si="57"/>
        <v>0.58481117686168071</v>
      </c>
      <c r="L117" s="76">
        <f t="shared" si="58"/>
        <v>1.6079090902223481</v>
      </c>
      <c r="M117" s="76">
        <f t="shared" ca="1" si="59"/>
        <v>0.2122816277305658</v>
      </c>
      <c r="N117" s="76">
        <f t="shared" ca="1" si="60"/>
        <v>1.759989327753615E-7</v>
      </c>
      <c r="O117" s="86">
        <f t="shared" ca="1" si="61"/>
        <v>3274098.6100480068</v>
      </c>
      <c r="P117" s="76">
        <f t="shared" ca="1" si="62"/>
        <v>4017396.9339196659</v>
      </c>
      <c r="Q117" s="76">
        <f t="shared" ca="1" si="63"/>
        <v>287881.95521641889</v>
      </c>
      <c r="R117" s="30">
        <f t="shared" ca="1" si="64"/>
        <v>4.195222673176735E-4</v>
      </c>
    </row>
    <row r="118" spans="1:18" x14ac:dyDescent="0.2">
      <c r="A118" s="83">
        <v>27586.5</v>
      </c>
      <c r="B118" s="83">
        <v>0.21384554999531247</v>
      </c>
      <c r="C118" s="83">
        <v>1</v>
      </c>
      <c r="D118" s="84">
        <f t="shared" si="50"/>
        <v>2.7586499999999998</v>
      </c>
      <c r="E118" s="84">
        <f t="shared" si="51"/>
        <v>0.21384554999531247</v>
      </c>
      <c r="F118" s="76">
        <f t="shared" si="52"/>
        <v>2.7586499999999998</v>
      </c>
      <c r="G118" s="76">
        <f t="shared" si="53"/>
        <v>0.21384554999531247</v>
      </c>
      <c r="H118" s="76">
        <f t="shared" si="54"/>
        <v>7.6101498224999986</v>
      </c>
      <c r="I118" s="76">
        <f t="shared" si="55"/>
        <v>20.993739807839621</v>
      </c>
      <c r="J118" s="76">
        <f t="shared" si="56"/>
        <v>57.914380320896768</v>
      </c>
      <c r="K118" s="76">
        <f t="shared" si="57"/>
        <v>0.58992502649456868</v>
      </c>
      <c r="L118" s="76">
        <f t="shared" si="58"/>
        <v>1.6273966743392418</v>
      </c>
      <c r="M118" s="76">
        <f t="shared" ca="1" si="59"/>
        <v>0.21373943506918172</v>
      </c>
      <c r="N118" s="76">
        <f t="shared" ca="1" si="60"/>
        <v>1.1260377547733662E-8</v>
      </c>
      <c r="O118" s="86">
        <f t="shared" ca="1" si="61"/>
        <v>3577835.6759668919</v>
      </c>
      <c r="P118" s="76">
        <f t="shared" ca="1" si="62"/>
        <v>4370553.9741967544</v>
      </c>
      <c r="Q118" s="76">
        <f t="shared" ca="1" si="63"/>
        <v>311603.25945488235</v>
      </c>
      <c r="R118" s="30">
        <f t="shared" ca="1" si="64"/>
        <v>1.0611492613074591E-4</v>
      </c>
    </row>
    <row r="119" spans="1:18" x14ac:dyDescent="0.2">
      <c r="A119" s="83">
        <v>27676</v>
      </c>
      <c r="B119" s="83">
        <v>0.21481320000020787</v>
      </c>
      <c r="C119" s="83">
        <v>1</v>
      </c>
      <c r="D119" s="84">
        <f t="shared" si="50"/>
        <v>2.7675999999999998</v>
      </c>
      <c r="E119" s="84">
        <f t="shared" si="51"/>
        <v>0.21481320000020787</v>
      </c>
      <c r="F119" s="76">
        <f t="shared" si="52"/>
        <v>2.7675999999999998</v>
      </c>
      <c r="G119" s="76">
        <f t="shared" si="53"/>
        <v>0.21481320000020787</v>
      </c>
      <c r="H119" s="76">
        <f t="shared" si="54"/>
        <v>7.6596097599999995</v>
      </c>
      <c r="I119" s="76">
        <f t="shared" si="55"/>
        <v>21.198735971775996</v>
      </c>
      <c r="J119" s="76">
        <f t="shared" si="56"/>
        <v>58.669621675487242</v>
      </c>
      <c r="K119" s="76">
        <f t="shared" si="57"/>
        <v>0.5945170123205753</v>
      </c>
      <c r="L119" s="76">
        <f t="shared" si="58"/>
        <v>1.6453852832984242</v>
      </c>
      <c r="M119" s="76">
        <f t="shared" ca="1" si="59"/>
        <v>0.21516167431309197</v>
      </c>
      <c r="N119" s="76">
        <f t="shared" ca="1" si="60"/>
        <v>1.2143434674004216E-7</v>
      </c>
      <c r="O119" s="86">
        <f t="shared" ca="1" si="61"/>
        <v>3890578.5649170489</v>
      </c>
      <c r="P119" s="76">
        <f t="shared" ca="1" si="62"/>
        <v>4733243.0694403686</v>
      </c>
      <c r="Q119" s="76">
        <f t="shared" ca="1" si="63"/>
        <v>335896.30019613856</v>
      </c>
      <c r="R119" s="30">
        <f t="shared" ca="1" si="64"/>
        <v>-3.4847431288409503E-4</v>
      </c>
    </row>
    <row r="120" spans="1:18" x14ac:dyDescent="0.2">
      <c r="A120" s="83">
        <v>27693</v>
      </c>
      <c r="B120" s="83">
        <v>0.21105509999324568</v>
      </c>
      <c r="C120" s="83">
        <v>1</v>
      </c>
      <c r="D120" s="84">
        <f t="shared" si="50"/>
        <v>2.7692999999999999</v>
      </c>
      <c r="E120" s="84">
        <f t="shared" si="51"/>
        <v>0.21105509999324568</v>
      </c>
      <c r="F120" s="76">
        <f t="shared" si="52"/>
        <v>2.7692999999999999</v>
      </c>
      <c r="G120" s="76">
        <f t="shared" si="53"/>
        <v>0.21105509999324568</v>
      </c>
      <c r="H120" s="76">
        <f t="shared" si="54"/>
        <v>7.6690224899999997</v>
      </c>
      <c r="I120" s="76">
        <f t="shared" si="55"/>
        <v>21.237823981557</v>
      </c>
      <c r="J120" s="76">
        <f t="shared" si="56"/>
        <v>58.813905952125793</v>
      </c>
      <c r="K120" s="76">
        <f t="shared" si="57"/>
        <v>0.58447488841129525</v>
      </c>
      <c r="L120" s="76">
        <f t="shared" si="58"/>
        <v>1.6185863084773999</v>
      </c>
      <c r="M120" s="76">
        <f t="shared" ca="1" si="59"/>
        <v>0.21543227128714865</v>
      </c>
      <c r="N120" s="76">
        <f t="shared" ca="1" si="60"/>
        <v>1.9159628536168205E-5</v>
      </c>
      <c r="O120" s="86">
        <f t="shared" ca="1" si="61"/>
        <v>3951949.7399678137</v>
      </c>
      <c r="P120" s="76">
        <f t="shared" ca="1" si="62"/>
        <v>4804312.4949643351</v>
      </c>
      <c r="Q120" s="76">
        <f t="shared" ca="1" si="63"/>
        <v>340649.05147972732</v>
      </c>
      <c r="R120" s="30">
        <f t="shared" ca="1" si="64"/>
        <v>-4.3771712939029706E-3</v>
      </c>
    </row>
    <row r="121" spans="1:18" x14ac:dyDescent="0.2">
      <c r="A121" s="83"/>
      <c r="B121" s="83"/>
      <c r="C121" s="83"/>
      <c r="D121" s="84"/>
      <c r="E121" s="84"/>
      <c r="F121" s="76"/>
      <c r="G121" s="76"/>
      <c r="H121" s="76"/>
      <c r="I121" s="76"/>
      <c r="J121" s="76"/>
      <c r="K121" s="76"/>
      <c r="L121" s="76"/>
      <c r="M121" s="76"/>
      <c r="N121" s="76"/>
      <c r="O121" s="86"/>
      <c r="P121" s="76"/>
      <c r="Q121" s="76"/>
    </row>
    <row r="122" spans="1:18" x14ac:dyDescent="0.2">
      <c r="A122" s="83"/>
      <c r="B122" s="83"/>
      <c r="C122" s="83"/>
      <c r="D122" s="84"/>
      <c r="E122" s="84"/>
      <c r="F122" s="76"/>
      <c r="G122" s="76"/>
      <c r="H122" s="76"/>
      <c r="I122" s="76"/>
      <c r="J122" s="76"/>
      <c r="K122" s="76"/>
      <c r="L122" s="76"/>
      <c r="M122" s="76"/>
      <c r="N122" s="76"/>
      <c r="O122" s="86"/>
      <c r="P122" s="76"/>
      <c r="Q122" s="76"/>
    </row>
    <row r="123" spans="1:18" x14ac:dyDescent="0.2">
      <c r="A123" s="83"/>
      <c r="B123" s="83"/>
      <c r="C123" s="83"/>
      <c r="D123" s="84"/>
      <c r="E123" s="84"/>
      <c r="F123" s="76"/>
      <c r="G123" s="76"/>
      <c r="H123" s="76"/>
      <c r="I123" s="76"/>
      <c r="J123" s="76"/>
      <c r="K123" s="76"/>
      <c r="L123" s="76"/>
      <c r="M123" s="76"/>
      <c r="N123" s="76"/>
      <c r="O123" s="86"/>
      <c r="P123" s="76"/>
      <c r="Q123" s="76"/>
    </row>
    <row r="124" spans="1:18" x14ac:dyDescent="0.2">
      <c r="A124" s="83"/>
      <c r="B124" s="83"/>
      <c r="C124" s="83"/>
      <c r="D124" s="84"/>
      <c r="E124" s="84"/>
      <c r="F124" s="76"/>
      <c r="G124" s="76"/>
      <c r="H124" s="76"/>
      <c r="I124" s="76"/>
      <c r="J124" s="76"/>
      <c r="K124" s="76"/>
      <c r="L124" s="76"/>
      <c r="M124" s="76"/>
      <c r="N124" s="76"/>
      <c r="O124" s="86"/>
      <c r="P124" s="76"/>
      <c r="Q124" s="76"/>
    </row>
    <row r="125" spans="1:18" x14ac:dyDescent="0.2">
      <c r="A125" s="83"/>
      <c r="B125" s="83"/>
      <c r="C125" s="83"/>
      <c r="D125" s="84"/>
      <c r="E125" s="84"/>
      <c r="F125" s="76"/>
      <c r="G125" s="76"/>
      <c r="H125" s="76"/>
      <c r="I125" s="76"/>
      <c r="J125" s="76"/>
      <c r="K125" s="76"/>
      <c r="L125" s="76"/>
      <c r="M125" s="76"/>
      <c r="N125" s="76"/>
      <c r="O125" s="86"/>
      <c r="P125" s="76"/>
      <c r="Q125" s="76"/>
    </row>
    <row r="126" spans="1:18" x14ac:dyDescent="0.2">
      <c r="A126" s="83"/>
      <c r="B126" s="83"/>
      <c r="C126" s="83"/>
      <c r="D126" s="84"/>
      <c r="E126" s="84"/>
      <c r="F126" s="76"/>
      <c r="G126" s="76"/>
      <c r="H126" s="76"/>
      <c r="I126" s="76"/>
      <c r="J126" s="76"/>
      <c r="K126" s="76"/>
      <c r="L126" s="76"/>
      <c r="M126" s="76"/>
      <c r="N126" s="76"/>
      <c r="O126" s="86"/>
      <c r="P126" s="76"/>
      <c r="Q126" s="76"/>
    </row>
    <row r="127" spans="1:18" x14ac:dyDescent="0.2">
      <c r="A127" s="83"/>
      <c r="B127" s="83"/>
      <c r="C127" s="83"/>
      <c r="D127" s="84"/>
      <c r="E127" s="84"/>
      <c r="F127" s="76"/>
      <c r="G127" s="76"/>
      <c r="H127" s="76"/>
      <c r="I127" s="76"/>
      <c r="J127" s="76"/>
      <c r="K127" s="76"/>
      <c r="L127" s="76"/>
      <c r="M127" s="76"/>
      <c r="N127" s="76"/>
      <c r="O127" s="86"/>
      <c r="P127" s="76"/>
      <c r="Q127" s="76"/>
    </row>
    <row r="128" spans="1:18" x14ac:dyDescent="0.2">
      <c r="A128" s="83"/>
      <c r="B128" s="83"/>
      <c r="C128" s="83"/>
      <c r="D128" s="84"/>
      <c r="E128" s="84"/>
      <c r="F128" s="76"/>
      <c r="G128" s="76"/>
      <c r="H128" s="76"/>
      <c r="I128" s="76"/>
      <c r="J128" s="76"/>
      <c r="K128" s="76"/>
      <c r="L128" s="76"/>
      <c r="M128" s="76"/>
      <c r="N128" s="76"/>
      <c r="O128" s="86"/>
      <c r="P128" s="76"/>
      <c r="Q128" s="76"/>
    </row>
    <row r="129" spans="1:17" x14ac:dyDescent="0.2">
      <c r="A129" s="83"/>
      <c r="B129" s="83"/>
      <c r="C129" s="83"/>
      <c r="D129" s="84"/>
      <c r="E129" s="84"/>
      <c r="F129" s="76"/>
      <c r="G129" s="76"/>
      <c r="H129" s="76"/>
      <c r="I129" s="76"/>
      <c r="J129" s="76"/>
      <c r="K129" s="76"/>
      <c r="L129" s="76"/>
      <c r="M129" s="76"/>
      <c r="N129" s="76"/>
      <c r="O129" s="86"/>
      <c r="P129" s="76"/>
      <c r="Q129" s="76"/>
    </row>
    <row r="130" spans="1:17" x14ac:dyDescent="0.2">
      <c r="A130" s="83"/>
      <c r="B130" s="83"/>
      <c r="C130" s="83"/>
      <c r="D130" s="84"/>
      <c r="E130" s="84"/>
      <c r="F130" s="76"/>
      <c r="G130" s="76"/>
      <c r="H130" s="76"/>
      <c r="I130" s="76"/>
      <c r="J130" s="76"/>
      <c r="K130" s="76"/>
      <c r="L130" s="76"/>
      <c r="M130" s="76"/>
      <c r="N130" s="76"/>
      <c r="O130" s="86"/>
      <c r="P130" s="76"/>
      <c r="Q130" s="76"/>
    </row>
    <row r="131" spans="1:17" x14ac:dyDescent="0.2">
      <c r="A131" s="83"/>
      <c r="B131" s="83"/>
      <c r="C131" s="83"/>
      <c r="D131" s="84"/>
      <c r="E131" s="84"/>
      <c r="F131" s="76"/>
      <c r="G131" s="76"/>
      <c r="H131" s="76"/>
      <c r="I131" s="76"/>
      <c r="J131" s="76"/>
      <c r="K131" s="76"/>
      <c r="L131" s="76"/>
      <c r="M131" s="76"/>
      <c r="N131" s="76"/>
      <c r="O131" s="86"/>
      <c r="P131" s="76"/>
      <c r="Q131" s="76"/>
    </row>
    <row r="132" spans="1:17" x14ac:dyDescent="0.2">
      <c r="A132" s="83"/>
      <c r="B132" s="83"/>
      <c r="C132" s="83"/>
      <c r="D132" s="84"/>
      <c r="E132" s="84"/>
      <c r="F132" s="76"/>
      <c r="G132" s="76"/>
      <c r="H132" s="76"/>
      <c r="I132" s="76"/>
      <c r="J132" s="76"/>
      <c r="K132" s="76"/>
      <c r="L132" s="76"/>
      <c r="M132" s="76"/>
      <c r="N132" s="76"/>
      <c r="O132" s="86"/>
      <c r="P132" s="76"/>
      <c r="Q132" s="76"/>
    </row>
    <row r="133" spans="1:17" x14ac:dyDescent="0.2">
      <c r="A133" s="83"/>
      <c r="B133" s="83"/>
      <c r="C133" s="83"/>
      <c r="D133" s="84"/>
      <c r="E133" s="84"/>
      <c r="F133" s="76"/>
      <c r="G133" s="76"/>
      <c r="H133" s="76"/>
      <c r="I133" s="76"/>
      <c r="J133" s="76"/>
      <c r="K133" s="76"/>
      <c r="L133" s="76"/>
      <c r="M133" s="76"/>
      <c r="N133" s="76"/>
      <c r="O133" s="86"/>
      <c r="P133" s="76"/>
      <c r="Q133" s="76"/>
    </row>
    <row r="134" spans="1:17" x14ac:dyDescent="0.2">
      <c r="A134" s="83"/>
      <c r="B134" s="83"/>
      <c r="C134" s="83"/>
      <c r="D134" s="84"/>
      <c r="E134" s="84"/>
      <c r="F134" s="76"/>
      <c r="G134" s="76"/>
      <c r="H134" s="76"/>
      <c r="I134" s="76"/>
      <c r="J134" s="76"/>
      <c r="K134" s="76"/>
      <c r="L134" s="76"/>
      <c r="M134" s="76"/>
      <c r="N134" s="76"/>
      <c r="O134" s="86"/>
      <c r="P134" s="76"/>
      <c r="Q134" s="76"/>
    </row>
    <row r="135" spans="1:17" x14ac:dyDescent="0.2">
      <c r="A135" s="83"/>
      <c r="B135" s="83"/>
      <c r="C135" s="83"/>
      <c r="D135" s="84"/>
      <c r="E135" s="84"/>
      <c r="F135" s="76"/>
      <c r="G135" s="76"/>
      <c r="H135" s="76"/>
      <c r="I135" s="76"/>
      <c r="J135" s="76"/>
      <c r="K135" s="76"/>
      <c r="L135" s="76"/>
      <c r="M135" s="76"/>
      <c r="N135" s="76"/>
      <c r="O135" s="86"/>
      <c r="P135" s="76"/>
      <c r="Q135" s="76"/>
    </row>
    <row r="136" spans="1:17" x14ac:dyDescent="0.2">
      <c r="A136" s="83"/>
      <c r="B136" s="83"/>
      <c r="C136" s="83"/>
      <c r="D136" s="84"/>
      <c r="E136" s="84"/>
      <c r="F136" s="76"/>
      <c r="G136" s="76"/>
      <c r="H136" s="76"/>
      <c r="I136" s="76"/>
      <c r="J136" s="76"/>
      <c r="K136" s="76"/>
      <c r="L136" s="76"/>
      <c r="M136" s="76"/>
      <c r="N136" s="76"/>
      <c r="O136" s="86"/>
      <c r="P136" s="76"/>
      <c r="Q136" s="76"/>
    </row>
    <row r="137" spans="1:17" x14ac:dyDescent="0.2">
      <c r="A137" s="83"/>
      <c r="B137" s="83"/>
      <c r="C137" s="83"/>
      <c r="D137" s="84"/>
      <c r="E137" s="84"/>
      <c r="F137" s="76"/>
      <c r="G137" s="76"/>
      <c r="H137" s="76"/>
      <c r="I137" s="76"/>
      <c r="J137" s="76"/>
      <c r="K137" s="76"/>
      <c r="L137" s="76"/>
      <c r="M137" s="76"/>
      <c r="N137" s="76"/>
      <c r="O137" s="86"/>
      <c r="P137" s="76"/>
      <c r="Q137" s="76"/>
    </row>
    <row r="138" spans="1:17" x14ac:dyDescent="0.2">
      <c r="A138" s="83"/>
      <c r="B138" s="83"/>
      <c r="C138" s="83"/>
      <c r="D138" s="84"/>
      <c r="E138" s="84"/>
      <c r="F138" s="76"/>
      <c r="G138" s="76"/>
      <c r="H138" s="76"/>
      <c r="I138" s="76"/>
      <c r="J138" s="76"/>
      <c r="K138" s="76"/>
      <c r="L138" s="76"/>
      <c r="M138" s="76"/>
      <c r="N138" s="76"/>
      <c r="O138" s="86"/>
      <c r="P138" s="76"/>
      <c r="Q138" s="76"/>
    </row>
    <row r="139" spans="1:17" x14ac:dyDescent="0.2">
      <c r="A139" s="83"/>
      <c r="B139" s="83"/>
      <c r="C139" s="83"/>
      <c r="D139" s="84"/>
      <c r="E139" s="84"/>
      <c r="F139" s="76"/>
      <c r="G139" s="76"/>
      <c r="H139" s="76"/>
      <c r="I139" s="76"/>
      <c r="J139" s="76"/>
      <c r="K139" s="76"/>
      <c r="L139" s="76"/>
      <c r="M139" s="76"/>
      <c r="N139" s="76"/>
      <c r="O139" s="86"/>
      <c r="P139" s="76"/>
      <c r="Q139" s="76"/>
    </row>
    <row r="140" spans="1:17" x14ac:dyDescent="0.2">
      <c r="A140" s="83"/>
      <c r="B140" s="83"/>
      <c r="C140" s="83"/>
      <c r="D140" s="84"/>
      <c r="E140" s="84"/>
      <c r="F140" s="76"/>
      <c r="G140" s="76"/>
      <c r="H140" s="76"/>
      <c r="I140" s="76"/>
      <c r="J140" s="76"/>
      <c r="K140" s="76"/>
      <c r="L140" s="76"/>
      <c r="M140" s="76"/>
      <c r="N140" s="76"/>
      <c r="O140" s="86"/>
      <c r="P140" s="76"/>
      <c r="Q140" s="76"/>
    </row>
    <row r="141" spans="1:17" x14ac:dyDescent="0.2">
      <c r="A141" s="83"/>
      <c r="B141" s="83"/>
      <c r="C141" s="83"/>
      <c r="D141" s="84"/>
      <c r="E141" s="84"/>
      <c r="F141" s="76"/>
      <c r="G141" s="76"/>
      <c r="H141" s="76"/>
      <c r="I141" s="76"/>
      <c r="J141" s="76"/>
      <c r="K141" s="76"/>
      <c r="L141" s="76"/>
      <c r="M141" s="76"/>
      <c r="N141" s="76"/>
      <c r="O141" s="86"/>
      <c r="P141" s="76"/>
      <c r="Q141" s="76"/>
    </row>
    <row r="142" spans="1:17" x14ac:dyDescent="0.2">
      <c r="A142" s="83"/>
      <c r="B142" s="83"/>
      <c r="C142" s="83"/>
      <c r="D142" s="84"/>
      <c r="E142" s="84"/>
      <c r="F142" s="76"/>
      <c r="G142" s="76"/>
      <c r="H142" s="76"/>
      <c r="I142" s="76"/>
      <c r="J142" s="76"/>
      <c r="K142" s="76"/>
      <c r="L142" s="76"/>
      <c r="M142" s="76"/>
      <c r="N142" s="76"/>
      <c r="O142" s="86"/>
      <c r="P142" s="76"/>
      <c r="Q142" s="76"/>
    </row>
    <row r="143" spans="1:17" x14ac:dyDescent="0.2">
      <c r="A143" s="83"/>
      <c r="B143" s="83"/>
      <c r="C143" s="83"/>
      <c r="D143" s="84"/>
      <c r="E143" s="84"/>
      <c r="F143" s="76"/>
      <c r="G143" s="76"/>
      <c r="H143" s="76"/>
      <c r="I143" s="76"/>
      <c r="J143" s="76"/>
      <c r="K143" s="76"/>
      <c r="L143" s="76"/>
      <c r="M143" s="76"/>
      <c r="N143" s="76"/>
      <c r="O143" s="86"/>
      <c r="P143" s="76"/>
      <c r="Q143" s="76"/>
    </row>
    <row r="144" spans="1:17" x14ac:dyDescent="0.2">
      <c r="A144" s="83"/>
      <c r="B144" s="83"/>
      <c r="C144" s="83"/>
      <c r="D144" s="84"/>
      <c r="E144" s="84"/>
      <c r="F144" s="76"/>
      <c r="G144" s="76"/>
      <c r="H144" s="76"/>
      <c r="I144" s="76"/>
      <c r="J144" s="76"/>
      <c r="K144" s="76"/>
      <c r="L144" s="76"/>
      <c r="M144" s="76"/>
      <c r="N144" s="76"/>
      <c r="O144" s="86"/>
      <c r="P144" s="76"/>
      <c r="Q144" s="76"/>
    </row>
    <row r="145" spans="1:17" x14ac:dyDescent="0.2">
      <c r="A145" s="83"/>
      <c r="B145" s="83"/>
      <c r="C145" s="83"/>
      <c r="D145" s="84"/>
      <c r="E145" s="84"/>
      <c r="F145" s="76"/>
      <c r="G145" s="76"/>
      <c r="H145" s="76"/>
      <c r="I145" s="76"/>
      <c r="J145" s="76"/>
      <c r="K145" s="76"/>
      <c r="L145" s="76"/>
      <c r="M145" s="76"/>
      <c r="N145" s="76"/>
      <c r="O145" s="86"/>
      <c r="P145" s="76"/>
      <c r="Q145" s="76"/>
    </row>
    <row r="146" spans="1:17" x14ac:dyDescent="0.2">
      <c r="A146" s="83"/>
      <c r="B146" s="83"/>
      <c r="C146" s="83"/>
      <c r="D146" s="84"/>
      <c r="E146" s="84"/>
      <c r="F146" s="76"/>
      <c r="G146" s="76"/>
      <c r="H146" s="76"/>
      <c r="I146" s="76"/>
      <c r="J146" s="76"/>
      <c r="K146" s="76"/>
      <c r="L146" s="76"/>
      <c r="M146" s="76"/>
      <c r="N146" s="76"/>
      <c r="O146" s="86"/>
      <c r="P146" s="76"/>
      <c r="Q146" s="76"/>
    </row>
    <row r="147" spans="1:17" x14ac:dyDescent="0.2">
      <c r="A147" s="83"/>
      <c r="B147" s="83"/>
      <c r="C147" s="83"/>
      <c r="D147" s="84"/>
      <c r="E147" s="84"/>
      <c r="F147" s="76"/>
      <c r="G147" s="76"/>
      <c r="H147" s="76"/>
      <c r="I147" s="76"/>
      <c r="J147" s="76"/>
      <c r="K147" s="76"/>
      <c r="L147" s="76"/>
      <c r="M147" s="76"/>
      <c r="N147" s="76"/>
      <c r="O147" s="86"/>
      <c r="P147" s="76"/>
      <c r="Q147" s="76"/>
    </row>
    <row r="148" spans="1:17" x14ac:dyDescent="0.2">
      <c r="A148" s="83"/>
      <c r="B148" s="83"/>
      <c r="C148" s="83"/>
      <c r="D148" s="84"/>
      <c r="E148" s="84"/>
      <c r="F148" s="76"/>
      <c r="G148" s="76"/>
      <c r="H148" s="76"/>
      <c r="I148" s="76"/>
      <c r="J148" s="76"/>
      <c r="K148" s="76"/>
      <c r="L148" s="76"/>
      <c r="M148" s="76"/>
      <c r="N148" s="76"/>
      <c r="O148" s="86"/>
      <c r="P148" s="76"/>
      <c r="Q148" s="76"/>
    </row>
    <row r="149" spans="1:17" x14ac:dyDescent="0.2">
      <c r="A149" s="83"/>
      <c r="B149" s="83"/>
      <c r="C149" s="83"/>
      <c r="D149" s="84"/>
      <c r="E149" s="84"/>
      <c r="F149" s="76"/>
      <c r="G149" s="76"/>
      <c r="H149" s="76"/>
      <c r="I149" s="76"/>
      <c r="J149" s="76"/>
      <c r="K149" s="76"/>
      <c r="L149" s="76"/>
      <c r="M149" s="76"/>
      <c r="N149" s="76"/>
      <c r="O149" s="86"/>
      <c r="P149" s="76"/>
      <c r="Q149" s="76"/>
    </row>
    <row r="150" spans="1:17" x14ac:dyDescent="0.2">
      <c r="A150" s="83"/>
      <c r="B150" s="83"/>
      <c r="C150" s="83"/>
      <c r="D150" s="84"/>
      <c r="E150" s="84"/>
      <c r="F150" s="76"/>
      <c r="G150" s="76"/>
      <c r="H150" s="76"/>
      <c r="I150" s="76"/>
      <c r="J150" s="76"/>
      <c r="K150" s="76"/>
      <c r="L150" s="76"/>
      <c r="M150" s="76"/>
      <c r="N150" s="76"/>
      <c r="O150" s="86"/>
      <c r="P150" s="76"/>
      <c r="Q150" s="76"/>
    </row>
    <row r="151" spans="1:17" x14ac:dyDescent="0.2">
      <c r="A151" s="83"/>
      <c r="B151" s="83"/>
      <c r="C151" s="83"/>
      <c r="D151" s="84"/>
      <c r="E151" s="84"/>
      <c r="F151" s="76"/>
      <c r="G151" s="76"/>
      <c r="H151" s="76"/>
      <c r="I151" s="76"/>
      <c r="J151" s="76"/>
      <c r="K151" s="76"/>
      <c r="L151" s="76"/>
      <c r="M151" s="76"/>
      <c r="N151" s="76"/>
      <c r="O151" s="86"/>
      <c r="P151" s="76"/>
      <c r="Q151" s="76"/>
    </row>
    <row r="152" spans="1:17" x14ac:dyDescent="0.2">
      <c r="A152" s="83"/>
      <c r="B152" s="83"/>
      <c r="C152" s="83"/>
      <c r="D152" s="84"/>
      <c r="E152" s="84"/>
      <c r="F152" s="76"/>
      <c r="G152" s="76"/>
      <c r="H152" s="76"/>
      <c r="I152" s="76"/>
      <c r="J152" s="76"/>
      <c r="K152" s="76"/>
      <c r="L152" s="76"/>
      <c r="M152" s="76"/>
      <c r="N152" s="76"/>
      <c r="O152" s="86"/>
      <c r="P152" s="76"/>
      <c r="Q152" s="76"/>
    </row>
    <row r="153" spans="1:17" x14ac:dyDescent="0.2">
      <c r="A153" s="83"/>
      <c r="B153" s="83"/>
      <c r="C153" s="83"/>
      <c r="D153" s="84"/>
      <c r="E153" s="84"/>
      <c r="F153" s="76"/>
      <c r="G153" s="76"/>
      <c r="H153" s="76"/>
      <c r="I153" s="76"/>
      <c r="J153" s="76"/>
      <c r="K153" s="76"/>
      <c r="L153" s="76"/>
      <c r="M153" s="76"/>
      <c r="N153" s="76"/>
      <c r="O153" s="86"/>
      <c r="P153" s="76"/>
      <c r="Q153" s="76"/>
    </row>
    <row r="154" spans="1:17" x14ac:dyDescent="0.2">
      <c r="A154" s="83"/>
      <c r="B154" s="83"/>
      <c r="C154" s="83"/>
      <c r="D154" s="84"/>
      <c r="E154" s="84"/>
      <c r="F154" s="76"/>
      <c r="G154" s="76"/>
      <c r="H154" s="76"/>
      <c r="I154" s="76"/>
      <c r="J154" s="76"/>
      <c r="K154" s="76"/>
      <c r="L154" s="76"/>
      <c r="M154" s="76"/>
      <c r="N154" s="76"/>
      <c r="O154" s="86"/>
      <c r="P154" s="76"/>
      <c r="Q154" s="76"/>
    </row>
    <row r="155" spans="1:17" x14ac:dyDescent="0.2">
      <c r="A155" s="83"/>
      <c r="B155" s="83"/>
      <c r="C155" s="83"/>
      <c r="D155" s="84"/>
      <c r="E155" s="84"/>
      <c r="F155" s="76"/>
      <c r="G155" s="76"/>
      <c r="H155" s="76"/>
      <c r="I155" s="76"/>
      <c r="J155" s="76"/>
      <c r="K155" s="76"/>
      <c r="L155" s="76"/>
      <c r="M155" s="76"/>
      <c r="N155" s="76"/>
      <c r="O155" s="86"/>
      <c r="P155" s="76"/>
      <c r="Q155" s="76"/>
    </row>
    <row r="156" spans="1:17" x14ac:dyDescent="0.2">
      <c r="A156" s="83"/>
      <c r="B156" s="83"/>
      <c r="C156" s="83"/>
      <c r="D156" s="84"/>
      <c r="E156" s="84"/>
      <c r="F156" s="76"/>
      <c r="G156" s="76"/>
      <c r="H156" s="76"/>
      <c r="I156" s="76"/>
      <c r="J156" s="76"/>
      <c r="K156" s="76"/>
      <c r="L156" s="76"/>
      <c r="M156" s="76"/>
      <c r="N156" s="76"/>
      <c r="O156" s="86"/>
      <c r="P156" s="76"/>
      <c r="Q156" s="76"/>
    </row>
    <row r="157" spans="1:17" x14ac:dyDescent="0.2">
      <c r="A157" s="83"/>
      <c r="B157" s="83"/>
      <c r="C157" s="83"/>
      <c r="D157" s="84"/>
      <c r="E157" s="84"/>
      <c r="F157" s="76"/>
      <c r="G157" s="76"/>
      <c r="H157" s="76"/>
      <c r="I157" s="76"/>
      <c r="J157" s="76"/>
      <c r="K157" s="76"/>
      <c r="L157" s="76"/>
      <c r="M157" s="76"/>
      <c r="N157" s="76"/>
      <c r="O157" s="86"/>
      <c r="P157" s="76"/>
      <c r="Q157" s="76"/>
    </row>
    <row r="158" spans="1:17" x14ac:dyDescent="0.2">
      <c r="A158" s="83"/>
      <c r="B158" s="83"/>
      <c r="C158" s="83"/>
      <c r="D158" s="84"/>
      <c r="E158" s="84"/>
      <c r="F158" s="76"/>
      <c r="G158" s="76"/>
      <c r="H158" s="76"/>
      <c r="I158" s="76"/>
      <c r="J158" s="76"/>
      <c r="K158" s="76"/>
      <c r="L158" s="76"/>
      <c r="M158" s="76"/>
      <c r="N158" s="76"/>
      <c r="O158" s="86"/>
      <c r="P158" s="76"/>
      <c r="Q158" s="76"/>
    </row>
    <row r="159" spans="1:17" x14ac:dyDescent="0.2">
      <c r="A159" s="83"/>
      <c r="B159" s="83"/>
      <c r="C159" s="83"/>
      <c r="D159" s="84"/>
      <c r="E159" s="84"/>
      <c r="F159" s="76"/>
      <c r="G159" s="76"/>
      <c r="H159" s="76"/>
      <c r="I159" s="76"/>
      <c r="J159" s="76"/>
      <c r="K159" s="76"/>
      <c r="L159" s="76"/>
      <c r="M159" s="76"/>
      <c r="N159" s="76"/>
      <c r="O159" s="86"/>
      <c r="P159" s="76"/>
      <c r="Q159" s="76"/>
    </row>
    <row r="160" spans="1:17" x14ac:dyDescent="0.2">
      <c r="A160" s="83"/>
      <c r="B160" s="83"/>
      <c r="C160" s="83"/>
      <c r="D160" s="84"/>
      <c r="E160" s="84"/>
      <c r="F160" s="76"/>
      <c r="G160" s="76"/>
      <c r="H160" s="76"/>
      <c r="I160" s="76"/>
      <c r="J160" s="76"/>
      <c r="K160" s="76"/>
      <c r="L160" s="76"/>
      <c r="M160" s="76"/>
      <c r="N160" s="76"/>
      <c r="O160" s="86"/>
      <c r="P160" s="76"/>
      <c r="Q160" s="76"/>
    </row>
    <row r="161" spans="1:17" x14ac:dyDescent="0.2">
      <c r="A161" s="83"/>
      <c r="B161" s="83"/>
      <c r="C161" s="83"/>
      <c r="D161" s="84"/>
      <c r="E161" s="84"/>
      <c r="F161" s="76"/>
      <c r="G161" s="76"/>
      <c r="H161" s="76"/>
      <c r="I161" s="76"/>
      <c r="J161" s="76"/>
      <c r="K161" s="76"/>
      <c r="L161" s="76"/>
      <c r="M161" s="76"/>
      <c r="N161" s="76"/>
      <c r="O161" s="86"/>
      <c r="P161" s="76"/>
      <c r="Q161" s="76"/>
    </row>
    <row r="162" spans="1:17" x14ac:dyDescent="0.2">
      <c r="A162" s="83"/>
      <c r="B162" s="83"/>
      <c r="C162" s="83"/>
      <c r="D162" s="84"/>
      <c r="E162" s="84"/>
      <c r="F162" s="76"/>
      <c r="G162" s="76"/>
      <c r="H162" s="76"/>
      <c r="I162" s="76"/>
      <c r="J162" s="76"/>
      <c r="K162" s="76"/>
      <c r="L162" s="76"/>
      <c r="M162" s="76"/>
      <c r="N162" s="76"/>
      <c r="O162" s="86"/>
      <c r="P162" s="76"/>
      <c r="Q162" s="76"/>
    </row>
    <row r="163" spans="1:17" x14ac:dyDescent="0.2">
      <c r="A163" s="83"/>
      <c r="B163" s="83"/>
      <c r="C163" s="83"/>
      <c r="D163" s="84"/>
      <c r="E163" s="84"/>
      <c r="F163" s="76"/>
      <c r="G163" s="76"/>
      <c r="H163" s="76"/>
      <c r="I163" s="76"/>
      <c r="J163" s="76"/>
      <c r="K163" s="76"/>
      <c r="L163" s="76"/>
      <c r="M163" s="76"/>
      <c r="N163" s="76"/>
      <c r="O163" s="86"/>
      <c r="P163" s="76"/>
      <c r="Q163" s="76"/>
    </row>
    <row r="164" spans="1:17" x14ac:dyDescent="0.2">
      <c r="A164" s="83"/>
      <c r="B164" s="83"/>
      <c r="C164" s="83"/>
      <c r="D164" s="84"/>
      <c r="E164" s="84"/>
      <c r="F164" s="76"/>
      <c r="G164" s="76"/>
      <c r="H164" s="76"/>
      <c r="I164" s="76"/>
      <c r="J164" s="76"/>
      <c r="K164" s="76"/>
      <c r="L164" s="76"/>
      <c r="M164" s="76"/>
      <c r="N164" s="76"/>
      <c r="O164" s="86"/>
      <c r="P164" s="76"/>
      <c r="Q164" s="76"/>
    </row>
    <row r="165" spans="1:17" x14ac:dyDescent="0.2">
      <c r="A165" s="83"/>
      <c r="B165" s="83"/>
      <c r="C165" s="83"/>
      <c r="D165" s="84"/>
      <c r="E165" s="84"/>
      <c r="F165" s="76"/>
      <c r="G165" s="76"/>
      <c r="H165" s="76"/>
      <c r="I165" s="76"/>
      <c r="J165" s="76"/>
      <c r="K165" s="76"/>
      <c r="L165" s="76"/>
      <c r="M165" s="76"/>
      <c r="N165" s="76"/>
      <c r="O165" s="86"/>
      <c r="P165" s="76"/>
      <c r="Q165" s="76"/>
    </row>
    <row r="166" spans="1:17" x14ac:dyDescent="0.2">
      <c r="A166" s="83"/>
      <c r="B166" s="83"/>
      <c r="C166" s="83"/>
      <c r="D166" s="84"/>
      <c r="E166" s="84"/>
      <c r="F166" s="76"/>
      <c r="G166" s="76"/>
      <c r="H166" s="76"/>
      <c r="I166" s="76"/>
      <c r="J166" s="76"/>
      <c r="K166" s="76"/>
      <c r="L166" s="76"/>
      <c r="M166" s="76"/>
      <c r="N166" s="76"/>
      <c r="O166" s="86"/>
      <c r="P166" s="76"/>
      <c r="Q166" s="76"/>
    </row>
    <row r="167" spans="1:17" x14ac:dyDescent="0.2">
      <c r="A167" s="83"/>
      <c r="B167" s="83"/>
      <c r="C167" s="83"/>
      <c r="D167" s="84"/>
      <c r="E167" s="84"/>
      <c r="F167" s="76"/>
      <c r="G167" s="76"/>
      <c r="H167" s="76"/>
      <c r="I167" s="76"/>
      <c r="J167" s="76"/>
      <c r="K167" s="76"/>
      <c r="L167" s="76"/>
      <c r="M167" s="76"/>
      <c r="N167" s="76"/>
      <c r="O167" s="86"/>
      <c r="P167" s="76"/>
      <c r="Q167" s="76"/>
    </row>
    <row r="168" spans="1:17" x14ac:dyDescent="0.2">
      <c r="A168" s="83"/>
      <c r="B168" s="83"/>
      <c r="C168" s="83"/>
      <c r="D168" s="84"/>
      <c r="E168" s="84"/>
      <c r="F168" s="76"/>
      <c r="G168" s="76"/>
      <c r="H168" s="76"/>
      <c r="I168" s="76"/>
      <c r="J168" s="76"/>
      <c r="K168" s="76"/>
      <c r="L168" s="76"/>
      <c r="M168" s="76"/>
      <c r="N168" s="76"/>
      <c r="O168" s="86"/>
      <c r="P168" s="76"/>
      <c r="Q168" s="76"/>
    </row>
    <row r="169" spans="1:17" x14ac:dyDescent="0.2">
      <c r="A169" s="83"/>
      <c r="B169" s="83"/>
      <c r="C169" s="83"/>
      <c r="D169" s="84"/>
      <c r="E169" s="84"/>
      <c r="F169" s="76"/>
      <c r="G169" s="76"/>
      <c r="H169" s="76"/>
      <c r="I169" s="76"/>
      <c r="J169" s="76"/>
      <c r="K169" s="76"/>
      <c r="L169" s="76"/>
      <c r="M169" s="76"/>
      <c r="N169" s="76"/>
      <c r="O169" s="86"/>
      <c r="P169" s="76"/>
      <c r="Q169" s="76"/>
    </row>
    <row r="170" spans="1:17" x14ac:dyDescent="0.2">
      <c r="A170" s="83"/>
      <c r="B170" s="83"/>
      <c r="C170" s="83"/>
      <c r="D170" s="84"/>
      <c r="E170" s="84"/>
      <c r="F170" s="76"/>
      <c r="G170" s="76"/>
      <c r="H170" s="76"/>
      <c r="I170" s="76"/>
      <c r="J170" s="76"/>
      <c r="K170" s="76"/>
      <c r="L170" s="76"/>
      <c r="M170" s="76"/>
      <c r="N170" s="76"/>
      <c r="O170" s="86"/>
      <c r="P170" s="76"/>
      <c r="Q170" s="76"/>
    </row>
    <row r="171" spans="1:17" x14ac:dyDescent="0.2">
      <c r="A171" s="83"/>
      <c r="B171" s="83"/>
      <c r="C171" s="83"/>
      <c r="D171" s="84"/>
      <c r="E171" s="84"/>
      <c r="F171" s="76"/>
      <c r="G171" s="76"/>
      <c r="H171" s="76"/>
      <c r="I171" s="76"/>
      <c r="J171" s="76"/>
      <c r="K171" s="76"/>
      <c r="L171" s="76"/>
      <c r="M171" s="76"/>
      <c r="N171" s="76"/>
      <c r="O171" s="86"/>
      <c r="P171" s="76"/>
      <c r="Q171" s="76"/>
    </row>
    <row r="172" spans="1:17" x14ac:dyDescent="0.2">
      <c r="A172" s="83"/>
      <c r="B172" s="83"/>
      <c r="C172" s="83"/>
      <c r="D172" s="84"/>
      <c r="E172" s="84"/>
      <c r="F172" s="76"/>
      <c r="G172" s="76"/>
      <c r="H172" s="76"/>
      <c r="I172" s="76"/>
      <c r="J172" s="76"/>
      <c r="K172" s="76"/>
      <c r="L172" s="76"/>
      <c r="M172" s="76"/>
      <c r="N172" s="76"/>
      <c r="O172" s="86"/>
      <c r="P172" s="76"/>
      <c r="Q172" s="76"/>
    </row>
    <row r="173" spans="1:17" x14ac:dyDescent="0.2">
      <c r="A173" s="83"/>
      <c r="B173" s="83"/>
      <c r="C173" s="83"/>
      <c r="D173" s="84"/>
      <c r="E173" s="84"/>
      <c r="F173" s="76"/>
      <c r="G173" s="76"/>
      <c r="H173" s="76"/>
      <c r="I173" s="76"/>
      <c r="J173" s="76"/>
      <c r="K173" s="76"/>
      <c r="L173" s="76"/>
      <c r="M173" s="76"/>
      <c r="N173" s="76"/>
      <c r="O173" s="86"/>
      <c r="P173" s="76"/>
      <c r="Q173" s="76"/>
    </row>
    <row r="174" spans="1:17" x14ac:dyDescent="0.2">
      <c r="A174" s="83"/>
      <c r="B174" s="83"/>
      <c r="C174" s="83"/>
      <c r="D174" s="84"/>
      <c r="E174" s="84"/>
      <c r="F174" s="76"/>
      <c r="G174" s="76"/>
      <c r="H174" s="76"/>
      <c r="I174" s="76"/>
      <c r="J174" s="76"/>
      <c r="K174" s="76"/>
      <c r="L174" s="76"/>
      <c r="M174" s="76"/>
      <c r="N174" s="76"/>
      <c r="O174" s="86"/>
      <c r="P174" s="76"/>
      <c r="Q174" s="76"/>
    </row>
    <row r="175" spans="1:17" x14ac:dyDescent="0.2">
      <c r="A175" s="83"/>
      <c r="B175" s="83"/>
      <c r="C175" s="83"/>
      <c r="D175" s="84"/>
      <c r="E175" s="84"/>
      <c r="F175" s="76"/>
      <c r="G175" s="76"/>
      <c r="H175" s="76"/>
      <c r="I175" s="76"/>
      <c r="J175" s="76"/>
      <c r="K175" s="76"/>
      <c r="L175" s="76"/>
      <c r="M175" s="76"/>
      <c r="N175" s="76"/>
      <c r="O175" s="86"/>
      <c r="P175" s="76"/>
      <c r="Q175" s="76"/>
    </row>
    <row r="176" spans="1:17" x14ac:dyDescent="0.2">
      <c r="A176" s="83"/>
      <c r="B176" s="83"/>
      <c r="C176" s="83"/>
      <c r="D176" s="84"/>
      <c r="E176" s="84"/>
      <c r="F176" s="76"/>
      <c r="G176" s="76"/>
      <c r="H176" s="76"/>
      <c r="I176" s="76"/>
      <c r="J176" s="76"/>
      <c r="K176" s="76"/>
      <c r="L176" s="76"/>
      <c r="M176" s="76"/>
      <c r="N176" s="76"/>
      <c r="O176" s="86"/>
      <c r="P176" s="76"/>
      <c r="Q176" s="76"/>
    </row>
    <row r="177" spans="1:17" x14ac:dyDescent="0.2">
      <c r="A177" s="83"/>
      <c r="B177" s="83"/>
      <c r="C177" s="83"/>
      <c r="D177" s="84"/>
      <c r="E177" s="84"/>
      <c r="F177" s="76"/>
      <c r="G177" s="76"/>
      <c r="H177" s="76"/>
      <c r="I177" s="76"/>
      <c r="J177" s="76"/>
      <c r="K177" s="76"/>
      <c r="L177" s="76"/>
      <c r="M177" s="76"/>
      <c r="N177" s="76"/>
      <c r="O177" s="86"/>
      <c r="P177" s="76"/>
      <c r="Q177" s="76"/>
    </row>
    <row r="178" spans="1:17" x14ac:dyDescent="0.2">
      <c r="A178" s="83"/>
      <c r="B178" s="83"/>
      <c r="C178" s="83"/>
      <c r="D178" s="84"/>
      <c r="E178" s="84"/>
      <c r="F178" s="76"/>
      <c r="G178" s="76"/>
      <c r="H178" s="76"/>
      <c r="I178" s="76"/>
      <c r="J178" s="76"/>
      <c r="K178" s="76"/>
      <c r="L178" s="76"/>
      <c r="M178" s="76"/>
      <c r="N178" s="76"/>
      <c r="O178" s="86"/>
      <c r="P178" s="76"/>
      <c r="Q178" s="76"/>
    </row>
    <row r="179" spans="1:17" x14ac:dyDescent="0.2">
      <c r="A179" s="83"/>
      <c r="B179" s="83"/>
      <c r="C179" s="83"/>
      <c r="D179" s="84"/>
      <c r="E179" s="84"/>
      <c r="F179" s="76"/>
      <c r="G179" s="76"/>
      <c r="H179" s="76"/>
      <c r="I179" s="76"/>
      <c r="J179" s="76"/>
      <c r="K179" s="76"/>
      <c r="L179" s="76"/>
      <c r="M179" s="76"/>
      <c r="N179" s="76"/>
      <c r="O179" s="86"/>
      <c r="P179" s="76"/>
      <c r="Q179" s="76"/>
    </row>
    <row r="180" spans="1:17" x14ac:dyDescent="0.2">
      <c r="A180" s="83"/>
      <c r="B180" s="83"/>
      <c r="C180" s="83"/>
      <c r="D180" s="84"/>
      <c r="E180" s="84"/>
      <c r="F180" s="76"/>
      <c r="G180" s="76"/>
      <c r="H180" s="76"/>
      <c r="I180" s="76"/>
      <c r="J180" s="76"/>
      <c r="K180" s="76"/>
      <c r="L180" s="76"/>
      <c r="M180" s="76"/>
      <c r="N180" s="76"/>
      <c r="O180" s="86"/>
      <c r="P180" s="76"/>
      <c r="Q180" s="76"/>
    </row>
    <row r="181" spans="1:17" x14ac:dyDescent="0.2">
      <c r="A181" s="83"/>
      <c r="B181" s="83"/>
      <c r="C181" s="83"/>
      <c r="D181" s="84"/>
      <c r="E181" s="84"/>
      <c r="F181" s="76"/>
      <c r="G181" s="76"/>
      <c r="H181" s="76"/>
      <c r="I181" s="76"/>
      <c r="J181" s="76"/>
      <c r="K181" s="76"/>
      <c r="L181" s="76"/>
      <c r="M181" s="76"/>
      <c r="N181" s="76"/>
      <c r="O181" s="86"/>
      <c r="P181" s="76"/>
      <c r="Q181" s="76"/>
    </row>
    <row r="182" spans="1:17" x14ac:dyDescent="0.2">
      <c r="A182" s="83"/>
      <c r="B182" s="83"/>
      <c r="C182" s="83"/>
      <c r="D182" s="84"/>
      <c r="E182" s="84"/>
      <c r="F182" s="76"/>
      <c r="G182" s="76"/>
      <c r="H182" s="76"/>
      <c r="I182" s="76"/>
      <c r="J182" s="76"/>
      <c r="K182" s="76"/>
      <c r="L182" s="76"/>
      <c r="M182" s="76"/>
      <c r="N182" s="76"/>
      <c r="O182" s="86"/>
      <c r="P182" s="76"/>
      <c r="Q182" s="76"/>
    </row>
    <row r="183" spans="1:17" x14ac:dyDescent="0.2">
      <c r="A183" s="83"/>
      <c r="B183" s="83"/>
      <c r="C183" s="83"/>
      <c r="D183" s="84"/>
      <c r="E183" s="84"/>
      <c r="F183" s="76"/>
      <c r="G183" s="76"/>
      <c r="H183" s="76"/>
      <c r="I183" s="76"/>
      <c r="J183" s="76"/>
      <c r="K183" s="76"/>
      <c r="L183" s="76"/>
      <c r="M183" s="76"/>
      <c r="N183" s="76"/>
      <c r="O183" s="86"/>
      <c r="P183" s="76"/>
      <c r="Q183" s="76"/>
    </row>
    <row r="184" spans="1:17" x14ac:dyDescent="0.2">
      <c r="A184" s="83"/>
      <c r="B184" s="83"/>
      <c r="C184" s="83"/>
      <c r="D184" s="84"/>
      <c r="E184" s="84"/>
      <c r="F184" s="76"/>
      <c r="G184" s="76"/>
      <c r="H184" s="76"/>
      <c r="I184" s="76"/>
      <c r="J184" s="76"/>
      <c r="K184" s="76"/>
      <c r="L184" s="76"/>
      <c r="M184" s="76"/>
      <c r="N184" s="76"/>
      <c r="O184" s="86"/>
      <c r="P184" s="76"/>
      <c r="Q184" s="76"/>
    </row>
    <row r="185" spans="1:17" x14ac:dyDescent="0.2">
      <c r="A185" s="83"/>
      <c r="B185" s="83"/>
      <c r="C185" s="83"/>
      <c r="D185" s="84"/>
      <c r="E185" s="84"/>
      <c r="F185" s="76"/>
      <c r="G185" s="76"/>
      <c r="H185" s="76"/>
      <c r="I185" s="76"/>
      <c r="J185" s="76"/>
      <c r="K185" s="76"/>
      <c r="L185" s="76"/>
      <c r="M185" s="76"/>
      <c r="N185" s="76"/>
      <c r="O185" s="86"/>
      <c r="P185" s="76"/>
      <c r="Q185" s="76"/>
    </row>
    <row r="186" spans="1:17" x14ac:dyDescent="0.2">
      <c r="A186" s="83"/>
      <c r="B186" s="83"/>
      <c r="C186" s="83"/>
      <c r="D186" s="84"/>
      <c r="E186" s="84"/>
      <c r="F186" s="76"/>
      <c r="G186" s="76"/>
      <c r="H186" s="76"/>
      <c r="I186" s="76"/>
      <c r="J186" s="76"/>
      <c r="K186" s="76"/>
      <c r="L186" s="76"/>
      <c r="M186" s="76"/>
      <c r="N186" s="76"/>
      <c r="O186" s="86"/>
      <c r="P186" s="76"/>
      <c r="Q186" s="76"/>
    </row>
    <row r="187" spans="1:17" x14ac:dyDescent="0.2">
      <c r="A187" s="83"/>
      <c r="B187" s="83"/>
      <c r="C187" s="83"/>
      <c r="D187" s="84"/>
      <c r="E187" s="84"/>
      <c r="F187" s="76"/>
      <c r="G187" s="76"/>
      <c r="H187" s="76"/>
      <c r="I187" s="76"/>
      <c r="J187" s="76"/>
      <c r="K187" s="76"/>
      <c r="L187" s="76"/>
      <c r="M187" s="76"/>
      <c r="N187" s="76"/>
      <c r="O187" s="86"/>
      <c r="P187" s="76"/>
      <c r="Q187" s="76"/>
    </row>
    <row r="188" spans="1:17" x14ac:dyDescent="0.2">
      <c r="A188" s="83"/>
      <c r="B188" s="83"/>
      <c r="C188" s="83"/>
      <c r="D188" s="84"/>
      <c r="E188" s="84"/>
      <c r="F188" s="76"/>
      <c r="G188" s="76"/>
      <c r="H188" s="76"/>
      <c r="I188" s="76"/>
      <c r="J188" s="76"/>
      <c r="K188" s="76"/>
      <c r="L188" s="76"/>
      <c r="M188" s="76"/>
      <c r="N188" s="76"/>
      <c r="O188" s="86"/>
      <c r="P188" s="76"/>
      <c r="Q188" s="76"/>
    </row>
    <row r="189" spans="1:17" x14ac:dyDescent="0.2">
      <c r="A189" s="83"/>
      <c r="B189" s="83"/>
      <c r="C189" s="83"/>
      <c r="D189" s="84"/>
      <c r="E189" s="84"/>
      <c r="F189" s="76"/>
      <c r="G189" s="76"/>
      <c r="H189" s="76"/>
      <c r="I189" s="76"/>
      <c r="J189" s="76"/>
      <c r="K189" s="76"/>
      <c r="L189" s="76"/>
      <c r="M189" s="76"/>
      <c r="N189" s="76"/>
      <c r="O189" s="86"/>
      <c r="P189" s="76"/>
      <c r="Q189" s="76"/>
    </row>
    <row r="190" spans="1:17" x14ac:dyDescent="0.2">
      <c r="A190" s="83"/>
      <c r="B190" s="83"/>
      <c r="C190" s="83"/>
      <c r="D190" s="84"/>
      <c r="E190" s="84"/>
      <c r="F190" s="76"/>
      <c r="G190" s="76"/>
      <c r="H190" s="76"/>
      <c r="I190" s="76"/>
      <c r="J190" s="76"/>
      <c r="K190" s="76"/>
      <c r="L190" s="76"/>
      <c r="M190" s="76"/>
      <c r="N190" s="76"/>
      <c r="O190" s="86"/>
      <c r="P190" s="76"/>
      <c r="Q190" s="76"/>
    </row>
    <row r="191" spans="1:17" x14ac:dyDescent="0.2">
      <c r="A191" s="83"/>
      <c r="B191" s="83"/>
      <c r="C191" s="83"/>
      <c r="D191" s="84"/>
      <c r="E191" s="84"/>
      <c r="F191" s="76"/>
      <c r="G191" s="76"/>
      <c r="H191" s="76"/>
      <c r="I191" s="76"/>
      <c r="J191" s="76"/>
      <c r="K191" s="76"/>
      <c r="L191" s="76"/>
      <c r="M191" s="76"/>
      <c r="N191" s="76"/>
      <c r="O191" s="86"/>
      <c r="P191" s="76"/>
      <c r="Q191" s="76"/>
    </row>
    <row r="192" spans="1:17" x14ac:dyDescent="0.2">
      <c r="A192" s="83"/>
      <c r="B192" s="83"/>
      <c r="C192" s="83"/>
      <c r="D192" s="84"/>
      <c r="E192" s="84"/>
      <c r="F192" s="76"/>
      <c r="G192" s="76"/>
      <c r="H192" s="76"/>
      <c r="I192" s="76"/>
      <c r="J192" s="76"/>
      <c r="K192" s="76"/>
      <c r="L192" s="76"/>
      <c r="M192" s="76"/>
      <c r="N192" s="76"/>
      <c r="O192" s="86"/>
      <c r="P192" s="76"/>
      <c r="Q192" s="76"/>
    </row>
    <row r="193" spans="1:17" x14ac:dyDescent="0.2">
      <c r="A193" s="83"/>
      <c r="B193" s="83"/>
      <c r="C193" s="83"/>
      <c r="D193" s="84"/>
      <c r="E193" s="84"/>
      <c r="F193" s="76"/>
      <c r="G193" s="76"/>
      <c r="H193" s="76"/>
      <c r="I193" s="76"/>
      <c r="J193" s="76"/>
      <c r="K193" s="76"/>
      <c r="L193" s="76"/>
      <c r="M193" s="76"/>
      <c r="N193" s="76"/>
      <c r="O193" s="86"/>
      <c r="P193" s="76"/>
      <c r="Q193" s="76"/>
    </row>
    <row r="194" spans="1:17" x14ac:dyDescent="0.2">
      <c r="A194" s="83"/>
      <c r="B194" s="83"/>
      <c r="C194" s="83"/>
      <c r="D194" s="84"/>
      <c r="E194" s="84"/>
      <c r="F194" s="76"/>
      <c r="G194" s="76"/>
      <c r="H194" s="76"/>
      <c r="I194" s="76"/>
      <c r="J194" s="76"/>
      <c r="K194" s="76"/>
      <c r="L194" s="76"/>
      <c r="M194" s="76"/>
      <c r="N194" s="76"/>
      <c r="O194" s="86"/>
      <c r="P194" s="76"/>
      <c r="Q194" s="76"/>
    </row>
    <row r="195" spans="1:17" x14ac:dyDescent="0.2">
      <c r="A195" s="83"/>
      <c r="B195" s="83"/>
      <c r="C195" s="83"/>
      <c r="D195" s="84"/>
      <c r="E195" s="84"/>
      <c r="F195" s="76"/>
      <c r="G195" s="76"/>
      <c r="H195" s="76"/>
      <c r="I195" s="76"/>
      <c r="J195" s="76"/>
      <c r="K195" s="76"/>
      <c r="L195" s="76"/>
      <c r="M195" s="76"/>
      <c r="N195" s="76"/>
      <c r="O195" s="86"/>
      <c r="P195" s="76"/>
      <c r="Q195" s="76"/>
    </row>
    <row r="196" spans="1:17" x14ac:dyDescent="0.2">
      <c r="A196" s="83"/>
      <c r="B196" s="83"/>
      <c r="C196" s="83"/>
      <c r="D196" s="84"/>
      <c r="E196" s="84"/>
      <c r="F196" s="76"/>
      <c r="G196" s="76"/>
      <c r="H196" s="76"/>
      <c r="I196" s="76"/>
      <c r="J196" s="76"/>
      <c r="K196" s="76"/>
      <c r="L196" s="76"/>
      <c r="M196" s="76"/>
      <c r="N196" s="76"/>
      <c r="O196" s="86"/>
      <c r="P196" s="76"/>
      <c r="Q196" s="76"/>
    </row>
    <row r="197" spans="1:17" x14ac:dyDescent="0.2">
      <c r="A197" s="83"/>
      <c r="B197" s="83"/>
      <c r="C197" s="83"/>
      <c r="D197" s="84"/>
      <c r="E197" s="84"/>
      <c r="F197" s="76"/>
      <c r="G197" s="76"/>
      <c r="H197" s="76"/>
      <c r="I197" s="76"/>
      <c r="J197" s="76"/>
      <c r="K197" s="76"/>
      <c r="L197" s="76"/>
      <c r="M197" s="76"/>
      <c r="N197" s="76"/>
      <c r="O197" s="86"/>
      <c r="P197" s="76"/>
      <c r="Q197" s="76"/>
    </row>
    <row r="198" spans="1:17" x14ac:dyDescent="0.2">
      <c r="A198" s="83"/>
      <c r="B198" s="83"/>
      <c r="C198" s="83"/>
      <c r="D198" s="84"/>
      <c r="E198" s="84"/>
      <c r="F198" s="76"/>
      <c r="G198" s="76"/>
      <c r="H198" s="76"/>
      <c r="I198" s="76"/>
      <c r="J198" s="76"/>
      <c r="K198" s="76"/>
      <c r="L198" s="76"/>
      <c r="M198" s="76"/>
      <c r="N198" s="76"/>
      <c r="O198" s="86"/>
      <c r="P198" s="76"/>
      <c r="Q198" s="76"/>
    </row>
    <row r="199" spans="1:17" x14ac:dyDescent="0.2">
      <c r="A199" s="83"/>
      <c r="B199" s="83"/>
      <c r="C199" s="83"/>
      <c r="D199" s="84"/>
      <c r="E199" s="84"/>
      <c r="F199" s="76"/>
      <c r="G199" s="76"/>
      <c r="H199" s="76"/>
      <c r="I199" s="76"/>
      <c r="J199" s="76"/>
      <c r="K199" s="76"/>
      <c r="L199" s="76"/>
      <c r="M199" s="76"/>
      <c r="N199" s="76"/>
      <c r="O199" s="86"/>
      <c r="P199" s="76"/>
      <c r="Q199" s="76"/>
    </row>
    <row r="200" spans="1:17" x14ac:dyDescent="0.2">
      <c r="A200" s="83"/>
      <c r="B200" s="83"/>
      <c r="C200" s="83"/>
      <c r="D200" s="84"/>
      <c r="E200" s="84"/>
      <c r="F200" s="76"/>
      <c r="G200" s="76"/>
      <c r="H200" s="76"/>
      <c r="I200" s="76"/>
      <c r="J200" s="76"/>
      <c r="K200" s="76"/>
      <c r="L200" s="76"/>
      <c r="M200" s="76"/>
      <c r="N200" s="76"/>
      <c r="O200" s="86"/>
      <c r="P200" s="76"/>
      <c r="Q200" s="76"/>
    </row>
    <row r="201" spans="1:17" x14ac:dyDescent="0.2">
      <c r="A201" s="83"/>
      <c r="B201" s="83"/>
      <c r="C201" s="83"/>
      <c r="D201" s="84"/>
      <c r="E201" s="84"/>
      <c r="F201" s="76"/>
      <c r="G201" s="76"/>
      <c r="H201" s="76"/>
      <c r="I201" s="76"/>
      <c r="J201" s="76"/>
      <c r="K201" s="76"/>
      <c r="L201" s="76"/>
      <c r="M201" s="76"/>
      <c r="N201" s="76"/>
      <c r="O201" s="86"/>
      <c r="P201" s="76"/>
      <c r="Q201" s="76"/>
    </row>
    <row r="202" spans="1:17" x14ac:dyDescent="0.2">
      <c r="A202" s="83"/>
      <c r="B202" s="83"/>
      <c r="C202" s="83"/>
      <c r="D202" s="84"/>
      <c r="E202" s="84"/>
      <c r="F202" s="76"/>
      <c r="G202" s="76"/>
      <c r="H202" s="76"/>
      <c r="I202" s="76"/>
      <c r="J202" s="76"/>
      <c r="K202" s="76"/>
      <c r="L202" s="76"/>
      <c r="M202" s="76"/>
      <c r="N202" s="76"/>
      <c r="O202" s="86"/>
      <c r="P202" s="76"/>
      <c r="Q202" s="76"/>
    </row>
    <row r="203" spans="1:17" x14ac:dyDescent="0.2">
      <c r="A203" s="83"/>
      <c r="B203" s="83"/>
      <c r="C203" s="83"/>
      <c r="D203" s="84"/>
      <c r="E203" s="84"/>
      <c r="F203" s="76"/>
      <c r="G203" s="76"/>
      <c r="H203" s="76"/>
      <c r="I203" s="76"/>
      <c r="J203" s="76"/>
      <c r="K203" s="76"/>
      <c r="L203" s="76"/>
      <c r="M203" s="76"/>
      <c r="N203" s="76"/>
      <c r="O203" s="86"/>
      <c r="P203" s="76"/>
      <c r="Q203" s="76"/>
    </row>
    <row r="204" spans="1:17" x14ac:dyDescent="0.2">
      <c r="A204" s="83"/>
      <c r="B204" s="83"/>
      <c r="C204" s="83"/>
      <c r="D204" s="84"/>
      <c r="E204" s="84"/>
      <c r="F204" s="76"/>
      <c r="G204" s="76"/>
      <c r="H204" s="76"/>
      <c r="I204" s="76"/>
      <c r="J204" s="76"/>
      <c r="K204" s="76"/>
      <c r="L204" s="76"/>
      <c r="M204" s="76"/>
      <c r="N204" s="76"/>
      <c r="O204" s="86"/>
      <c r="P204" s="76"/>
      <c r="Q204" s="76"/>
    </row>
    <row r="205" spans="1:17" x14ac:dyDescent="0.2">
      <c r="A205" s="83"/>
      <c r="B205" s="83"/>
      <c r="C205" s="83"/>
      <c r="D205" s="84"/>
      <c r="E205" s="84"/>
      <c r="F205" s="76"/>
      <c r="G205" s="76"/>
      <c r="H205" s="76"/>
      <c r="I205" s="76"/>
      <c r="J205" s="76"/>
      <c r="K205" s="76"/>
      <c r="L205" s="76"/>
      <c r="M205" s="76"/>
      <c r="N205" s="76"/>
      <c r="O205" s="86"/>
      <c r="P205" s="76"/>
      <c r="Q205" s="76"/>
    </row>
    <row r="206" spans="1:17" x14ac:dyDescent="0.2">
      <c r="A206" s="83"/>
      <c r="B206" s="83"/>
      <c r="C206" s="83"/>
      <c r="D206" s="84"/>
      <c r="E206" s="84"/>
      <c r="F206" s="76"/>
      <c r="G206" s="76"/>
      <c r="H206" s="76"/>
      <c r="I206" s="76"/>
      <c r="J206" s="76"/>
      <c r="K206" s="76"/>
      <c r="L206" s="76"/>
      <c r="M206" s="76"/>
      <c r="N206" s="76"/>
      <c r="O206" s="86"/>
      <c r="P206" s="76"/>
      <c r="Q206" s="76"/>
    </row>
    <row r="207" spans="1:17" x14ac:dyDescent="0.2">
      <c r="A207" s="83"/>
      <c r="B207" s="83"/>
      <c r="C207" s="83"/>
      <c r="D207" s="84"/>
      <c r="E207" s="84"/>
      <c r="F207" s="76"/>
      <c r="G207" s="76"/>
      <c r="H207" s="76"/>
      <c r="I207" s="76"/>
      <c r="J207" s="76"/>
      <c r="K207" s="76"/>
      <c r="L207" s="76"/>
      <c r="M207" s="76"/>
      <c r="N207" s="76"/>
      <c r="O207" s="86"/>
      <c r="P207" s="76"/>
      <c r="Q207" s="76"/>
    </row>
    <row r="208" spans="1:17" x14ac:dyDescent="0.2">
      <c r="A208" s="83"/>
      <c r="B208" s="83"/>
      <c r="C208" s="83"/>
      <c r="D208" s="84"/>
      <c r="E208" s="84"/>
      <c r="F208" s="76"/>
      <c r="G208" s="76"/>
      <c r="H208" s="76"/>
      <c r="I208" s="76"/>
      <c r="J208" s="76"/>
      <c r="K208" s="76"/>
      <c r="L208" s="76"/>
      <c r="M208" s="76"/>
      <c r="N208" s="76"/>
      <c r="O208" s="86"/>
      <c r="P208" s="76"/>
      <c r="Q208" s="76"/>
    </row>
    <row r="209" spans="1:17" x14ac:dyDescent="0.2">
      <c r="A209" s="83"/>
      <c r="B209" s="83"/>
      <c r="C209" s="83"/>
      <c r="D209" s="84"/>
      <c r="E209" s="84"/>
      <c r="F209" s="76"/>
      <c r="G209" s="76"/>
      <c r="H209" s="76"/>
      <c r="I209" s="76"/>
      <c r="J209" s="76"/>
      <c r="K209" s="76"/>
      <c r="L209" s="76"/>
      <c r="M209" s="76"/>
      <c r="N209" s="76"/>
      <c r="O209" s="86"/>
      <c r="P209" s="76"/>
      <c r="Q209" s="76"/>
    </row>
    <row r="210" spans="1:17" x14ac:dyDescent="0.2">
      <c r="A210" s="83"/>
      <c r="B210" s="83"/>
      <c r="C210" s="83"/>
      <c r="D210" s="84"/>
      <c r="E210" s="84"/>
      <c r="F210" s="76"/>
      <c r="G210" s="76"/>
      <c r="H210" s="76"/>
      <c r="I210" s="76"/>
      <c r="J210" s="76"/>
      <c r="K210" s="76"/>
      <c r="L210" s="76"/>
      <c r="M210" s="76"/>
      <c r="N210" s="76"/>
      <c r="O210" s="86"/>
      <c r="P210" s="76"/>
      <c r="Q210" s="76"/>
    </row>
    <row r="211" spans="1:17" x14ac:dyDescent="0.2">
      <c r="A211" s="83"/>
      <c r="B211" s="83"/>
      <c r="C211" s="83"/>
      <c r="D211" s="84"/>
      <c r="E211" s="84"/>
      <c r="F211" s="76"/>
      <c r="G211" s="76"/>
      <c r="H211" s="76"/>
      <c r="I211" s="76"/>
      <c r="J211" s="76"/>
      <c r="K211" s="76"/>
      <c r="L211" s="76"/>
      <c r="M211" s="76"/>
      <c r="N211" s="76"/>
      <c r="O211" s="86"/>
      <c r="P211" s="76"/>
      <c r="Q211" s="76"/>
    </row>
    <row r="212" spans="1:17" x14ac:dyDescent="0.2">
      <c r="A212" s="83"/>
      <c r="B212" s="83"/>
      <c r="C212" s="83"/>
      <c r="D212" s="84"/>
      <c r="E212" s="84"/>
      <c r="F212" s="76"/>
      <c r="G212" s="76"/>
      <c r="H212" s="76"/>
      <c r="I212" s="76"/>
      <c r="J212" s="76"/>
      <c r="K212" s="76"/>
      <c r="L212" s="76"/>
      <c r="M212" s="76"/>
      <c r="N212" s="76"/>
      <c r="O212" s="86"/>
      <c r="P212" s="76"/>
      <c r="Q212" s="76"/>
    </row>
    <row r="213" spans="1:17" x14ac:dyDescent="0.2">
      <c r="A213" s="83"/>
      <c r="B213" s="83"/>
      <c r="C213" s="83"/>
      <c r="D213" s="84"/>
      <c r="E213" s="84"/>
      <c r="F213" s="76"/>
      <c r="G213" s="76"/>
      <c r="H213" s="76"/>
      <c r="I213" s="76"/>
      <c r="J213" s="76"/>
      <c r="K213" s="76"/>
      <c r="L213" s="76"/>
      <c r="M213" s="76"/>
      <c r="N213" s="76"/>
      <c r="O213" s="86"/>
      <c r="P213" s="76"/>
      <c r="Q213" s="76"/>
    </row>
    <row r="214" spans="1:17" x14ac:dyDescent="0.2">
      <c r="A214" s="83"/>
      <c r="B214" s="83"/>
      <c r="C214" s="83"/>
      <c r="D214" s="84"/>
      <c r="E214" s="84"/>
      <c r="F214" s="76"/>
      <c r="G214" s="76"/>
      <c r="H214" s="76"/>
      <c r="I214" s="76"/>
      <c r="J214" s="76"/>
      <c r="K214" s="76"/>
      <c r="L214" s="76"/>
      <c r="M214" s="76"/>
      <c r="N214" s="76"/>
      <c r="O214" s="86"/>
      <c r="P214" s="76"/>
      <c r="Q214" s="76"/>
    </row>
    <row r="215" spans="1:17" x14ac:dyDescent="0.2">
      <c r="A215" s="83"/>
      <c r="B215" s="83"/>
      <c r="C215" s="83"/>
      <c r="D215" s="84"/>
      <c r="E215" s="84"/>
      <c r="F215" s="76"/>
      <c r="G215" s="76"/>
      <c r="H215" s="76"/>
      <c r="I215" s="76"/>
      <c r="J215" s="76"/>
      <c r="K215" s="76"/>
      <c r="L215" s="76"/>
      <c r="M215" s="76"/>
      <c r="N215" s="76"/>
      <c r="O215" s="86"/>
      <c r="P215" s="76"/>
      <c r="Q215" s="76"/>
    </row>
    <row r="216" spans="1:17" x14ac:dyDescent="0.2">
      <c r="A216" s="83"/>
      <c r="B216" s="83"/>
      <c r="C216" s="83"/>
      <c r="D216" s="84"/>
      <c r="E216" s="84"/>
      <c r="F216" s="76"/>
      <c r="G216" s="76"/>
      <c r="H216" s="76"/>
      <c r="I216" s="76"/>
      <c r="J216" s="76"/>
      <c r="K216" s="76"/>
      <c r="L216" s="76"/>
      <c r="M216" s="76"/>
      <c r="N216" s="76"/>
      <c r="O216" s="86"/>
      <c r="P216" s="76"/>
      <c r="Q216" s="76"/>
    </row>
    <row r="217" spans="1:17" x14ac:dyDescent="0.2">
      <c r="A217" s="83"/>
      <c r="B217" s="83"/>
      <c r="C217" s="83"/>
      <c r="D217" s="84"/>
      <c r="E217" s="84"/>
      <c r="F217" s="76"/>
      <c r="G217" s="76"/>
      <c r="H217" s="76"/>
      <c r="I217" s="76"/>
      <c r="J217" s="76"/>
      <c r="K217" s="76"/>
      <c r="L217" s="76"/>
      <c r="M217" s="76"/>
      <c r="N217" s="76"/>
      <c r="O217" s="86"/>
      <c r="P217" s="76"/>
      <c r="Q217" s="76"/>
    </row>
    <row r="218" spans="1:17" x14ac:dyDescent="0.2">
      <c r="A218" s="83"/>
      <c r="B218" s="83"/>
      <c r="C218" s="83"/>
      <c r="D218" s="84"/>
      <c r="E218" s="84"/>
      <c r="F218" s="76"/>
      <c r="G218" s="76"/>
      <c r="H218" s="76"/>
      <c r="I218" s="76"/>
      <c r="J218" s="76"/>
      <c r="K218" s="76"/>
      <c r="L218" s="76"/>
      <c r="M218" s="76"/>
      <c r="N218" s="76"/>
      <c r="O218" s="86"/>
      <c r="P218" s="76"/>
      <c r="Q218" s="76"/>
    </row>
    <row r="219" spans="1:17" x14ac:dyDescent="0.2">
      <c r="A219" s="83"/>
      <c r="B219" s="83"/>
      <c r="C219" s="83"/>
      <c r="D219" s="84"/>
      <c r="E219" s="84"/>
      <c r="F219" s="76"/>
      <c r="G219" s="76"/>
      <c r="H219" s="76"/>
      <c r="I219" s="76"/>
      <c r="J219" s="76"/>
      <c r="K219" s="76"/>
      <c r="L219" s="76"/>
      <c r="M219" s="76"/>
      <c r="N219" s="76"/>
      <c r="O219" s="86"/>
      <c r="P219" s="76"/>
      <c r="Q219" s="76"/>
    </row>
    <row r="220" spans="1:17" x14ac:dyDescent="0.2">
      <c r="A220" s="83"/>
      <c r="B220" s="83"/>
      <c r="C220" s="83"/>
      <c r="D220" s="84"/>
      <c r="E220" s="84"/>
      <c r="F220" s="76"/>
      <c r="G220" s="76"/>
      <c r="H220" s="76"/>
      <c r="I220" s="76"/>
      <c r="J220" s="76"/>
      <c r="K220" s="76"/>
      <c r="L220" s="76"/>
      <c r="M220" s="76"/>
      <c r="N220" s="76"/>
      <c r="O220" s="86"/>
      <c r="P220" s="76"/>
      <c r="Q220" s="76"/>
    </row>
    <row r="221" spans="1:17" x14ac:dyDescent="0.2">
      <c r="A221" s="83"/>
      <c r="B221" s="83"/>
      <c r="C221" s="83"/>
      <c r="D221" s="84"/>
      <c r="E221" s="84"/>
      <c r="F221" s="76"/>
      <c r="G221" s="76"/>
      <c r="H221" s="76"/>
      <c r="I221" s="76"/>
      <c r="J221" s="76"/>
      <c r="K221" s="76"/>
      <c r="L221" s="76"/>
      <c r="M221" s="76"/>
      <c r="N221" s="76"/>
      <c r="O221" s="86"/>
      <c r="P221" s="76"/>
      <c r="Q221" s="76"/>
    </row>
    <row r="222" spans="1:17" x14ac:dyDescent="0.2">
      <c r="A222" s="83"/>
      <c r="B222" s="83"/>
      <c r="C222" s="83"/>
      <c r="D222" s="84"/>
      <c r="E222" s="84"/>
      <c r="F222" s="76"/>
      <c r="G222" s="76"/>
      <c r="H222" s="76"/>
      <c r="I222" s="76"/>
      <c r="J222" s="76"/>
      <c r="K222" s="76"/>
      <c r="L222" s="76"/>
      <c r="M222" s="76"/>
      <c r="N222" s="76"/>
      <c r="O222" s="86"/>
      <c r="P222" s="76"/>
      <c r="Q222" s="76"/>
    </row>
    <row r="223" spans="1:17" x14ac:dyDescent="0.2">
      <c r="A223" s="83"/>
      <c r="B223" s="83"/>
      <c r="C223" s="83"/>
      <c r="D223" s="84"/>
      <c r="E223" s="84"/>
      <c r="F223" s="76"/>
      <c r="G223" s="76"/>
      <c r="H223" s="76"/>
      <c r="I223" s="76"/>
      <c r="J223" s="76"/>
      <c r="K223" s="76"/>
      <c r="L223" s="76"/>
      <c r="M223" s="76"/>
      <c r="N223" s="76"/>
      <c r="O223" s="86"/>
      <c r="P223" s="76"/>
      <c r="Q223" s="76"/>
    </row>
    <row r="224" spans="1:17" x14ac:dyDescent="0.2">
      <c r="A224" s="83"/>
      <c r="B224" s="83"/>
      <c r="C224" s="83"/>
      <c r="D224" s="84"/>
      <c r="E224" s="84"/>
      <c r="F224" s="76"/>
      <c r="G224" s="76"/>
      <c r="H224" s="76"/>
      <c r="I224" s="76"/>
      <c r="J224" s="76"/>
      <c r="K224" s="76"/>
      <c r="L224" s="76"/>
      <c r="M224" s="76"/>
      <c r="N224" s="76"/>
      <c r="O224" s="86"/>
      <c r="P224" s="76"/>
      <c r="Q224" s="76"/>
    </row>
    <row r="225" spans="1:17" x14ac:dyDescent="0.2">
      <c r="A225" s="83"/>
      <c r="B225" s="83"/>
      <c r="C225" s="83"/>
      <c r="D225" s="84"/>
      <c r="E225" s="84"/>
      <c r="F225" s="76"/>
      <c r="G225" s="76"/>
      <c r="H225" s="76"/>
      <c r="I225" s="76"/>
      <c r="J225" s="76"/>
      <c r="K225" s="76"/>
      <c r="L225" s="76"/>
      <c r="M225" s="76"/>
      <c r="N225" s="76"/>
      <c r="O225" s="86"/>
      <c r="P225" s="76"/>
      <c r="Q225" s="76"/>
    </row>
    <row r="226" spans="1:17" x14ac:dyDescent="0.2">
      <c r="A226" s="83"/>
      <c r="B226" s="83"/>
      <c r="C226" s="83"/>
      <c r="D226" s="84"/>
      <c r="E226" s="84"/>
      <c r="F226" s="76"/>
      <c r="G226" s="76"/>
      <c r="H226" s="76"/>
      <c r="I226" s="76"/>
      <c r="J226" s="76"/>
      <c r="K226" s="76"/>
      <c r="L226" s="76"/>
      <c r="M226" s="76"/>
      <c r="N226" s="76"/>
      <c r="O226" s="86"/>
      <c r="P226" s="76"/>
      <c r="Q226" s="76"/>
    </row>
    <row r="227" spans="1:17" x14ac:dyDescent="0.2">
      <c r="A227" s="83"/>
      <c r="B227" s="83"/>
      <c r="C227" s="83"/>
      <c r="D227" s="84"/>
      <c r="E227" s="84"/>
      <c r="F227" s="76"/>
      <c r="G227" s="76"/>
      <c r="H227" s="76"/>
      <c r="I227" s="76"/>
      <c r="J227" s="76"/>
      <c r="K227" s="76"/>
      <c r="L227" s="76"/>
      <c r="M227" s="76"/>
      <c r="N227" s="76"/>
      <c r="O227" s="86"/>
      <c r="P227" s="76"/>
      <c r="Q227" s="76"/>
    </row>
    <row r="228" spans="1:17" x14ac:dyDescent="0.2">
      <c r="A228" s="83"/>
      <c r="B228" s="83"/>
      <c r="C228" s="83"/>
      <c r="D228" s="84"/>
      <c r="E228" s="84"/>
      <c r="F228" s="76"/>
      <c r="G228" s="76"/>
      <c r="H228" s="76"/>
      <c r="I228" s="76"/>
      <c r="J228" s="76"/>
      <c r="K228" s="76"/>
      <c r="L228" s="76"/>
      <c r="M228" s="76"/>
      <c r="N228" s="76"/>
      <c r="O228" s="86"/>
      <c r="P228" s="76"/>
      <c r="Q228" s="76"/>
    </row>
    <row r="229" spans="1:17" x14ac:dyDescent="0.2">
      <c r="A229" s="83"/>
      <c r="B229" s="83"/>
      <c r="C229" s="83"/>
      <c r="D229" s="84"/>
      <c r="E229" s="84"/>
      <c r="F229" s="76"/>
      <c r="G229" s="76"/>
      <c r="H229" s="76"/>
      <c r="I229" s="76"/>
      <c r="J229" s="76"/>
      <c r="K229" s="76"/>
      <c r="L229" s="76"/>
      <c r="M229" s="76"/>
      <c r="N229" s="76"/>
      <c r="O229" s="86"/>
      <c r="P229" s="76"/>
      <c r="Q229" s="76"/>
    </row>
    <row r="230" spans="1:17" x14ac:dyDescent="0.2">
      <c r="A230" s="83"/>
      <c r="B230" s="83"/>
      <c r="C230" s="83"/>
      <c r="D230" s="84"/>
      <c r="E230" s="84"/>
      <c r="F230" s="76"/>
      <c r="G230" s="76"/>
      <c r="H230" s="76"/>
      <c r="I230" s="76"/>
      <c r="J230" s="76"/>
      <c r="K230" s="76"/>
      <c r="L230" s="76"/>
      <c r="M230" s="76"/>
      <c r="N230" s="76"/>
      <c r="O230" s="86"/>
      <c r="P230" s="76"/>
      <c r="Q230" s="76"/>
    </row>
    <row r="231" spans="1:17" x14ac:dyDescent="0.2">
      <c r="A231" s="83"/>
      <c r="B231" s="83"/>
      <c r="C231" s="83"/>
      <c r="D231" s="84"/>
      <c r="E231" s="84"/>
      <c r="F231" s="76"/>
      <c r="G231" s="76"/>
      <c r="H231" s="76"/>
      <c r="I231" s="76"/>
      <c r="J231" s="76"/>
      <c r="K231" s="76"/>
      <c r="L231" s="76"/>
      <c r="M231" s="76"/>
      <c r="N231" s="76"/>
      <c r="O231" s="86"/>
      <c r="P231" s="76"/>
      <c r="Q231" s="76"/>
    </row>
    <row r="232" spans="1:17" x14ac:dyDescent="0.2">
      <c r="A232" s="83"/>
      <c r="B232" s="83"/>
      <c r="C232" s="83"/>
      <c r="D232" s="84"/>
      <c r="E232" s="84"/>
      <c r="F232" s="76"/>
      <c r="G232" s="76"/>
      <c r="H232" s="76"/>
      <c r="I232" s="76"/>
      <c r="J232" s="76"/>
      <c r="K232" s="76"/>
      <c r="L232" s="76"/>
      <c r="M232" s="76"/>
      <c r="N232" s="76"/>
      <c r="O232" s="86"/>
      <c r="P232" s="76"/>
      <c r="Q232" s="76"/>
    </row>
    <row r="233" spans="1:17" x14ac:dyDescent="0.2">
      <c r="A233" s="83"/>
      <c r="B233" s="83"/>
      <c r="C233" s="83"/>
      <c r="D233" s="84"/>
      <c r="E233" s="84"/>
      <c r="F233" s="76"/>
      <c r="G233" s="76"/>
      <c r="H233" s="76"/>
      <c r="I233" s="76"/>
      <c r="J233" s="76"/>
      <c r="K233" s="76"/>
      <c r="L233" s="76"/>
      <c r="M233" s="76"/>
      <c r="N233" s="76"/>
      <c r="O233" s="86"/>
      <c r="P233" s="76"/>
      <c r="Q233" s="76"/>
    </row>
    <row r="234" spans="1:17" x14ac:dyDescent="0.2">
      <c r="A234" s="83"/>
      <c r="B234" s="83"/>
      <c r="C234" s="83"/>
      <c r="D234" s="84"/>
      <c r="E234" s="84"/>
      <c r="F234" s="76"/>
      <c r="G234" s="76"/>
      <c r="H234" s="76"/>
      <c r="I234" s="76"/>
      <c r="J234" s="76"/>
      <c r="K234" s="76"/>
      <c r="L234" s="76"/>
      <c r="M234" s="76"/>
      <c r="N234" s="76"/>
      <c r="O234" s="86"/>
      <c r="P234" s="76"/>
      <c r="Q234" s="76"/>
    </row>
    <row r="235" spans="1:17" x14ac:dyDescent="0.2">
      <c r="A235" s="83"/>
      <c r="B235" s="83"/>
      <c r="C235" s="83"/>
      <c r="D235" s="84"/>
      <c r="E235" s="84"/>
      <c r="F235" s="76"/>
      <c r="G235" s="76"/>
      <c r="H235" s="76"/>
      <c r="I235" s="76"/>
      <c r="J235" s="76"/>
      <c r="K235" s="76"/>
      <c r="L235" s="76"/>
      <c r="M235" s="76"/>
      <c r="N235" s="76"/>
      <c r="O235" s="86"/>
      <c r="P235" s="76"/>
      <c r="Q235" s="76"/>
    </row>
    <row r="236" spans="1:17" x14ac:dyDescent="0.2">
      <c r="A236" s="83"/>
      <c r="B236" s="83"/>
      <c r="C236" s="83"/>
      <c r="D236" s="84"/>
      <c r="E236" s="84"/>
      <c r="F236" s="76"/>
      <c r="G236" s="76"/>
      <c r="H236" s="76"/>
      <c r="I236" s="76"/>
      <c r="J236" s="76"/>
      <c r="K236" s="76"/>
      <c r="L236" s="76"/>
      <c r="M236" s="76"/>
      <c r="N236" s="76"/>
      <c r="O236" s="86"/>
      <c r="P236" s="76"/>
      <c r="Q236" s="76"/>
    </row>
    <row r="237" spans="1:17" x14ac:dyDescent="0.2">
      <c r="A237" s="83"/>
      <c r="B237" s="83"/>
      <c r="C237" s="83"/>
      <c r="D237" s="84"/>
      <c r="E237" s="84"/>
      <c r="F237" s="76"/>
      <c r="G237" s="76"/>
      <c r="H237" s="76"/>
      <c r="I237" s="76"/>
      <c r="J237" s="76"/>
      <c r="K237" s="76"/>
      <c r="L237" s="76"/>
      <c r="M237" s="76"/>
      <c r="N237" s="76"/>
      <c r="O237" s="86"/>
      <c r="P237" s="76"/>
      <c r="Q237" s="76"/>
    </row>
    <row r="238" spans="1:17" x14ac:dyDescent="0.2">
      <c r="A238" s="83"/>
      <c r="B238" s="83"/>
      <c r="C238" s="83"/>
      <c r="D238" s="84"/>
      <c r="E238" s="84"/>
      <c r="F238" s="76"/>
      <c r="G238" s="76"/>
      <c r="H238" s="76"/>
      <c r="I238" s="76"/>
      <c r="J238" s="76"/>
      <c r="K238" s="76"/>
      <c r="L238" s="76"/>
      <c r="M238" s="76"/>
      <c r="N238" s="76"/>
      <c r="O238" s="86"/>
      <c r="P238" s="76"/>
      <c r="Q238" s="76"/>
    </row>
    <row r="239" spans="1:17" x14ac:dyDescent="0.2">
      <c r="A239" s="83"/>
      <c r="B239" s="83"/>
      <c r="C239" s="83"/>
      <c r="D239" s="84"/>
      <c r="E239" s="84"/>
      <c r="F239" s="76"/>
      <c r="G239" s="76"/>
      <c r="H239" s="76"/>
      <c r="I239" s="76"/>
      <c r="J239" s="76"/>
      <c r="K239" s="76"/>
      <c r="L239" s="76"/>
      <c r="M239" s="76"/>
      <c r="N239" s="76"/>
      <c r="O239" s="86"/>
      <c r="P239" s="76"/>
      <c r="Q239" s="76"/>
    </row>
    <row r="240" spans="1:17" x14ac:dyDescent="0.2">
      <c r="A240" s="83"/>
      <c r="B240" s="83"/>
      <c r="C240" s="83"/>
      <c r="D240" s="84"/>
      <c r="E240" s="84"/>
      <c r="F240" s="76"/>
      <c r="G240" s="76"/>
      <c r="H240" s="76"/>
      <c r="I240" s="76"/>
      <c r="J240" s="76"/>
      <c r="K240" s="76"/>
      <c r="L240" s="76"/>
      <c r="M240" s="76"/>
      <c r="N240" s="76"/>
      <c r="O240" s="86"/>
      <c r="P240" s="76"/>
      <c r="Q240" s="76"/>
    </row>
    <row r="241" spans="1:17" x14ac:dyDescent="0.2">
      <c r="A241" s="83"/>
      <c r="B241" s="83"/>
      <c r="C241" s="83"/>
      <c r="D241" s="84"/>
      <c r="E241" s="84"/>
      <c r="F241" s="76"/>
      <c r="G241" s="76"/>
      <c r="H241" s="76"/>
      <c r="I241" s="76"/>
      <c r="J241" s="76"/>
      <c r="K241" s="76"/>
      <c r="L241" s="76"/>
      <c r="M241" s="76"/>
      <c r="N241" s="76"/>
      <c r="O241" s="86"/>
      <c r="P241" s="76"/>
      <c r="Q241" s="76"/>
    </row>
    <row r="242" spans="1:17" x14ac:dyDescent="0.2">
      <c r="A242" s="83"/>
      <c r="B242" s="83"/>
      <c r="C242" s="83"/>
      <c r="D242" s="84"/>
      <c r="E242" s="84"/>
      <c r="F242" s="76"/>
      <c r="G242" s="76"/>
      <c r="H242" s="76"/>
      <c r="I242" s="76"/>
      <c r="J242" s="76"/>
      <c r="K242" s="76"/>
      <c r="L242" s="76"/>
      <c r="M242" s="76"/>
      <c r="N242" s="76"/>
      <c r="O242" s="86"/>
      <c r="P242" s="76"/>
      <c r="Q242" s="76"/>
    </row>
    <row r="243" spans="1:17" x14ac:dyDescent="0.2">
      <c r="A243" s="83"/>
      <c r="B243" s="83"/>
      <c r="C243" s="83"/>
      <c r="D243" s="84"/>
      <c r="E243" s="84"/>
      <c r="F243" s="76"/>
      <c r="G243" s="76"/>
      <c r="H243" s="76"/>
      <c r="I243" s="76"/>
      <c r="J243" s="76"/>
      <c r="K243" s="76"/>
      <c r="L243" s="76"/>
      <c r="M243" s="76"/>
      <c r="N243" s="76"/>
      <c r="O243" s="86"/>
      <c r="P243" s="76"/>
      <c r="Q243" s="76"/>
    </row>
    <row r="244" spans="1:17" x14ac:dyDescent="0.2">
      <c r="A244" s="83"/>
      <c r="B244" s="83"/>
      <c r="C244" s="83"/>
      <c r="D244" s="84"/>
      <c r="E244" s="84"/>
      <c r="F244" s="76"/>
      <c r="G244" s="76"/>
      <c r="H244" s="76"/>
      <c r="I244" s="76"/>
      <c r="J244" s="76"/>
      <c r="K244" s="76"/>
      <c r="L244" s="76"/>
      <c r="M244" s="76"/>
      <c r="N244" s="76"/>
      <c r="O244" s="86"/>
      <c r="P244" s="76"/>
      <c r="Q244" s="76"/>
    </row>
    <row r="245" spans="1:17" x14ac:dyDescent="0.2">
      <c r="A245" s="83"/>
      <c r="B245" s="83"/>
      <c r="C245" s="83"/>
      <c r="D245" s="84"/>
      <c r="E245" s="84"/>
      <c r="F245" s="76"/>
      <c r="G245" s="76"/>
      <c r="H245" s="76"/>
      <c r="I245" s="76"/>
      <c r="J245" s="76"/>
      <c r="K245" s="76"/>
      <c r="L245" s="76"/>
      <c r="M245" s="76"/>
      <c r="N245" s="76"/>
      <c r="O245" s="86"/>
      <c r="P245" s="76"/>
      <c r="Q245" s="76"/>
    </row>
    <row r="246" spans="1:17" x14ac:dyDescent="0.2">
      <c r="A246" s="83"/>
      <c r="B246" s="83"/>
      <c r="C246" s="83"/>
      <c r="D246" s="84"/>
      <c r="E246" s="84"/>
      <c r="F246" s="76"/>
      <c r="G246" s="76"/>
      <c r="H246" s="76"/>
      <c r="I246" s="76"/>
      <c r="J246" s="76"/>
      <c r="K246" s="76"/>
      <c r="L246" s="76"/>
      <c r="M246" s="76"/>
      <c r="N246" s="76"/>
      <c r="O246" s="86"/>
      <c r="P246" s="76"/>
      <c r="Q246" s="76"/>
    </row>
    <row r="247" spans="1:17" x14ac:dyDescent="0.2">
      <c r="A247" s="83"/>
      <c r="B247" s="83"/>
      <c r="C247" s="83"/>
      <c r="D247" s="84"/>
      <c r="E247" s="84"/>
      <c r="F247" s="76"/>
      <c r="G247" s="76"/>
      <c r="H247" s="76"/>
      <c r="I247" s="76"/>
      <c r="J247" s="76"/>
      <c r="K247" s="76"/>
      <c r="L247" s="76"/>
      <c r="M247" s="76"/>
      <c r="N247" s="76"/>
      <c r="O247" s="86"/>
      <c r="P247" s="76"/>
      <c r="Q247" s="76"/>
    </row>
    <row r="248" spans="1:17" x14ac:dyDescent="0.2">
      <c r="A248" s="83"/>
      <c r="B248" s="83"/>
      <c r="C248" s="83"/>
      <c r="D248" s="84"/>
      <c r="E248" s="84"/>
      <c r="F248" s="76"/>
      <c r="G248" s="76"/>
      <c r="H248" s="76"/>
      <c r="I248" s="76"/>
      <c r="J248" s="76"/>
      <c r="K248" s="76"/>
      <c r="L248" s="76"/>
      <c r="M248" s="76"/>
      <c r="N248" s="76"/>
      <c r="O248" s="86"/>
      <c r="P248" s="76"/>
      <c r="Q248" s="76"/>
    </row>
    <row r="249" spans="1:17" x14ac:dyDescent="0.2">
      <c r="A249" s="83"/>
      <c r="B249" s="83"/>
      <c r="C249" s="83"/>
      <c r="D249" s="84"/>
      <c r="E249" s="84"/>
      <c r="F249" s="76"/>
      <c r="G249" s="76"/>
      <c r="H249" s="76"/>
      <c r="I249" s="76"/>
      <c r="J249" s="76"/>
      <c r="K249" s="76"/>
      <c r="L249" s="76"/>
      <c r="M249" s="76"/>
      <c r="N249" s="76"/>
      <c r="O249" s="86"/>
      <c r="P249" s="76"/>
      <c r="Q249" s="76"/>
    </row>
    <row r="250" spans="1:17" x14ac:dyDescent="0.2">
      <c r="A250" s="83"/>
      <c r="B250" s="83"/>
      <c r="C250" s="83"/>
      <c r="D250" s="84"/>
      <c r="E250" s="84"/>
      <c r="F250" s="76"/>
      <c r="G250" s="76"/>
      <c r="H250" s="76"/>
      <c r="I250" s="76"/>
      <c r="J250" s="76"/>
      <c r="K250" s="76"/>
      <c r="L250" s="76"/>
      <c r="M250" s="76"/>
      <c r="N250" s="76"/>
      <c r="O250" s="86"/>
      <c r="P250" s="76"/>
      <c r="Q250" s="76"/>
    </row>
    <row r="251" spans="1:17" x14ac:dyDescent="0.2">
      <c r="A251" s="83"/>
      <c r="B251" s="83"/>
      <c r="C251" s="83"/>
      <c r="D251" s="84"/>
      <c r="E251" s="84"/>
      <c r="F251" s="76"/>
      <c r="G251" s="76"/>
      <c r="H251" s="76"/>
      <c r="I251" s="76"/>
      <c r="J251" s="76"/>
      <c r="K251" s="76"/>
      <c r="L251" s="76"/>
      <c r="M251" s="76"/>
      <c r="N251" s="76"/>
      <c r="O251" s="86"/>
      <c r="P251" s="76"/>
      <c r="Q251" s="76"/>
    </row>
    <row r="252" spans="1:17" x14ac:dyDescent="0.2">
      <c r="A252" s="83"/>
      <c r="B252" s="83"/>
      <c r="C252" s="83"/>
      <c r="D252" s="84"/>
      <c r="E252" s="84"/>
      <c r="F252" s="76"/>
      <c r="G252" s="76"/>
      <c r="H252" s="76"/>
      <c r="I252" s="76"/>
      <c r="J252" s="76"/>
      <c r="K252" s="76"/>
      <c r="L252" s="76"/>
      <c r="M252" s="76"/>
      <c r="N252" s="76"/>
      <c r="O252" s="86"/>
      <c r="P252" s="76"/>
      <c r="Q252" s="76"/>
    </row>
    <row r="253" spans="1:17" x14ac:dyDescent="0.2">
      <c r="A253" s="83"/>
      <c r="B253" s="83"/>
      <c r="C253" s="83"/>
      <c r="D253" s="84"/>
      <c r="E253" s="84"/>
      <c r="F253" s="76"/>
      <c r="G253" s="76"/>
      <c r="H253" s="76"/>
      <c r="I253" s="76"/>
      <c r="J253" s="76"/>
      <c r="K253" s="76"/>
      <c r="L253" s="76"/>
      <c r="M253" s="76"/>
      <c r="N253" s="76"/>
      <c r="O253" s="86"/>
      <c r="P253" s="76"/>
      <c r="Q253" s="76"/>
    </row>
    <row r="254" spans="1:17" x14ac:dyDescent="0.2">
      <c r="A254" s="83"/>
      <c r="B254" s="83"/>
      <c r="C254" s="83"/>
      <c r="D254" s="84"/>
      <c r="E254" s="84"/>
      <c r="F254" s="76"/>
      <c r="G254" s="76"/>
      <c r="H254" s="76"/>
      <c r="I254" s="76"/>
      <c r="J254" s="76"/>
      <c r="K254" s="76"/>
      <c r="L254" s="76"/>
      <c r="M254" s="76"/>
      <c r="N254" s="76"/>
      <c r="O254" s="86"/>
      <c r="P254" s="76"/>
      <c r="Q254" s="76"/>
    </row>
    <row r="255" spans="1:17" x14ac:dyDescent="0.2">
      <c r="A255" s="83"/>
      <c r="B255" s="83"/>
      <c r="C255" s="83"/>
      <c r="D255" s="84"/>
      <c r="E255" s="84"/>
      <c r="F255" s="76"/>
      <c r="G255" s="76"/>
      <c r="H255" s="76"/>
      <c r="I255" s="76"/>
      <c r="J255" s="76"/>
      <c r="K255" s="76"/>
      <c r="L255" s="76"/>
      <c r="M255" s="76"/>
      <c r="N255" s="76"/>
      <c r="O255" s="86"/>
      <c r="P255" s="76"/>
      <c r="Q255" s="76"/>
    </row>
    <row r="256" spans="1:17" x14ac:dyDescent="0.2">
      <c r="A256" s="83"/>
      <c r="B256" s="83"/>
      <c r="C256" s="83"/>
      <c r="D256" s="84"/>
      <c r="E256" s="84"/>
      <c r="F256" s="76"/>
      <c r="G256" s="76"/>
      <c r="H256" s="76"/>
      <c r="I256" s="76"/>
      <c r="J256" s="76"/>
      <c r="K256" s="76"/>
      <c r="L256" s="76"/>
      <c r="M256" s="76"/>
      <c r="N256" s="76"/>
      <c r="O256" s="86"/>
      <c r="P256" s="76"/>
      <c r="Q256" s="76"/>
    </row>
    <row r="257" spans="1:17" x14ac:dyDescent="0.2">
      <c r="A257" s="83"/>
      <c r="B257" s="83"/>
      <c r="C257" s="83"/>
      <c r="D257" s="84"/>
      <c r="E257" s="84"/>
      <c r="F257" s="76"/>
      <c r="G257" s="76"/>
      <c r="H257" s="76"/>
      <c r="I257" s="76"/>
      <c r="J257" s="76"/>
      <c r="K257" s="76"/>
      <c r="L257" s="76"/>
      <c r="M257" s="76"/>
      <c r="N257" s="76"/>
      <c r="O257" s="86"/>
      <c r="P257" s="76"/>
      <c r="Q257" s="76"/>
    </row>
    <row r="258" spans="1:17" x14ac:dyDescent="0.2">
      <c r="A258" s="83"/>
      <c r="B258" s="83"/>
      <c r="C258" s="83"/>
      <c r="D258" s="84"/>
      <c r="E258" s="84"/>
      <c r="F258" s="76"/>
      <c r="G258" s="76"/>
      <c r="H258" s="76"/>
      <c r="I258" s="76"/>
      <c r="J258" s="76"/>
      <c r="K258" s="76"/>
      <c r="L258" s="76"/>
      <c r="M258" s="76"/>
      <c r="N258" s="76"/>
      <c r="O258" s="86"/>
      <c r="P258" s="76"/>
      <c r="Q258" s="76"/>
    </row>
    <row r="259" spans="1:17" x14ac:dyDescent="0.2">
      <c r="A259" s="83"/>
      <c r="B259" s="83"/>
      <c r="C259" s="83"/>
      <c r="D259" s="84"/>
      <c r="E259" s="84"/>
      <c r="F259" s="76"/>
      <c r="G259" s="76"/>
      <c r="H259" s="76"/>
      <c r="I259" s="76"/>
      <c r="J259" s="76"/>
      <c r="K259" s="76"/>
      <c r="L259" s="76"/>
      <c r="M259" s="76"/>
      <c r="N259" s="76"/>
      <c r="O259" s="86"/>
      <c r="P259" s="76"/>
      <c r="Q259" s="76"/>
    </row>
    <row r="260" spans="1:17" x14ac:dyDescent="0.2">
      <c r="A260" s="83"/>
      <c r="B260" s="83"/>
      <c r="C260" s="83"/>
      <c r="D260" s="84"/>
      <c r="E260" s="84"/>
      <c r="F260" s="76"/>
      <c r="G260" s="76"/>
      <c r="H260" s="76"/>
      <c r="I260" s="76"/>
      <c r="J260" s="76"/>
      <c r="K260" s="76"/>
      <c r="L260" s="76"/>
      <c r="M260" s="76"/>
      <c r="N260" s="76"/>
      <c r="O260" s="86"/>
      <c r="P260" s="76"/>
      <c r="Q260" s="76"/>
    </row>
    <row r="261" spans="1:17" x14ac:dyDescent="0.2">
      <c r="A261" s="83"/>
      <c r="B261" s="83"/>
      <c r="C261" s="83"/>
      <c r="D261" s="84"/>
      <c r="E261" s="84"/>
      <c r="F261" s="76"/>
      <c r="G261" s="76"/>
      <c r="H261" s="76"/>
      <c r="I261" s="76"/>
      <c r="J261" s="76"/>
      <c r="K261" s="76"/>
      <c r="L261" s="76"/>
      <c r="M261" s="76"/>
      <c r="N261" s="76"/>
      <c r="O261" s="86"/>
      <c r="P261" s="76"/>
      <c r="Q261" s="76"/>
    </row>
    <row r="262" spans="1:17" x14ac:dyDescent="0.2">
      <c r="A262" s="83"/>
      <c r="B262" s="83"/>
      <c r="C262" s="83"/>
      <c r="D262" s="84"/>
      <c r="E262" s="84"/>
      <c r="F262" s="76"/>
      <c r="G262" s="76"/>
      <c r="H262" s="76"/>
      <c r="I262" s="76"/>
      <c r="J262" s="76"/>
      <c r="K262" s="76"/>
      <c r="L262" s="76"/>
      <c r="M262" s="76"/>
      <c r="N262" s="76"/>
      <c r="O262" s="86"/>
      <c r="P262" s="76"/>
      <c r="Q262" s="76"/>
    </row>
    <row r="263" spans="1:17" x14ac:dyDescent="0.2">
      <c r="A263" s="83"/>
      <c r="B263" s="83"/>
      <c r="C263" s="83"/>
      <c r="D263" s="84"/>
      <c r="E263" s="84"/>
      <c r="F263" s="76"/>
      <c r="G263" s="76"/>
      <c r="H263" s="76"/>
      <c r="I263" s="76"/>
      <c r="J263" s="76"/>
      <c r="K263" s="76"/>
      <c r="L263" s="76"/>
      <c r="M263" s="76"/>
      <c r="N263" s="76"/>
      <c r="O263" s="86"/>
      <c r="P263" s="76"/>
      <c r="Q263" s="76"/>
    </row>
    <row r="264" spans="1:17" x14ac:dyDescent="0.2">
      <c r="A264" s="83"/>
      <c r="B264" s="83"/>
      <c r="C264" s="83"/>
      <c r="D264" s="84"/>
      <c r="E264" s="84"/>
      <c r="F264" s="76"/>
      <c r="G264" s="76"/>
      <c r="H264" s="76"/>
      <c r="I264" s="76"/>
      <c r="J264" s="76"/>
      <c r="K264" s="76"/>
      <c r="L264" s="76"/>
      <c r="M264" s="76"/>
      <c r="N264" s="76"/>
      <c r="O264" s="86"/>
      <c r="P264" s="76"/>
      <c r="Q264" s="76"/>
    </row>
    <row r="265" spans="1:17" x14ac:dyDescent="0.2">
      <c r="A265" s="83"/>
      <c r="B265" s="83"/>
      <c r="C265" s="83"/>
      <c r="D265" s="84"/>
      <c r="E265" s="84"/>
      <c r="F265" s="76"/>
      <c r="G265" s="76"/>
      <c r="H265" s="76"/>
      <c r="I265" s="76"/>
      <c r="J265" s="76"/>
      <c r="K265" s="76"/>
      <c r="L265" s="76"/>
      <c r="M265" s="76"/>
      <c r="N265" s="76"/>
      <c r="O265" s="86"/>
      <c r="P265" s="76"/>
      <c r="Q265" s="76"/>
    </row>
    <row r="266" spans="1:17" x14ac:dyDescent="0.2">
      <c r="A266" s="83"/>
      <c r="B266" s="83"/>
      <c r="C266" s="83"/>
      <c r="D266" s="84"/>
      <c r="E266" s="84"/>
      <c r="F266" s="76"/>
      <c r="G266" s="76"/>
      <c r="H266" s="76"/>
      <c r="I266" s="76"/>
      <c r="J266" s="76"/>
      <c r="K266" s="76"/>
      <c r="L266" s="76"/>
      <c r="M266" s="76"/>
      <c r="N266" s="76"/>
      <c r="O266" s="86"/>
      <c r="P266" s="76"/>
      <c r="Q266" s="76"/>
    </row>
    <row r="267" spans="1:17" x14ac:dyDescent="0.2">
      <c r="A267" s="83"/>
      <c r="B267" s="83"/>
      <c r="C267" s="83"/>
      <c r="D267" s="84"/>
      <c r="E267" s="84"/>
      <c r="F267" s="76"/>
      <c r="G267" s="76"/>
      <c r="H267" s="76"/>
      <c r="I267" s="76"/>
      <c r="J267" s="76"/>
      <c r="K267" s="76"/>
      <c r="L267" s="76"/>
      <c r="M267" s="76"/>
      <c r="N267" s="76"/>
      <c r="O267" s="86"/>
      <c r="P267" s="76"/>
      <c r="Q267" s="76"/>
    </row>
    <row r="268" spans="1:17" x14ac:dyDescent="0.2">
      <c r="A268" s="83"/>
      <c r="B268" s="83"/>
      <c r="C268" s="83"/>
      <c r="D268" s="84"/>
      <c r="E268" s="84"/>
      <c r="F268" s="76"/>
      <c r="G268" s="76"/>
      <c r="H268" s="76"/>
      <c r="I268" s="76"/>
      <c r="J268" s="76"/>
      <c r="K268" s="76"/>
      <c r="L268" s="76"/>
      <c r="M268" s="76"/>
      <c r="N268" s="76"/>
      <c r="O268" s="86"/>
      <c r="P268" s="76"/>
      <c r="Q268" s="76"/>
    </row>
    <row r="269" spans="1:17" x14ac:dyDescent="0.2">
      <c r="A269" s="83"/>
      <c r="B269" s="83"/>
      <c r="C269" s="83"/>
      <c r="D269" s="84"/>
      <c r="E269" s="84"/>
      <c r="F269" s="76"/>
      <c r="G269" s="76"/>
      <c r="H269" s="76"/>
      <c r="I269" s="76"/>
      <c r="J269" s="76"/>
      <c r="K269" s="76"/>
      <c r="L269" s="76"/>
      <c r="M269" s="76"/>
      <c r="N269" s="76"/>
      <c r="O269" s="86"/>
      <c r="P269" s="76"/>
      <c r="Q269" s="76"/>
    </row>
    <row r="270" spans="1:17" x14ac:dyDescent="0.2">
      <c r="A270" s="83"/>
      <c r="B270" s="83"/>
      <c r="C270" s="83"/>
      <c r="D270" s="84"/>
      <c r="E270" s="84"/>
      <c r="F270" s="76"/>
      <c r="G270" s="76"/>
      <c r="H270" s="76"/>
      <c r="I270" s="76"/>
      <c r="J270" s="76"/>
      <c r="K270" s="76"/>
      <c r="L270" s="76"/>
      <c r="M270" s="76"/>
      <c r="N270" s="76"/>
      <c r="O270" s="86"/>
      <c r="P270" s="76"/>
      <c r="Q270" s="76"/>
    </row>
    <row r="271" spans="1:17" x14ac:dyDescent="0.2">
      <c r="A271" s="83"/>
      <c r="B271" s="83"/>
      <c r="C271" s="83"/>
      <c r="D271" s="84"/>
      <c r="E271" s="84"/>
      <c r="F271" s="76"/>
      <c r="G271" s="76"/>
      <c r="H271" s="76"/>
      <c r="I271" s="76"/>
      <c r="J271" s="76"/>
      <c r="K271" s="76"/>
      <c r="L271" s="76"/>
      <c r="M271" s="76"/>
      <c r="N271" s="76"/>
      <c r="O271" s="86"/>
      <c r="P271" s="76"/>
      <c r="Q271" s="76"/>
    </row>
    <row r="272" spans="1:17" x14ac:dyDescent="0.2">
      <c r="A272" s="83"/>
      <c r="B272" s="83"/>
      <c r="C272" s="83"/>
      <c r="D272" s="84"/>
      <c r="E272" s="84"/>
      <c r="F272" s="76"/>
      <c r="G272" s="76"/>
      <c r="H272" s="76"/>
      <c r="I272" s="76"/>
      <c r="J272" s="76"/>
      <c r="K272" s="76"/>
      <c r="L272" s="76"/>
      <c r="M272" s="76"/>
      <c r="N272" s="76"/>
      <c r="O272" s="86"/>
      <c r="P272" s="76"/>
      <c r="Q272" s="76"/>
    </row>
    <row r="273" spans="1:17" x14ac:dyDescent="0.2">
      <c r="A273" s="83"/>
      <c r="B273" s="83"/>
      <c r="C273" s="83"/>
      <c r="D273" s="84"/>
      <c r="E273" s="84"/>
      <c r="F273" s="76"/>
      <c r="G273" s="76"/>
      <c r="H273" s="76"/>
      <c r="I273" s="76"/>
      <c r="J273" s="76"/>
      <c r="K273" s="76"/>
      <c r="L273" s="76"/>
      <c r="M273" s="76"/>
      <c r="N273" s="76"/>
      <c r="O273" s="86"/>
      <c r="P273" s="76"/>
      <c r="Q273" s="76"/>
    </row>
    <row r="274" spans="1:17" x14ac:dyDescent="0.2">
      <c r="A274" s="83"/>
      <c r="B274" s="83"/>
      <c r="C274" s="83"/>
      <c r="D274" s="84"/>
      <c r="E274" s="84"/>
      <c r="F274" s="76"/>
      <c r="G274" s="76"/>
      <c r="H274" s="76"/>
      <c r="I274" s="76"/>
      <c r="J274" s="76"/>
      <c r="K274" s="76"/>
      <c r="L274" s="76"/>
      <c r="M274" s="76"/>
      <c r="N274" s="76"/>
      <c r="O274" s="86"/>
      <c r="P274" s="76"/>
      <c r="Q274" s="76"/>
    </row>
    <row r="275" spans="1:17" x14ac:dyDescent="0.2">
      <c r="A275" s="83"/>
      <c r="B275" s="83"/>
      <c r="C275" s="83"/>
      <c r="D275" s="84"/>
      <c r="E275" s="84"/>
      <c r="F275" s="76"/>
      <c r="G275" s="76"/>
      <c r="H275" s="76"/>
      <c r="I275" s="76"/>
      <c r="J275" s="76"/>
      <c r="K275" s="76"/>
      <c r="L275" s="76"/>
      <c r="M275" s="76"/>
      <c r="N275" s="76"/>
      <c r="O275" s="86"/>
      <c r="P275" s="76"/>
      <c r="Q275" s="76"/>
    </row>
    <row r="276" spans="1:17" x14ac:dyDescent="0.2">
      <c r="A276" s="83"/>
      <c r="B276" s="83"/>
      <c r="C276" s="83"/>
      <c r="D276" s="84"/>
      <c r="E276" s="84"/>
      <c r="F276" s="76"/>
      <c r="G276" s="76"/>
      <c r="H276" s="76"/>
      <c r="I276" s="76"/>
      <c r="J276" s="76"/>
      <c r="K276" s="76"/>
      <c r="L276" s="76"/>
      <c r="M276" s="76"/>
      <c r="N276" s="76"/>
      <c r="O276" s="86"/>
      <c r="P276" s="76"/>
      <c r="Q276" s="76"/>
    </row>
    <row r="277" spans="1:17" x14ac:dyDescent="0.2">
      <c r="A277" s="83"/>
      <c r="B277" s="83"/>
      <c r="C277" s="83"/>
      <c r="D277" s="84"/>
      <c r="E277" s="84"/>
      <c r="F277" s="76"/>
      <c r="G277" s="76"/>
      <c r="H277" s="76"/>
      <c r="I277" s="76"/>
      <c r="J277" s="76"/>
      <c r="K277" s="76"/>
      <c r="L277" s="76"/>
      <c r="M277" s="76"/>
      <c r="N277" s="76"/>
      <c r="O277" s="86"/>
      <c r="P277" s="76"/>
      <c r="Q277" s="76"/>
    </row>
    <row r="278" spans="1:17" x14ac:dyDescent="0.2">
      <c r="A278" s="83"/>
      <c r="B278" s="83"/>
      <c r="C278" s="83"/>
      <c r="D278" s="84"/>
      <c r="E278" s="84"/>
      <c r="F278" s="76"/>
      <c r="G278" s="76"/>
      <c r="H278" s="76"/>
      <c r="I278" s="76"/>
      <c r="J278" s="76"/>
      <c r="K278" s="76"/>
      <c r="L278" s="76"/>
      <c r="M278" s="76"/>
      <c r="N278" s="76"/>
      <c r="O278" s="86"/>
      <c r="P278" s="76"/>
      <c r="Q278" s="76"/>
    </row>
    <row r="279" spans="1:17" x14ac:dyDescent="0.2">
      <c r="A279" s="83"/>
      <c r="B279" s="83"/>
      <c r="C279" s="83"/>
      <c r="D279" s="84"/>
      <c r="E279" s="84"/>
      <c r="F279" s="76"/>
      <c r="G279" s="76"/>
      <c r="H279" s="76"/>
      <c r="I279" s="76"/>
      <c r="J279" s="76"/>
      <c r="K279" s="76"/>
      <c r="L279" s="76"/>
      <c r="M279" s="76"/>
      <c r="N279" s="76"/>
      <c r="O279" s="86"/>
      <c r="P279" s="76"/>
      <c r="Q279" s="76"/>
    </row>
    <row r="280" spans="1:17" x14ac:dyDescent="0.2">
      <c r="A280" s="83"/>
      <c r="B280" s="83"/>
      <c r="C280" s="83"/>
      <c r="D280" s="84"/>
      <c r="E280" s="84"/>
      <c r="F280" s="76"/>
      <c r="G280" s="76"/>
      <c r="H280" s="76"/>
      <c r="I280" s="76"/>
      <c r="J280" s="76"/>
      <c r="K280" s="76"/>
      <c r="L280" s="76"/>
      <c r="M280" s="76"/>
      <c r="N280" s="76"/>
      <c r="O280" s="86"/>
      <c r="P280" s="76"/>
      <c r="Q280" s="76"/>
    </row>
    <row r="281" spans="1:17" x14ac:dyDescent="0.2">
      <c r="A281" s="83"/>
      <c r="B281" s="83"/>
      <c r="C281" s="83"/>
      <c r="D281" s="84"/>
      <c r="E281" s="84"/>
      <c r="F281" s="76"/>
      <c r="G281" s="76"/>
      <c r="H281" s="76"/>
      <c r="I281" s="76"/>
      <c r="J281" s="76"/>
      <c r="K281" s="76"/>
      <c r="L281" s="76"/>
      <c r="M281" s="76"/>
      <c r="N281" s="76"/>
      <c r="O281" s="86"/>
      <c r="P281" s="76"/>
      <c r="Q281" s="76"/>
    </row>
    <row r="282" spans="1:17" x14ac:dyDescent="0.2">
      <c r="A282" s="83"/>
      <c r="B282" s="83"/>
      <c r="C282" s="83"/>
      <c r="D282" s="84"/>
      <c r="E282" s="84"/>
      <c r="F282" s="76"/>
      <c r="G282" s="76"/>
      <c r="H282" s="76"/>
      <c r="I282" s="76"/>
      <c r="J282" s="76"/>
      <c r="K282" s="76"/>
      <c r="L282" s="76"/>
      <c r="M282" s="76"/>
      <c r="N282" s="76"/>
      <c r="O282" s="86"/>
      <c r="P282" s="76"/>
      <c r="Q282" s="76"/>
    </row>
    <row r="283" spans="1:17" x14ac:dyDescent="0.2">
      <c r="A283" s="83"/>
      <c r="B283" s="83"/>
      <c r="C283" s="83"/>
      <c r="D283" s="84"/>
      <c r="E283" s="84"/>
      <c r="F283" s="76"/>
      <c r="G283" s="76"/>
      <c r="H283" s="76"/>
      <c r="I283" s="76"/>
      <c r="J283" s="76"/>
      <c r="K283" s="76"/>
      <c r="L283" s="76"/>
      <c r="M283" s="76"/>
      <c r="N283" s="76"/>
      <c r="O283" s="86"/>
      <c r="P283" s="76"/>
      <c r="Q283" s="76"/>
    </row>
    <row r="284" spans="1:17" x14ac:dyDescent="0.2">
      <c r="A284" s="83"/>
      <c r="B284" s="83"/>
      <c r="C284" s="83"/>
      <c r="D284" s="84"/>
      <c r="E284" s="84"/>
      <c r="F284" s="76"/>
      <c r="G284" s="76"/>
      <c r="H284" s="76"/>
      <c r="I284" s="76"/>
      <c r="J284" s="76"/>
      <c r="K284" s="76"/>
      <c r="L284" s="76"/>
      <c r="M284" s="76"/>
      <c r="N284" s="76"/>
      <c r="O284" s="86"/>
      <c r="P284" s="76"/>
      <c r="Q284" s="76"/>
    </row>
    <row r="285" spans="1:17" x14ac:dyDescent="0.2">
      <c r="A285" s="83"/>
      <c r="B285" s="83"/>
      <c r="C285" s="83"/>
      <c r="D285" s="84"/>
      <c r="E285" s="84"/>
      <c r="F285" s="76"/>
      <c r="G285" s="76"/>
      <c r="H285" s="76"/>
      <c r="I285" s="76"/>
      <c r="J285" s="76"/>
      <c r="K285" s="76"/>
      <c r="L285" s="76"/>
      <c r="M285" s="76"/>
      <c r="N285" s="76"/>
      <c r="O285" s="86"/>
      <c r="P285" s="76"/>
      <c r="Q285" s="76"/>
    </row>
    <row r="286" spans="1:17" x14ac:dyDescent="0.2">
      <c r="A286" s="83"/>
      <c r="B286" s="83"/>
      <c r="C286" s="83"/>
      <c r="D286" s="84"/>
      <c r="E286" s="84"/>
      <c r="F286" s="76"/>
      <c r="G286" s="76"/>
      <c r="H286" s="76"/>
      <c r="I286" s="76"/>
      <c r="J286" s="76"/>
      <c r="K286" s="76"/>
      <c r="L286" s="76"/>
      <c r="M286" s="76"/>
      <c r="N286" s="76"/>
      <c r="O286" s="86"/>
      <c r="P286" s="76"/>
      <c r="Q286" s="76"/>
    </row>
    <row r="287" spans="1:17" x14ac:dyDescent="0.2">
      <c r="A287" s="83"/>
      <c r="B287" s="83"/>
      <c r="C287" s="83"/>
      <c r="D287" s="84"/>
      <c r="E287" s="84"/>
      <c r="F287" s="76"/>
      <c r="G287" s="76"/>
      <c r="H287" s="76"/>
      <c r="I287" s="76"/>
      <c r="J287" s="76"/>
      <c r="K287" s="76"/>
      <c r="L287" s="76"/>
      <c r="M287" s="76"/>
      <c r="N287" s="76"/>
      <c r="O287" s="86"/>
      <c r="P287" s="76"/>
      <c r="Q287" s="76"/>
    </row>
    <row r="288" spans="1:17" x14ac:dyDescent="0.2">
      <c r="A288" s="83"/>
      <c r="B288" s="83"/>
      <c r="C288" s="83"/>
      <c r="D288" s="84"/>
      <c r="E288" s="84"/>
      <c r="F288" s="76"/>
      <c r="G288" s="76"/>
      <c r="H288" s="76"/>
      <c r="I288" s="76"/>
      <c r="J288" s="76"/>
      <c r="K288" s="76"/>
      <c r="L288" s="76"/>
      <c r="M288" s="76"/>
      <c r="N288" s="76"/>
      <c r="O288" s="86"/>
      <c r="P288" s="76"/>
      <c r="Q288" s="76"/>
    </row>
    <row r="289" spans="1:17" x14ac:dyDescent="0.2">
      <c r="A289" s="83"/>
      <c r="B289" s="83"/>
      <c r="C289" s="83"/>
      <c r="D289" s="84"/>
      <c r="E289" s="84"/>
      <c r="F289" s="76"/>
      <c r="G289" s="76"/>
      <c r="H289" s="76"/>
      <c r="I289" s="76"/>
      <c r="J289" s="76"/>
      <c r="K289" s="76"/>
      <c r="L289" s="76"/>
      <c r="M289" s="76"/>
      <c r="N289" s="76"/>
      <c r="O289" s="86"/>
      <c r="P289" s="76"/>
      <c r="Q289" s="76"/>
    </row>
    <row r="290" spans="1:17" x14ac:dyDescent="0.2">
      <c r="A290" s="83"/>
      <c r="B290" s="83"/>
      <c r="C290" s="83"/>
      <c r="D290" s="84"/>
      <c r="E290" s="84"/>
      <c r="F290" s="76"/>
      <c r="G290" s="76"/>
      <c r="H290" s="76"/>
      <c r="I290" s="76"/>
      <c r="J290" s="76"/>
      <c r="K290" s="76"/>
      <c r="L290" s="76"/>
      <c r="M290" s="76"/>
      <c r="N290" s="76"/>
      <c r="O290" s="86"/>
      <c r="P290" s="76"/>
      <c r="Q290" s="76"/>
    </row>
    <row r="291" spans="1:17" x14ac:dyDescent="0.2">
      <c r="A291" s="83"/>
      <c r="B291" s="83"/>
      <c r="C291" s="83"/>
      <c r="D291" s="84"/>
      <c r="E291" s="84"/>
      <c r="F291" s="76"/>
      <c r="G291" s="76"/>
      <c r="H291" s="76"/>
      <c r="I291" s="76"/>
      <c r="J291" s="76"/>
      <c r="K291" s="76"/>
      <c r="L291" s="76"/>
      <c r="M291" s="76"/>
      <c r="N291" s="76"/>
      <c r="O291" s="86"/>
      <c r="P291" s="76"/>
      <c r="Q291" s="76"/>
    </row>
    <row r="292" spans="1:17" x14ac:dyDescent="0.2">
      <c r="A292" s="83"/>
      <c r="B292" s="83"/>
      <c r="C292" s="83"/>
      <c r="D292" s="84"/>
      <c r="E292" s="84"/>
      <c r="F292" s="76"/>
      <c r="G292" s="76"/>
      <c r="H292" s="76"/>
      <c r="I292" s="76"/>
      <c r="J292" s="76"/>
      <c r="K292" s="76"/>
      <c r="L292" s="76"/>
      <c r="M292" s="76"/>
      <c r="N292" s="76"/>
      <c r="O292" s="86"/>
      <c r="P292" s="76"/>
      <c r="Q292" s="76"/>
    </row>
    <row r="293" spans="1:17" x14ac:dyDescent="0.2">
      <c r="A293" s="83"/>
      <c r="B293" s="83"/>
      <c r="C293" s="83"/>
      <c r="D293" s="84"/>
      <c r="E293" s="84"/>
      <c r="F293" s="76"/>
      <c r="G293" s="76"/>
      <c r="H293" s="76"/>
      <c r="I293" s="76"/>
      <c r="J293" s="76"/>
      <c r="K293" s="76"/>
      <c r="L293" s="76"/>
      <c r="M293" s="76"/>
      <c r="N293" s="76"/>
      <c r="O293" s="86"/>
      <c r="P293" s="76"/>
      <c r="Q293" s="76"/>
    </row>
    <row r="294" spans="1:17" x14ac:dyDescent="0.2">
      <c r="A294" s="83"/>
      <c r="B294" s="83"/>
      <c r="C294" s="83"/>
      <c r="D294" s="84"/>
      <c r="E294" s="84"/>
      <c r="F294" s="76"/>
      <c r="G294" s="76"/>
      <c r="H294" s="76"/>
      <c r="I294" s="76"/>
      <c r="J294" s="76"/>
      <c r="K294" s="76"/>
      <c r="L294" s="76"/>
      <c r="M294" s="76"/>
      <c r="N294" s="76"/>
      <c r="O294" s="86"/>
      <c r="P294" s="76"/>
      <c r="Q294" s="7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L3373"/>
  <sheetViews>
    <sheetView workbookViewId="0">
      <selection activeCell="C31" sqref="C31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13.5703125" customWidth="1"/>
    <col min="8" max="14" width="8.5703125" customWidth="1"/>
    <col min="15" max="15" width="8" customWidth="1"/>
    <col min="16" max="16" width="9.7109375" customWidth="1"/>
    <col min="17" max="17" width="9.85546875" customWidth="1"/>
  </cols>
  <sheetData>
    <row r="1" spans="1:38" ht="20.25" x14ac:dyDescent="0.3">
      <c r="A1" s="1" t="s">
        <v>97</v>
      </c>
    </row>
    <row r="2" spans="1:38" x14ac:dyDescent="0.2">
      <c r="A2" t="s">
        <v>30</v>
      </c>
      <c r="B2" s="28" t="s">
        <v>91</v>
      </c>
    </row>
    <row r="3" spans="1:38" ht="13.5" thickBot="1" x14ac:dyDescent="0.25">
      <c r="A3" s="11" t="s">
        <v>245</v>
      </c>
      <c r="C3" s="11"/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AK4">
        <v>60894</v>
      </c>
      <c r="AL4">
        <v>6.9033729574584868E-2</v>
      </c>
    </row>
    <row r="5" spans="1:38" ht="13.5" thickTop="1" x14ac:dyDescent="0.2">
      <c r="AK5">
        <v>61037</v>
      </c>
      <c r="AL5">
        <v>7.3092642494884785E-2</v>
      </c>
    </row>
    <row r="6" spans="1:38" x14ac:dyDescent="0.2">
      <c r="A6" s="8" t="s">
        <v>6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AK8">
        <v>63633.5</v>
      </c>
      <c r="AL8">
        <v>8.88263307424495E-2</v>
      </c>
    </row>
    <row r="9" spans="1:38" x14ac:dyDescent="0.2"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INTERCEPT(G72:G971,F72:F971)</f>
        <v>-0.13395173141599342</v>
      </c>
      <c r="D11" s="19">
        <f>+E11*F11</f>
        <v>-9.6320532971188927E-4</v>
      </c>
      <c r="E11" s="20">
        <v>-9.6320532971188927E-4</v>
      </c>
      <c r="F11" s="18">
        <v>1</v>
      </c>
      <c r="T11">
        <v>0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SLOPE(G72:G971,F72:F971)</f>
        <v>1.231854228393993E-5</v>
      </c>
      <c r="D12" s="19">
        <f>+E12*F12</f>
        <v>-1.3250337949330106E-6</v>
      </c>
      <c r="E12" s="21">
        <v>-1.3250337949330105E-2</v>
      </c>
      <c r="F12" s="18">
        <v>1E-4</v>
      </c>
      <c r="T12">
        <v>0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3.3431958602059214E-10</v>
      </c>
      <c r="E13" s="22">
        <v>3.3431958602059213E-2</v>
      </c>
      <c r="F13" s="18">
        <v>1E-8</v>
      </c>
      <c r="T13">
        <v>0</v>
      </c>
      <c r="AK13">
        <v>66371</v>
      </c>
      <c r="AL13">
        <v>0.1169390869763447</v>
      </c>
    </row>
    <row r="14" spans="1:38" x14ac:dyDescent="0.2">
      <c r="A14" t="s">
        <v>29</v>
      </c>
      <c r="D14" s="18"/>
      <c r="E14">
        <f>SUM(T21:T976)</f>
        <v>3.4490312215881277E-4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(C7+C11)+(C8+C12)*INT(MAX(F21:F3529))</f>
        <v>56451.648163044832</v>
      </c>
      <c r="D15" s="15">
        <f>+C7+INT(MAX(F21:F1584))*C8+D11+D12*INT(MAX(F21:F4019))+D13*INT(MAX(F21:F4046)^2)</f>
        <v>56451.659627715773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0.41282161854228394</v>
      </c>
      <c r="D16" s="86">
        <f>+C8+D12+2*D13*MAX(F21:F126)</f>
        <v>0.41282447330345562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COUNT(C21:C2187)</f>
        <v>122</v>
      </c>
      <c r="S17">
        <f>COUNT(S38:S147)</f>
        <v>92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56451.648163044832</v>
      </c>
      <c r="D18" s="35">
        <f>C16</f>
        <v>0.41282161854228394</v>
      </c>
      <c r="E18" s="41" t="s">
        <v>25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56451.659627715773</v>
      </c>
      <c r="D19" s="49">
        <f>+D16</f>
        <v>0.41282447330345562</v>
      </c>
      <c r="E19" s="36" t="s">
        <v>102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9" t="s">
        <v>188</v>
      </c>
      <c r="T20" s="7" t="s">
        <v>189</v>
      </c>
      <c r="U20" s="112" t="s">
        <v>186</v>
      </c>
      <c r="AK20">
        <v>67255</v>
      </c>
      <c r="AL20">
        <v>0.12743054872407811</v>
      </c>
    </row>
    <row r="21" spans="1:38" x14ac:dyDescent="0.2">
      <c r="A21" s="15" t="s">
        <v>17</v>
      </c>
      <c r="B21" s="16"/>
      <c r="C21" s="86">
        <v>25002.51</v>
      </c>
      <c r="D21" s="86" t="s">
        <v>19</v>
      </c>
      <c r="E21" s="15">
        <f t="shared" ref="E21:E52" si="0">+(C21-C$7)/C$8</f>
        <v>-48506.709999023777</v>
      </c>
      <c r="F21" s="15">
        <f t="shared" ref="F21:F52" si="1">ROUND(2*E21,0)/2</f>
        <v>-48506.5</v>
      </c>
      <c r="G21" s="15">
        <f t="shared" ref="G21:G40" si="2">+C21-(C$7+F21*C$8)</f>
        <v>-8.6689550003939075E-2</v>
      </c>
      <c r="H21">
        <f>+G21</f>
        <v>-8.6689550003939075E-2</v>
      </c>
      <c r="Q21" s="2">
        <f t="shared" ref="Q21:Q52" si="3">+C21-15018.5</f>
        <v>9984.0099999999984</v>
      </c>
      <c r="V21">
        <f>VLOOKUP(C21,'Active 1'!C$21:E$142,3,FALSE)</f>
        <v>-48506.709999023777</v>
      </c>
      <c r="AK21">
        <v>67257.5</v>
      </c>
      <c r="AL21">
        <v>0.12730535488663008</v>
      </c>
    </row>
    <row r="22" spans="1:38" x14ac:dyDescent="0.2">
      <c r="A22" s="15" t="s">
        <v>92</v>
      </c>
      <c r="B22" s="16"/>
      <c r="C22" s="86">
        <v>25002.514999999999</v>
      </c>
      <c r="D22" s="86"/>
      <c r="E22" s="114">
        <f t="shared" si="0"/>
        <v>-48506.697886893548</v>
      </c>
      <c r="F22" s="15">
        <f t="shared" si="1"/>
        <v>-48506.5</v>
      </c>
      <c r="G22" s="115">
        <f t="shared" si="2"/>
        <v>-8.1689550002920441E-2</v>
      </c>
      <c r="H22" s="29"/>
      <c r="I22" s="29"/>
      <c r="J22" s="29"/>
      <c r="K22" s="29"/>
      <c r="L22" s="29"/>
      <c r="M22" s="29"/>
      <c r="N22" s="29">
        <f t="shared" ref="N22:N31" si="4">G22</f>
        <v>-8.1689550002920441E-2</v>
      </c>
      <c r="O22" s="29"/>
      <c r="P22" s="29"/>
      <c r="Q22" s="2">
        <f t="shared" si="3"/>
        <v>9984.0149999999994</v>
      </c>
      <c r="V22">
        <f>VLOOKUP(C22,'Active 1'!C$21:E$142,3,FALSE)</f>
        <v>-48506.697886893548</v>
      </c>
      <c r="Y22">
        <v>8</v>
      </c>
      <c r="AA22" t="s">
        <v>31</v>
      </c>
      <c r="AC22" t="s">
        <v>33</v>
      </c>
      <c r="AK22">
        <v>67936</v>
      </c>
      <c r="AL22">
        <v>0.13726774944370845</v>
      </c>
    </row>
    <row r="23" spans="1:38" x14ac:dyDescent="0.2">
      <c r="A23" s="15" t="s">
        <v>92</v>
      </c>
      <c r="B23" s="16"/>
      <c r="C23" s="86">
        <v>25002.722000000002</v>
      </c>
      <c r="D23" s="86"/>
      <c r="E23" s="114">
        <f t="shared" si="0"/>
        <v>-48506.196444702196</v>
      </c>
      <c r="F23" s="15">
        <f t="shared" si="1"/>
        <v>-48506</v>
      </c>
      <c r="G23" s="115">
        <f t="shared" si="2"/>
        <v>-8.1094200002553407E-2</v>
      </c>
      <c r="H23" s="29"/>
      <c r="I23" s="29"/>
      <c r="J23" s="29"/>
      <c r="K23" s="29"/>
      <c r="L23" s="29"/>
      <c r="M23" s="29"/>
      <c r="N23" s="29">
        <f t="shared" si="4"/>
        <v>-8.1094200002553407E-2</v>
      </c>
      <c r="O23" s="29"/>
      <c r="P23" s="29"/>
      <c r="Q23" s="2">
        <f t="shared" si="3"/>
        <v>9984.2220000000016</v>
      </c>
      <c r="V23">
        <f>VLOOKUP(C23,'Active 1'!C$21:E$142,3,FALSE)</f>
        <v>-48506.196444702196</v>
      </c>
      <c r="X23" t="s">
        <v>34</v>
      </c>
      <c r="Y23">
        <v>8</v>
      </c>
      <c r="AA23" t="s">
        <v>31</v>
      </c>
      <c r="AC23" t="s">
        <v>33</v>
      </c>
      <c r="AK23">
        <v>67943</v>
      </c>
      <c r="AL23">
        <v>0.13289720672764815</v>
      </c>
    </row>
    <row r="24" spans="1:38" x14ac:dyDescent="0.2">
      <c r="A24" s="15" t="s">
        <v>93</v>
      </c>
      <c r="B24" s="16"/>
      <c r="C24" s="86">
        <v>25770.306</v>
      </c>
      <c r="D24" s="86"/>
      <c r="E24" s="114">
        <f t="shared" si="0"/>
        <v>-46646.780971262036</v>
      </c>
      <c r="F24" s="15">
        <f t="shared" si="1"/>
        <v>-46647</v>
      </c>
      <c r="G24" s="115">
        <f t="shared" si="2"/>
        <v>9.0417099996557226E-2</v>
      </c>
      <c r="H24" s="29"/>
      <c r="I24" s="29"/>
      <c r="J24" s="29"/>
      <c r="K24" s="29"/>
      <c r="L24" s="29"/>
      <c r="M24" s="29"/>
      <c r="N24" s="29">
        <f t="shared" si="4"/>
        <v>9.0417099996557226E-2</v>
      </c>
      <c r="O24" s="29"/>
      <c r="P24" s="29"/>
      <c r="Q24" s="2">
        <f t="shared" si="3"/>
        <v>10751.806</v>
      </c>
      <c r="V24">
        <f>VLOOKUP(C24,'Active 1'!C$21:E$142,3,FALSE)</f>
        <v>-46646.780971262036</v>
      </c>
      <c r="X24" t="s">
        <v>34</v>
      </c>
      <c r="Y24">
        <v>8</v>
      </c>
      <c r="AA24" t="s">
        <v>31</v>
      </c>
      <c r="AC24" t="s">
        <v>33</v>
      </c>
      <c r="AK24">
        <v>68074</v>
      </c>
      <c r="AL24">
        <v>0.13627705003455048</v>
      </c>
    </row>
    <row r="25" spans="1:38" x14ac:dyDescent="0.2">
      <c r="A25" s="15" t="s">
        <v>93</v>
      </c>
      <c r="B25" s="16"/>
      <c r="C25" s="86">
        <v>25770.513999999999</v>
      </c>
      <c r="D25" s="86"/>
      <c r="E25" s="114">
        <f t="shared" si="0"/>
        <v>-46646.277106644651</v>
      </c>
      <c r="F25" s="15">
        <f t="shared" si="1"/>
        <v>-46646.5</v>
      </c>
      <c r="G25" s="115">
        <f t="shared" si="2"/>
        <v>9.2012449997127987E-2</v>
      </c>
      <c r="H25" s="29"/>
      <c r="I25" s="29"/>
      <c r="J25" s="29"/>
      <c r="K25" s="29"/>
      <c r="L25" s="29"/>
      <c r="M25" s="29"/>
      <c r="N25" s="29">
        <f t="shared" si="4"/>
        <v>9.2012449997127987E-2</v>
      </c>
      <c r="O25" s="29"/>
      <c r="P25" s="29"/>
      <c r="Q25" s="2">
        <f t="shared" si="3"/>
        <v>10752.013999999999</v>
      </c>
      <c r="V25">
        <f>VLOOKUP(C25,'Active 1'!C$21:E$142,3,FALSE)</f>
        <v>-46646.277106644651</v>
      </c>
      <c r="X25" t="s">
        <v>34</v>
      </c>
      <c r="AC25" t="s">
        <v>38</v>
      </c>
      <c r="AK25">
        <v>68697</v>
      </c>
      <c r="AL25">
        <v>0.14419874762097606</v>
      </c>
    </row>
    <row r="26" spans="1:38" x14ac:dyDescent="0.2">
      <c r="A26" s="15" t="s">
        <v>94</v>
      </c>
      <c r="B26" s="16"/>
      <c r="C26" s="86">
        <v>27197.312000000002</v>
      </c>
      <c r="D26" s="86"/>
      <c r="E26" s="114">
        <f t="shared" si="0"/>
        <v>-43189.964470277198</v>
      </c>
      <c r="F26" s="15">
        <f t="shared" si="1"/>
        <v>-43190</v>
      </c>
      <c r="G26" s="115">
        <f t="shared" si="2"/>
        <v>1.466699999946286E-2</v>
      </c>
      <c r="H26" s="29"/>
      <c r="I26" s="29"/>
      <c r="J26" s="29"/>
      <c r="K26" s="29"/>
      <c r="L26" s="29"/>
      <c r="M26" s="29"/>
      <c r="N26" s="29">
        <f t="shared" si="4"/>
        <v>1.466699999946286E-2</v>
      </c>
      <c r="O26" s="29"/>
      <c r="P26" s="29"/>
      <c r="Q26" s="2">
        <f t="shared" si="3"/>
        <v>12178.812000000002</v>
      </c>
      <c r="V26">
        <f>VLOOKUP(C26,'Active 1'!C$21:E$142,3,FALSE)</f>
        <v>-43189.964470277198</v>
      </c>
      <c r="X26" t="s">
        <v>34</v>
      </c>
      <c r="AC26" t="s">
        <v>38</v>
      </c>
      <c r="AK26">
        <v>68934</v>
      </c>
      <c r="AL26">
        <v>0.1444103725370951</v>
      </c>
    </row>
    <row r="27" spans="1:38" x14ac:dyDescent="0.2">
      <c r="A27" s="15" t="s">
        <v>94</v>
      </c>
      <c r="B27" s="16"/>
      <c r="C27" s="86">
        <v>27197.514999999999</v>
      </c>
      <c r="D27" s="86"/>
      <c r="E27" s="114">
        <f t="shared" si="0"/>
        <v>-43189.472717790042</v>
      </c>
      <c r="F27" s="15">
        <f t="shared" si="1"/>
        <v>-43189.5</v>
      </c>
      <c r="G27" s="115">
        <f t="shared" si="2"/>
        <v>1.1262349995377008E-2</v>
      </c>
      <c r="H27" s="29"/>
      <c r="I27" s="29"/>
      <c r="J27" s="29"/>
      <c r="K27" s="29"/>
      <c r="L27" s="29"/>
      <c r="M27" s="29"/>
      <c r="N27" s="29">
        <f t="shared" si="4"/>
        <v>1.1262349995377008E-2</v>
      </c>
      <c r="O27" s="29"/>
      <c r="P27" s="29"/>
      <c r="Q27" s="2">
        <f t="shared" si="3"/>
        <v>12179.014999999999</v>
      </c>
      <c r="V27">
        <f>VLOOKUP(C27,'Active 1'!C$21:E$142,3,FALSE)</f>
        <v>-43189.472717790042</v>
      </c>
      <c r="X27" t="s">
        <v>34</v>
      </c>
      <c r="Y27">
        <v>8</v>
      </c>
      <c r="AA27" t="s">
        <v>31</v>
      </c>
      <c r="AC27" t="s">
        <v>33</v>
      </c>
      <c r="AK27">
        <v>68938.5</v>
      </c>
      <c r="AL27">
        <v>0.14696502364677144</v>
      </c>
    </row>
    <row r="28" spans="1:38" x14ac:dyDescent="0.2">
      <c r="A28" s="15" t="s">
        <v>94</v>
      </c>
      <c r="B28" s="16"/>
      <c r="C28" s="86">
        <v>27566.353999999999</v>
      </c>
      <c r="D28" s="86"/>
      <c r="E28" s="114">
        <f t="shared" si="0"/>
        <v>-42295.987517723086</v>
      </c>
      <c r="F28" s="15">
        <f t="shared" si="1"/>
        <v>-42296</v>
      </c>
      <c r="G28" s="115">
        <f t="shared" si="2"/>
        <v>5.1527999967220239E-3</v>
      </c>
      <c r="H28" s="29"/>
      <c r="I28" s="29"/>
      <c r="J28" s="29"/>
      <c r="K28" s="29"/>
      <c r="L28" s="29"/>
      <c r="M28" s="29"/>
      <c r="N28" s="29">
        <f t="shared" si="4"/>
        <v>5.1527999967220239E-3</v>
      </c>
      <c r="O28" s="29"/>
      <c r="P28" s="29"/>
      <c r="Q28" s="2">
        <f t="shared" si="3"/>
        <v>12547.853999999999</v>
      </c>
      <c r="V28">
        <f>VLOOKUP(C28,'Active 1'!C$21:E$142,3,FALSE)</f>
        <v>-42295.987517723086</v>
      </c>
      <c r="X28" t="s">
        <v>40</v>
      </c>
      <c r="AC28" t="s">
        <v>38</v>
      </c>
      <c r="AK28">
        <v>68939</v>
      </c>
      <c r="AL28">
        <v>0.14725998487847392</v>
      </c>
    </row>
    <row r="29" spans="1:38" x14ac:dyDescent="0.2">
      <c r="A29" s="15" t="s">
        <v>94</v>
      </c>
      <c r="B29" s="16"/>
      <c r="C29" s="86">
        <v>27566.564999999999</v>
      </c>
      <c r="D29" s="86"/>
      <c r="E29" s="114">
        <f t="shared" si="0"/>
        <v>-42295.476385827562</v>
      </c>
      <c r="F29" s="15">
        <f t="shared" si="1"/>
        <v>-42295.5</v>
      </c>
      <c r="G29" s="115">
        <f t="shared" si="2"/>
        <v>9.7481499942659866E-3</v>
      </c>
      <c r="H29" s="29"/>
      <c r="I29" s="29"/>
      <c r="J29" s="29"/>
      <c r="K29" s="29"/>
      <c r="L29" s="29"/>
      <c r="M29" s="29"/>
      <c r="N29" s="29">
        <f t="shared" si="4"/>
        <v>9.7481499942659866E-3</v>
      </c>
      <c r="O29" s="29"/>
      <c r="P29" s="29"/>
      <c r="Q29" s="2">
        <f t="shared" si="3"/>
        <v>12548.064999999999</v>
      </c>
      <c r="V29">
        <f>VLOOKUP(C29,'Active 1'!C$21:E$142,3,FALSE)</f>
        <v>-42295.476385827562</v>
      </c>
      <c r="X29" t="s">
        <v>40</v>
      </c>
      <c r="AC29" t="s">
        <v>38</v>
      </c>
      <c r="AK29">
        <v>69739</v>
      </c>
      <c r="AL29">
        <v>0.15719795930635883</v>
      </c>
    </row>
    <row r="30" spans="1:38" x14ac:dyDescent="0.2">
      <c r="A30" s="15" t="s">
        <v>95</v>
      </c>
      <c r="B30" s="16"/>
      <c r="C30" s="86">
        <v>28584.491999999998</v>
      </c>
      <c r="D30" s="86"/>
      <c r="E30" s="114">
        <f t="shared" si="0"/>
        <v>-39829.623508966499</v>
      </c>
      <c r="F30" s="15">
        <f t="shared" si="1"/>
        <v>-39829.5</v>
      </c>
      <c r="G30" s="115">
        <f t="shared" si="2"/>
        <v>-5.0985650002985494E-2</v>
      </c>
      <c r="H30" s="29"/>
      <c r="I30" s="29"/>
      <c r="J30" s="29"/>
      <c r="K30" s="29"/>
      <c r="L30" s="29"/>
      <c r="M30" s="29"/>
      <c r="N30" s="29">
        <f t="shared" si="4"/>
        <v>-5.0985650002985494E-2</v>
      </c>
      <c r="O30" s="29"/>
      <c r="P30" s="29"/>
      <c r="Q30" s="2">
        <f t="shared" si="3"/>
        <v>13565.991999999998</v>
      </c>
      <c r="V30">
        <f>VLOOKUP(C30,'Active 1'!C$21:E$142,3,FALSE)</f>
        <v>-39829.623508966499</v>
      </c>
      <c r="X30" t="s">
        <v>42</v>
      </c>
      <c r="AC30" t="s">
        <v>38</v>
      </c>
      <c r="AK30">
        <v>71456</v>
      </c>
      <c r="AL30">
        <v>0.17759483692498179</v>
      </c>
    </row>
    <row r="31" spans="1:38" x14ac:dyDescent="0.2">
      <c r="A31" s="15" t="s">
        <v>96</v>
      </c>
      <c r="B31" s="16"/>
      <c r="C31" s="86">
        <v>31588.409</v>
      </c>
      <c r="D31" s="86"/>
      <c r="E31" s="114">
        <f t="shared" si="0"/>
        <v>-32552.856730698662</v>
      </c>
      <c r="F31" s="15">
        <f t="shared" si="1"/>
        <v>-32553</v>
      </c>
      <c r="G31" s="115">
        <f t="shared" si="2"/>
        <v>5.9142899997823406E-2</v>
      </c>
      <c r="H31" s="29"/>
      <c r="I31" s="29"/>
      <c r="J31" s="29"/>
      <c r="K31" s="29"/>
      <c r="L31" s="29"/>
      <c r="M31" s="29"/>
      <c r="N31" s="29">
        <f t="shared" si="4"/>
        <v>5.9142899997823406E-2</v>
      </c>
      <c r="O31" s="29"/>
      <c r="P31" s="29"/>
      <c r="Q31" s="2">
        <f t="shared" si="3"/>
        <v>16569.909</v>
      </c>
      <c r="V31">
        <f>VLOOKUP(C31,'Active 1'!C$21:E$142,3,FALSE)</f>
        <v>-32552.856730698662</v>
      </c>
      <c r="Y31">
        <v>12</v>
      </c>
      <c r="AA31" t="s">
        <v>31</v>
      </c>
      <c r="AC31" t="s">
        <v>33</v>
      </c>
      <c r="AK31">
        <v>71562</v>
      </c>
      <c r="AL31">
        <v>0.18062661853036843</v>
      </c>
    </row>
    <row r="32" spans="1:38" x14ac:dyDescent="0.2">
      <c r="A32" t="s">
        <v>32</v>
      </c>
      <c r="C32" s="12">
        <v>42568.45</v>
      </c>
      <c r="D32" s="12"/>
      <c r="E32">
        <f t="shared" si="0"/>
        <v>-5954.5194354875375</v>
      </c>
      <c r="F32">
        <f t="shared" si="1"/>
        <v>-5954.5</v>
      </c>
      <c r="G32">
        <f t="shared" si="2"/>
        <v>-8.0231500032823533E-3</v>
      </c>
      <c r="J32">
        <f>G32</f>
        <v>-8.0231500032823533E-3</v>
      </c>
      <c r="Q32" s="2">
        <f t="shared" si="3"/>
        <v>27549.949999999997</v>
      </c>
      <c r="V32">
        <f>VLOOKUP(C32,'Active 1'!C$21:E$142,3,FALSE)</f>
        <v>-5954.5194354875375</v>
      </c>
      <c r="AB32">
        <v>8</v>
      </c>
      <c r="AD32" t="s">
        <v>31</v>
      </c>
      <c r="AF32" t="s">
        <v>33</v>
      </c>
      <c r="AK32">
        <v>71591.5</v>
      </c>
      <c r="AL32">
        <v>0.18032933133508777</v>
      </c>
    </row>
    <row r="33" spans="1:38" x14ac:dyDescent="0.2">
      <c r="A33" t="s">
        <v>32</v>
      </c>
      <c r="C33" s="12">
        <v>42606.436000000002</v>
      </c>
      <c r="D33" s="12"/>
      <c r="E33">
        <f t="shared" si="0"/>
        <v>-5862.5011597364719</v>
      </c>
      <c r="F33">
        <f t="shared" si="1"/>
        <v>-5862.5</v>
      </c>
      <c r="G33">
        <f t="shared" si="2"/>
        <v>-4.7875000018393621E-4</v>
      </c>
      <c r="J33">
        <f>G33</f>
        <v>-4.7875000018393621E-4</v>
      </c>
      <c r="Q33" s="2">
        <f t="shared" si="3"/>
        <v>27587.936000000002</v>
      </c>
      <c r="V33">
        <f>VLOOKUP(C33,'Active 1'!C$21:E$142,3,FALSE)</f>
        <v>-5862.5011597364719</v>
      </c>
      <c r="AA33" t="s">
        <v>34</v>
      </c>
      <c r="AB33">
        <v>8</v>
      </c>
      <c r="AD33" t="s">
        <v>31</v>
      </c>
      <c r="AF33" t="s">
        <v>33</v>
      </c>
      <c r="AK33">
        <v>72382</v>
      </c>
      <c r="AL33">
        <v>0.1898630423238501</v>
      </c>
    </row>
    <row r="34" spans="1:38" x14ac:dyDescent="0.2">
      <c r="A34" t="s">
        <v>35</v>
      </c>
      <c r="C34" s="12">
        <v>42900.362000000001</v>
      </c>
      <c r="D34" s="12"/>
      <c r="E34">
        <f t="shared" si="0"/>
        <v>-5150.487161989814</v>
      </c>
      <c r="F34">
        <f t="shared" si="1"/>
        <v>-5150.5</v>
      </c>
      <c r="G34">
        <f t="shared" si="2"/>
        <v>5.2996499944129027E-3</v>
      </c>
      <c r="J34">
        <f>G34</f>
        <v>5.2996499944129027E-3</v>
      </c>
      <c r="Q34" s="2">
        <f t="shared" si="3"/>
        <v>27881.862000000001</v>
      </c>
      <c r="V34">
        <f>VLOOKUP(C34,'Active 1'!C$21:E$142,3,FALSE)</f>
        <v>-5150.487161989814</v>
      </c>
      <c r="AA34" t="s">
        <v>34</v>
      </c>
      <c r="AB34">
        <v>8</v>
      </c>
      <c r="AD34" t="s">
        <v>31</v>
      </c>
      <c r="AF34" t="s">
        <v>33</v>
      </c>
      <c r="AK34">
        <v>72551</v>
      </c>
      <c r="AL34">
        <v>0.19075993941078195</v>
      </c>
    </row>
    <row r="35" spans="1:38" x14ac:dyDescent="0.2">
      <c r="A35" t="s">
        <v>37</v>
      </c>
      <c r="B35" s="16" t="s">
        <v>82</v>
      </c>
      <c r="C35" s="12">
        <v>43244.428</v>
      </c>
      <c r="D35" s="12"/>
      <c r="E35">
        <f t="shared" si="0"/>
        <v>-4317.0127223393538</v>
      </c>
      <c r="F35">
        <f t="shared" si="1"/>
        <v>-4317</v>
      </c>
      <c r="G35">
        <f t="shared" si="2"/>
        <v>-5.2519000018946826E-3</v>
      </c>
      <c r="N35">
        <f>G35</f>
        <v>-5.2519000018946826E-3</v>
      </c>
      <c r="Q35" s="2">
        <f t="shared" si="3"/>
        <v>28225.928</v>
      </c>
      <c r="V35">
        <f>VLOOKUP(C35,'Active 1'!C$21:E$142,3,FALSE)</f>
        <v>-4317.0127223393538</v>
      </c>
      <c r="AA35" t="s">
        <v>34</v>
      </c>
      <c r="AF35" t="s">
        <v>38</v>
      </c>
    </row>
    <row r="36" spans="1:38" x14ac:dyDescent="0.2">
      <c r="A36" t="s">
        <v>37</v>
      </c>
      <c r="B36" s="16" t="s">
        <v>82</v>
      </c>
      <c r="C36" s="12">
        <v>43249.385999999999</v>
      </c>
      <c r="D36" s="12"/>
      <c r="E36">
        <f t="shared" si="0"/>
        <v>-4305.002334007504</v>
      </c>
      <c r="F36">
        <f t="shared" si="1"/>
        <v>-4305</v>
      </c>
      <c r="G36">
        <f t="shared" si="2"/>
        <v>-9.6350000239908695E-4</v>
      </c>
      <c r="N36">
        <f>G36</f>
        <v>-9.6350000239908695E-4</v>
      </c>
      <c r="Q36" s="2">
        <f t="shared" si="3"/>
        <v>28230.885999999999</v>
      </c>
      <c r="V36">
        <f>VLOOKUP(C36,'Active 1'!C$21:E$142,3,FALSE)</f>
        <v>-4305.002334007504</v>
      </c>
      <c r="AA36" t="s">
        <v>34</v>
      </c>
      <c r="AF36" t="s">
        <v>38</v>
      </c>
    </row>
    <row r="37" spans="1:38" ht="13.5" thickBot="1" x14ac:dyDescent="0.25">
      <c r="A37" s="92" t="s">
        <v>39</v>
      </c>
      <c r="B37" s="116" t="s">
        <v>82</v>
      </c>
      <c r="C37" s="105">
        <v>44342.421999999999</v>
      </c>
      <c r="D37" s="105"/>
      <c r="E37" s="92">
        <f t="shared" si="0"/>
        <v>-1657.2034593212993</v>
      </c>
      <c r="F37" s="92">
        <f t="shared" si="1"/>
        <v>-1657</v>
      </c>
      <c r="G37" s="92">
        <f t="shared" si="2"/>
        <v>-8.3989900005690288E-2</v>
      </c>
      <c r="J37">
        <f>G37</f>
        <v>-8.3989900005690288E-2</v>
      </c>
      <c r="Q37" s="2">
        <f t="shared" si="3"/>
        <v>29323.921999999999</v>
      </c>
      <c r="R37">
        <f>+(P37-G37)^2</f>
        <v>7.0543033029658534E-3</v>
      </c>
      <c r="V37">
        <f>VLOOKUP(C37,'Active 1'!C$21:E$142,3,FALSE)</f>
        <v>-1657.2034593212993</v>
      </c>
      <c r="AA37" t="s">
        <v>34</v>
      </c>
      <c r="AB37">
        <v>8</v>
      </c>
      <c r="AD37" t="s">
        <v>31</v>
      </c>
      <c r="AF37" t="s">
        <v>33</v>
      </c>
    </row>
    <row r="38" spans="1:38" x14ac:dyDescent="0.2">
      <c r="A38" t="s">
        <v>41</v>
      </c>
      <c r="B38" s="27" t="s">
        <v>86</v>
      </c>
      <c r="C38" s="12">
        <v>45026.531999999999</v>
      </c>
      <c r="D38" s="12"/>
      <c r="E38">
        <f t="shared" si="0"/>
        <v>2.4224260368304398E-3</v>
      </c>
      <c r="F38">
        <f t="shared" si="1"/>
        <v>0</v>
      </c>
      <c r="G38">
        <f t="shared" si="2"/>
        <v>9.9999999656574801E-4</v>
      </c>
      <c r="K38">
        <f>G38</f>
        <v>9.9999999656574801E-4</v>
      </c>
      <c r="P38">
        <f t="shared" ref="P38:P69" si="5">+D$11+D$12*F38+D$13*F38^2</f>
        <v>-9.6320532971188927E-4</v>
      </c>
      <c r="Q38" s="2">
        <f t="shared" si="3"/>
        <v>30008.031999999999</v>
      </c>
      <c r="R38">
        <f>+(P38-G38)^2</f>
        <v>3.8541751531248843E-6</v>
      </c>
      <c r="S38">
        <v>1</v>
      </c>
      <c r="T38">
        <f>+S38*R38</f>
        <v>3.8541751531248843E-6</v>
      </c>
      <c r="V38">
        <f>VLOOKUP(C38,'Active 1'!C$21:E$142,3,FALSE)</f>
        <v>2.4224260368304398E-3</v>
      </c>
      <c r="AA38" t="s">
        <v>40</v>
      </c>
      <c r="AF38" t="s">
        <v>38</v>
      </c>
    </row>
    <row r="39" spans="1:38" x14ac:dyDescent="0.2">
      <c r="A39" t="s">
        <v>41</v>
      </c>
      <c r="B39" s="6" t="s">
        <v>82</v>
      </c>
      <c r="C39" s="12">
        <v>45027.563000000002</v>
      </c>
      <c r="D39" s="12"/>
      <c r="E39">
        <f t="shared" si="0"/>
        <v>2.4999436785926172</v>
      </c>
      <c r="F39">
        <f t="shared" si="1"/>
        <v>2.5</v>
      </c>
      <c r="G39">
        <f t="shared" si="2"/>
        <v>-2.3250002413988113E-5</v>
      </c>
      <c r="K39">
        <f>G39</f>
        <v>-2.3250002413988113E-5</v>
      </c>
      <c r="P39">
        <f t="shared" si="5"/>
        <v>-9.6651582470180916E-4</v>
      </c>
      <c r="Q39" s="2">
        <f t="shared" si="3"/>
        <v>30009.063000000002</v>
      </c>
      <c r="R39">
        <f>+(P39-G39)^2</f>
        <v>8.8975041149631921E-7</v>
      </c>
      <c r="S39">
        <v>1</v>
      </c>
      <c r="T39">
        <f>+S39*R39</f>
        <v>8.8975041149631921E-7</v>
      </c>
      <c r="V39">
        <f>VLOOKUP(C39,'Active 1'!C$21:E$142,3,FALSE)</f>
        <v>2.4999436785926172</v>
      </c>
      <c r="AA39" t="s">
        <v>40</v>
      </c>
      <c r="AF39" t="s">
        <v>38</v>
      </c>
    </row>
    <row r="40" spans="1:38" x14ac:dyDescent="0.2">
      <c r="A40" t="s">
        <v>43</v>
      </c>
      <c r="C40" s="12">
        <v>45056.459000000003</v>
      </c>
      <c r="D40" s="12"/>
      <c r="E40">
        <f t="shared" si="0"/>
        <v>72.498366679238771</v>
      </c>
      <c r="F40">
        <f t="shared" si="1"/>
        <v>72.5</v>
      </c>
      <c r="G40">
        <f t="shared" si="2"/>
        <v>-6.7424999724607915E-4</v>
      </c>
      <c r="I40">
        <f>G40</f>
        <v>-6.7424999724607915E-4</v>
      </c>
      <c r="P40">
        <f t="shared" si="5"/>
        <v>-1.0575130125205117E-3</v>
      </c>
      <c r="Q40" s="2">
        <f t="shared" si="3"/>
        <v>30037.959000000003</v>
      </c>
      <c r="R40">
        <f>+(P40-G40)^2</f>
        <v>1.4689053887724993E-7</v>
      </c>
      <c r="S40">
        <v>1</v>
      </c>
      <c r="T40">
        <f>+S40*R40</f>
        <v>1.4689053887724993E-7</v>
      </c>
      <c r="V40">
        <f>VLOOKUP(C40,'Active 1'!C$21:E$142,3,FALSE)</f>
        <v>72.498366679238771</v>
      </c>
      <c r="AA40" t="s">
        <v>42</v>
      </c>
      <c r="AF40" t="s">
        <v>38</v>
      </c>
    </row>
    <row r="41" spans="1:38" x14ac:dyDescent="0.2">
      <c r="A41" t="s">
        <v>44</v>
      </c>
      <c r="B41" s="6" t="s">
        <v>86</v>
      </c>
      <c r="C41" s="12">
        <v>45079.3</v>
      </c>
      <c r="D41" s="12" t="s">
        <v>205</v>
      </c>
      <c r="E41">
        <f t="shared" si="0"/>
        <v>127.82899997650303</v>
      </c>
      <c r="F41">
        <f t="shared" si="1"/>
        <v>128</v>
      </c>
      <c r="P41">
        <f t="shared" si="5"/>
        <v>-1.1273321633659531E-3</v>
      </c>
      <c r="Q41" s="2">
        <f t="shared" si="3"/>
        <v>30060.800000000003</v>
      </c>
      <c r="R41">
        <f>+(P41-U41)^2</f>
        <v>4.8251177931051166E-3</v>
      </c>
      <c r="U41" s="15">
        <v>-7.0590399998764042E-2</v>
      </c>
      <c r="V41">
        <f>VLOOKUP(C41,'Active 1'!C$21:E$142,3,FALSE)</f>
        <v>127.82899997650303</v>
      </c>
      <c r="AB41">
        <v>12</v>
      </c>
      <c r="AD41" t="s">
        <v>31</v>
      </c>
      <c r="AF41" t="s">
        <v>33</v>
      </c>
    </row>
    <row r="42" spans="1:38" x14ac:dyDescent="0.2">
      <c r="A42" t="s">
        <v>45</v>
      </c>
      <c r="C42" s="12">
        <v>45079.366999999998</v>
      </c>
      <c r="D42" s="12"/>
      <c r="E42">
        <f t="shared" si="0"/>
        <v>127.99130252151706</v>
      </c>
      <c r="F42">
        <f t="shared" si="1"/>
        <v>128</v>
      </c>
      <c r="G42">
        <f>+C42-(C$7+F42*C$8)</f>
        <v>-3.5904000033042394E-3</v>
      </c>
      <c r="J42">
        <f>G42</f>
        <v>-3.5904000033042394E-3</v>
      </c>
      <c r="P42">
        <f t="shared" si="5"/>
        <v>-1.1273321633659531E-3</v>
      </c>
      <c r="Q42" s="2">
        <f t="shared" si="3"/>
        <v>30060.866999999998</v>
      </c>
      <c r="R42">
        <f t="shared" ref="R42:R59" si="6">+(P42-G42)^2</f>
        <v>6.0667031841382548E-6</v>
      </c>
      <c r="S42">
        <v>0.1</v>
      </c>
      <c r="T42">
        <f>+S42*R42</f>
        <v>6.0667031841382552E-7</v>
      </c>
      <c r="V42">
        <f>VLOOKUP(C42,'Active 1'!C$21:E$142,3,FALSE)</f>
        <v>127.99130252151706</v>
      </c>
      <c r="AA42" t="s">
        <v>40</v>
      </c>
      <c r="AF42" t="s">
        <v>38</v>
      </c>
    </row>
    <row r="43" spans="1:38" x14ac:dyDescent="0.2">
      <c r="A43" t="s">
        <v>43</v>
      </c>
      <c r="C43" s="12">
        <v>45084.402999999998</v>
      </c>
      <c r="D43" s="12"/>
      <c r="E43">
        <f t="shared" si="0"/>
        <v>140.1906400848909</v>
      </c>
      <c r="F43">
        <f t="shared" si="1"/>
        <v>140</v>
      </c>
      <c r="I43">
        <f>G43</f>
        <v>0</v>
      </c>
      <c r="P43">
        <f t="shared" si="5"/>
        <v>-1.1421573971165072E-3</v>
      </c>
      <c r="Q43" s="2">
        <f t="shared" si="3"/>
        <v>30065.902999999998</v>
      </c>
      <c r="R43">
        <f t="shared" si="6"/>
        <v>1.3045235197879548E-6</v>
      </c>
      <c r="U43" s="15"/>
      <c r="V43">
        <f>VLOOKUP(C43,'Active 1'!C$21:E$142,3,FALSE)</f>
        <v>140.1906400848909</v>
      </c>
      <c r="AA43" t="s">
        <v>34</v>
      </c>
      <c r="AF43" t="s">
        <v>38</v>
      </c>
    </row>
    <row r="44" spans="1:38" x14ac:dyDescent="0.2">
      <c r="A44" t="s">
        <v>46</v>
      </c>
      <c r="C44" s="12">
        <v>45382.580999999998</v>
      </c>
      <c r="D44" s="12"/>
      <c r="E44">
        <f t="shared" si="0"/>
        <v>862.50479337552633</v>
      </c>
      <c r="F44">
        <f t="shared" si="1"/>
        <v>862.5</v>
      </c>
      <c r="G44">
        <f>+C44-(C$7+F44*C$8)</f>
        <v>1.978749998670537E-3</v>
      </c>
      <c r="I44">
        <f>G44</f>
        <v>1.978749998670537E-3</v>
      </c>
      <c r="P44">
        <f t="shared" si="5"/>
        <v>-1.8573445483034798E-3</v>
      </c>
      <c r="Q44" s="2">
        <f t="shared" si="3"/>
        <v>30364.080999999998</v>
      </c>
      <c r="R44">
        <f t="shared" si="6"/>
        <v>1.4715621373323787E-5</v>
      </c>
      <c r="S44">
        <v>0.1</v>
      </c>
      <c r="T44">
        <f>+S44*R44</f>
        <v>1.4715621373323789E-6</v>
      </c>
      <c r="U44" s="15"/>
      <c r="V44">
        <f>VLOOKUP(C44,'Active 1'!C$21:E$142,3,FALSE)</f>
        <v>862.50479337552633</v>
      </c>
      <c r="AA44" t="s">
        <v>42</v>
      </c>
      <c r="AF44" t="s">
        <v>38</v>
      </c>
    </row>
    <row r="45" spans="1:38" x14ac:dyDescent="0.2">
      <c r="A45" t="s">
        <v>46</v>
      </c>
      <c r="C45" s="12">
        <v>45406.517999999996</v>
      </c>
      <c r="D45" s="12"/>
      <c r="E45">
        <f t="shared" si="0"/>
        <v>920.49040561826905</v>
      </c>
      <c r="F45">
        <f t="shared" si="1"/>
        <v>920.5</v>
      </c>
      <c r="G45">
        <f>+C45-(C$7+F45*C$8)</f>
        <v>-3.9606500067748129E-3</v>
      </c>
      <c r="I45">
        <f>G45</f>
        <v>-3.9606500067748129E-3</v>
      </c>
      <c r="P45">
        <f t="shared" si="5"/>
        <v>-1.8996231827408609E-3</v>
      </c>
      <c r="Q45" s="2">
        <f t="shared" si="3"/>
        <v>30388.017999999996</v>
      </c>
      <c r="R45">
        <f t="shared" si="6"/>
        <v>4.2478315693874785E-6</v>
      </c>
      <c r="S45">
        <v>0.1</v>
      </c>
      <c r="T45">
        <f>+S45*R45</f>
        <v>4.2478315693874786E-7</v>
      </c>
      <c r="U45" s="15"/>
      <c r="V45">
        <f>VLOOKUP(C45,'Active 1'!C$21:E$142,3,FALSE)</f>
        <v>920.49040561826905</v>
      </c>
      <c r="AA45" t="s">
        <v>34</v>
      </c>
      <c r="AF45" t="s">
        <v>38</v>
      </c>
    </row>
    <row r="46" spans="1:38" x14ac:dyDescent="0.2">
      <c r="A46" t="s">
        <v>47</v>
      </c>
      <c r="B46" s="6" t="s">
        <v>82</v>
      </c>
      <c r="C46" s="12">
        <v>45759.459000000003</v>
      </c>
      <c r="D46" s="12"/>
      <c r="E46">
        <f t="shared" si="0"/>
        <v>1775.4638764194506</v>
      </c>
      <c r="F46">
        <f t="shared" si="1"/>
        <v>1775.5</v>
      </c>
      <c r="P46">
        <f t="shared" si="5"/>
        <v>-2.2618936860642385E-3</v>
      </c>
      <c r="Q46" s="2">
        <f t="shared" si="3"/>
        <v>30740.959000000003</v>
      </c>
      <c r="R46">
        <f t="shared" si="6"/>
        <v>5.1161630470572676E-6</v>
      </c>
      <c r="U46" s="15">
        <v>-1.4912149999872781E-2</v>
      </c>
      <c r="V46">
        <f>VLOOKUP(C46,'Active 1'!C$21:E$142,3,FALSE)</f>
        <v>1775.4638764194506</v>
      </c>
      <c r="AA46" t="s">
        <v>34</v>
      </c>
      <c r="AF46" t="s">
        <v>38</v>
      </c>
    </row>
    <row r="47" spans="1:38" x14ac:dyDescent="0.2">
      <c r="A47" t="s">
        <v>47</v>
      </c>
      <c r="C47" s="12">
        <v>45764.639999999999</v>
      </c>
      <c r="D47" s="12"/>
      <c r="E47">
        <f t="shared" si="0"/>
        <v>1788.0144657593635</v>
      </c>
      <c r="F47">
        <f t="shared" si="1"/>
        <v>1788</v>
      </c>
      <c r="G47">
        <f>+C47-(C$7+F47*C$8)</f>
        <v>5.97159999597352E-3</v>
      </c>
      <c r="I47">
        <f>G47</f>
        <v>5.97159999597352E-3</v>
      </c>
      <c r="P47">
        <f t="shared" si="5"/>
        <v>-2.2635647604410964E-3</v>
      </c>
      <c r="Q47" s="2">
        <f t="shared" si="3"/>
        <v>30746.14</v>
      </c>
      <c r="R47">
        <f t="shared" si="6"/>
        <v>6.7817938565293415E-5</v>
      </c>
      <c r="S47">
        <v>0.1</v>
      </c>
      <c r="T47">
        <f>+S47*R47</f>
        <v>6.781793856529342E-6</v>
      </c>
      <c r="U47" s="15"/>
      <c r="V47">
        <f>VLOOKUP(C47,'Active 1'!C$21:E$142,3,FALSE)</f>
        <v>1788.0144657593635</v>
      </c>
      <c r="AA47" t="s">
        <v>34</v>
      </c>
      <c r="AF47" t="s">
        <v>38</v>
      </c>
    </row>
    <row r="48" spans="1:38" x14ac:dyDescent="0.2">
      <c r="A48" t="s">
        <v>47</v>
      </c>
      <c r="C48" s="12">
        <v>45782.385000000002</v>
      </c>
      <c r="D48" s="12"/>
      <c r="E48">
        <f t="shared" si="0"/>
        <v>1831.0004159305504</v>
      </c>
      <c r="F48">
        <f t="shared" si="1"/>
        <v>1831</v>
      </c>
      <c r="G48">
        <f>+C48-(C$7+F48*C$8)</f>
        <v>1.7169999773614109E-4</v>
      </c>
      <c r="I48">
        <f>G48</f>
        <v>1.7169999773614109E-4</v>
      </c>
      <c r="P48">
        <f t="shared" si="5"/>
        <v>-2.2685154026054494E-3</v>
      </c>
      <c r="Q48" s="2">
        <f t="shared" si="3"/>
        <v>30763.885000000002</v>
      </c>
      <c r="R48">
        <f t="shared" si="6"/>
        <v>5.9546512000642686E-6</v>
      </c>
      <c r="S48">
        <v>0.1</v>
      </c>
      <c r="T48">
        <f>+S48*R48</f>
        <v>5.9546512000642692E-7</v>
      </c>
      <c r="U48" s="15"/>
      <c r="V48">
        <f>VLOOKUP(C48,'Active 1'!C$21:E$142,3,FALSE)</f>
        <v>1831.0004159305504</v>
      </c>
      <c r="AA48" t="s">
        <v>42</v>
      </c>
      <c r="AF48" t="s">
        <v>38</v>
      </c>
    </row>
    <row r="49" spans="1:32" x14ac:dyDescent="0.2">
      <c r="A49" t="s">
        <v>48</v>
      </c>
      <c r="B49" s="6" t="s">
        <v>82</v>
      </c>
      <c r="C49" s="12">
        <v>45813.559000000001</v>
      </c>
      <c r="D49" s="12"/>
      <c r="E49">
        <f t="shared" si="0"/>
        <v>1906.5171254620436</v>
      </c>
      <c r="F49">
        <f t="shared" si="1"/>
        <v>1906.5</v>
      </c>
      <c r="G49">
        <f>+C49-(C$7+F49*C$8)</f>
        <v>7.0695499962312169E-3</v>
      </c>
      <c r="N49">
        <f>G49</f>
        <v>7.0695499962312169E-3</v>
      </c>
      <c r="P49">
        <f t="shared" si="5"/>
        <v>-2.2742167354401184E-3</v>
      </c>
      <c r="Q49" s="2">
        <f t="shared" si="3"/>
        <v>30795.059000000001</v>
      </c>
      <c r="R49">
        <f t="shared" si="6"/>
        <v>8.7305976735888016E-5</v>
      </c>
      <c r="S49">
        <v>0.1</v>
      </c>
      <c r="T49">
        <f>+S49*R49</f>
        <v>8.7305976735888016E-6</v>
      </c>
      <c r="U49" s="15"/>
      <c r="V49">
        <f>VLOOKUP(C49,'Active 1'!C$21:E$142,3,FALSE)</f>
        <v>1906.5171254620436</v>
      </c>
      <c r="AA49" t="s">
        <v>34</v>
      </c>
      <c r="AF49" t="s">
        <v>38</v>
      </c>
    </row>
    <row r="50" spans="1:32" x14ac:dyDescent="0.2">
      <c r="A50" t="s">
        <v>48</v>
      </c>
      <c r="C50" s="12">
        <v>45815.421000000002</v>
      </c>
      <c r="D50" s="12"/>
      <c r="E50">
        <f t="shared" si="0"/>
        <v>1911.0276827581147</v>
      </c>
      <c r="F50">
        <f t="shared" si="1"/>
        <v>1911</v>
      </c>
      <c r="P50">
        <f t="shared" si="5"/>
        <v>-2.2744361949289657E-3</v>
      </c>
      <c r="Q50" s="2">
        <f t="shared" si="3"/>
        <v>30796.921000000002</v>
      </c>
      <c r="R50">
        <f t="shared" si="6"/>
        <v>5.1730600048029523E-6</v>
      </c>
      <c r="U50" s="15">
        <v>1.1427700002968777E-2</v>
      </c>
      <c r="V50">
        <f>VLOOKUP(C50,'Active 1'!C$21:E$142,3,FALSE)</f>
        <v>1911.0276827581147</v>
      </c>
      <c r="AA50" t="s">
        <v>34</v>
      </c>
      <c r="AF50" t="s">
        <v>38</v>
      </c>
    </row>
    <row r="51" spans="1:32" x14ac:dyDescent="0.2">
      <c r="A51" t="s">
        <v>48</v>
      </c>
      <c r="B51" s="6" t="s">
        <v>82</v>
      </c>
      <c r="C51" s="12">
        <v>45816.45</v>
      </c>
      <c r="D51" s="12"/>
      <c r="E51" s="8">
        <f t="shared" si="0"/>
        <v>1913.5203591585616</v>
      </c>
      <c r="F51">
        <f t="shared" si="1"/>
        <v>1913.5</v>
      </c>
      <c r="G51">
        <f t="shared" ref="G51:G59" si="7">+C51-(C$7+F51*C$8)</f>
        <v>8.4044499963056296E-3</v>
      </c>
      <c r="N51">
        <f>G51</f>
        <v>8.4044499963056296E-3</v>
      </c>
      <c r="P51">
        <f t="shared" si="5"/>
        <v>-2.2745522662744591E-3</v>
      </c>
      <c r="Q51" s="2">
        <f t="shared" si="3"/>
        <v>30797.949999999997</v>
      </c>
      <c r="R51">
        <f t="shared" si="6"/>
        <v>1.1404108932419068E-4</v>
      </c>
      <c r="S51">
        <v>0.1</v>
      </c>
      <c r="T51">
        <f t="shared" ref="T51:T59" si="8">+S51*R51</f>
        <v>1.1404108932419069E-5</v>
      </c>
      <c r="U51" s="15"/>
      <c r="V51">
        <f>VLOOKUP(C51,'Active 1'!C$21:E$142,3,FALSE)</f>
        <v>1913.5203591585616</v>
      </c>
      <c r="AA51" t="s">
        <v>34</v>
      </c>
      <c r="AF51" t="s">
        <v>38</v>
      </c>
    </row>
    <row r="52" spans="1:32" x14ac:dyDescent="0.2">
      <c r="A52" t="s">
        <v>49</v>
      </c>
      <c r="C52" s="12">
        <v>46203.447999999997</v>
      </c>
      <c r="D52" s="12"/>
      <c r="E52" s="8">
        <f t="shared" si="0"/>
        <v>2850.9943937793892</v>
      </c>
      <c r="F52">
        <f t="shared" si="1"/>
        <v>2851</v>
      </c>
      <c r="G52">
        <f t="shared" si="7"/>
        <v>-2.3143000071286224E-3</v>
      </c>
      <c r="I52">
        <f>G52</f>
        <v>-2.3143000071286224E-3</v>
      </c>
      <c r="P52">
        <f t="shared" si="5"/>
        <v>-2.0234598856537392E-3</v>
      </c>
      <c r="Q52" s="2">
        <f t="shared" si="3"/>
        <v>31184.947999999997</v>
      </c>
      <c r="R52">
        <f t="shared" si="6"/>
        <v>8.4587976259524829E-8</v>
      </c>
      <c r="S52">
        <v>0.1</v>
      </c>
      <c r="T52">
        <f t="shared" si="8"/>
        <v>8.4587976259524839E-9</v>
      </c>
      <c r="U52" s="15"/>
      <c r="V52">
        <f>VLOOKUP(C52,'Active 1'!C$21:E$142,3,FALSE)</f>
        <v>2850.9943937793892</v>
      </c>
      <c r="AA52" t="s">
        <v>42</v>
      </c>
      <c r="AF52" t="s">
        <v>38</v>
      </c>
    </row>
    <row r="53" spans="1:32" x14ac:dyDescent="0.2">
      <c r="A53" t="s">
        <v>50</v>
      </c>
      <c r="B53" s="6" t="s">
        <v>82</v>
      </c>
      <c r="C53" s="12">
        <v>46218.517999999996</v>
      </c>
      <c r="D53" s="12"/>
      <c r="E53" s="8">
        <f t="shared" ref="E53:E84" si="9">+(C53-C$7)/C$8</f>
        <v>2887.500354279794</v>
      </c>
      <c r="F53">
        <f t="shared" ref="F53:F84" si="10">ROUND(2*E53,0)/2</f>
        <v>2887.5</v>
      </c>
      <c r="G53">
        <f t="shared" si="7"/>
        <v>1.4624999312218279E-4</v>
      </c>
      <c r="N53">
        <f>G53</f>
        <v>1.4624999312218279E-4</v>
      </c>
      <c r="P53">
        <f t="shared" si="5"/>
        <v>-2.0017986266989548E-3</v>
      </c>
      <c r="Q53" s="2">
        <f t="shared" ref="Q53:Q84" si="11">+C53-15018.5</f>
        <v>31200.017999999996</v>
      </c>
      <c r="R53">
        <f t="shared" si="6"/>
        <v>4.6141128731154938E-6</v>
      </c>
      <c r="S53">
        <v>0.1</v>
      </c>
      <c r="T53">
        <f t="shared" si="8"/>
        <v>4.6141128731154942E-7</v>
      </c>
      <c r="U53" s="15"/>
      <c r="V53">
        <f>VLOOKUP(C53,'Active 1'!C$21:E$142,3,FALSE)</f>
        <v>2887.500354279794</v>
      </c>
      <c r="AA53" t="s">
        <v>34</v>
      </c>
      <c r="AF53" t="s">
        <v>38</v>
      </c>
    </row>
    <row r="54" spans="1:32" x14ac:dyDescent="0.2">
      <c r="A54" t="s">
        <v>51</v>
      </c>
      <c r="C54" s="12">
        <v>46518.425000000003</v>
      </c>
      <c r="D54" s="12"/>
      <c r="E54" s="8">
        <f t="shared" si="9"/>
        <v>3614.0028822025092</v>
      </c>
      <c r="F54">
        <f t="shared" si="10"/>
        <v>3614</v>
      </c>
      <c r="G54">
        <f t="shared" si="7"/>
        <v>1.189800001156982E-3</v>
      </c>
      <c r="I54">
        <f>G54</f>
        <v>1.189800001156982E-3</v>
      </c>
      <c r="P54">
        <f t="shared" si="5"/>
        <v>-1.3853306888631798E-3</v>
      </c>
      <c r="Q54" s="2">
        <f t="shared" si="11"/>
        <v>31499.925000000003</v>
      </c>
      <c r="R54">
        <f t="shared" si="6"/>
        <v>6.6312980706837143E-6</v>
      </c>
      <c r="S54">
        <v>0.1</v>
      </c>
      <c r="T54">
        <f t="shared" si="8"/>
        <v>6.6312980706837152E-7</v>
      </c>
      <c r="U54" s="15"/>
      <c r="V54">
        <f>VLOOKUP(C54,'Active 1'!C$21:E$142,3,FALSE)</f>
        <v>3614.0028822025092</v>
      </c>
      <c r="AA54" t="s">
        <v>42</v>
      </c>
      <c r="AF54" t="s">
        <v>38</v>
      </c>
    </row>
    <row r="55" spans="1:32" x14ac:dyDescent="0.2">
      <c r="A55" t="s">
        <v>53</v>
      </c>
      <c r="C55" s="12">
        <v>47612.370999999999</v>
      </c>
      <c r="D55" s="12"/>
      <c r="E55" s="8">
        <f t="shared" si="9"/>
        <v>6264.0061645897913</v>
      </c>
      <c r="F55">
        <f t="shared" si="10"/>
        <v>6264</v>
      </c>
      <c r="G55">
        <f t="shared" si="7"/>
        <v>2.5447999942116439E-3</v>
      </c>
      <c r="J55">
        <f>G55</f>
        <v>2.5447999942116439E-3</v>
      </c>
      <c r="P55">
        <f t="shared" si="5"/>
        <v>3.8547132619495758E-3</v>
      </c>
      <c r="Q55" s="2">
        <f t="shared" si="11"/>
        <v>32593.870999999999</v>
      </c>
      <c r="R55">
        <f t="shared" si="6"/>
        <v>1.7158727689958669E-6</v>
      </c>
      <c r="S55">
        <v>0.1</v>
      </c>
      <c r="T55">
        <f t="shared" si="8"/>
        <v>1.7158727689958669E-7</v>
      </c>
      <c r="U55" s="15"/>
      <c r="V55">
        <f>VLOOKUP(C55,'Active 1'!C$21:E$142,3,FALSE)</f>
        <v>6264.0061645897913</v>
      </c>
      <c r="AA55" t="s">
        <v>34</v>
      </c>
      <c r="AB55">
        <v>8</v>
      </c>
      <c r="AD55" t="s">
        <v>52</v>
      </c>
      <c r="AF55" t="s">
        <v>33</v>
      </c>
    </row>
    <row r="56" spans="1:32" x14ac:dyDescent="0.2">
      <c r="A56" t="s">
        <v>53</v>
      </c>
      <c r="B56" s="6" t="s">
        <v>82</v>
      </c>
      <c r="C56" s="12">
        <v>47613.396999999997</v>
      </c>
      <c r="D56" s="12"/>
      <c r="E56" s="8">
        <f t="shared" si="9"/>
        <v>6266.49157371211</v>
      </c>
      <c r="F56">
        <f t="shared" si="10"/>
        <v>6266.5</v>
      </c>
      <c r="G56">
        <f t="shared" si="7"/>
        <v>-3.4784500021487474E-3</v>
      </c>
      <c r="J56">
        <f>G56</f>
        <v>-3.4784500021487474E-3</v>
      </c>
      <c r="P56">
        <f t="shared" si="5"/>
        <v>3.8618736563938195E-3</v>
      </c>
      <c r="Q56" s="2">
        <f t="shared" si="11"/>
        <v>32594.896999999997</v>
      </c>
      <c r="R56">
        <f t="shared" si="6"/>
        <v>5.3880351412159733E-5</v>
      </c>
      <c r="S56">
        <v>0.1</v>
      </c>
      <c r="T56">
        <f t="shared" si="8"/>
        <v>5.3880351412159733E-6</v>
      </c>
      <c r="U56" s="15"/>
      <c r="V56">
        <f>VLOOKUP(C56,'Active 1'!C$21:E$142,3,FALSE)</f>
        <v>6266.49157371211</v>
      </c>
      <c r="AA56" t="s">
        <v>34</v>
      </c>
      <c r="AB56">
        <v>11</v>
      </c>
      <c r="AD56" t="s">
        <v>52</v>
      </c>
      <c r="AF56" t="s">
        <v>33</v>
      </c>
    </row>
    <row r="57" spans="1:32" x14ac:dyDescent="0.2">
      <c r="A57" t="s">
        <v>54</v>
      </c>
      <c r="C57" s="12">
        <v>47909.588000000003</v>
      </c>
      <c r="D57" s="12"/>
      <c r="E57" s="8">
        <f t="shared" si="9"/>
        <v>6983.9923664510488</v>
      </c>
      <c r="F57">
        <f t="shared" si="10"/>
        <v>6984</v>
      </c>
      <c r="G57">
        <f t="shared" si="7"/>
        <v>-3.1511999986832961E-3</v>
      </c>
      <c r="I57">
        <f>G57</f>
        <v>-3.1511999986832961E-3</v>
      </c>
      <c r="P57">
        <f t="shared" si="5"/>
        <v>6.0896163600303883E-3</v>
      </c>
      <c r="Q57" s="2">
        <f t="shared" si="11"/>
        <v>32891.088000000003</v>
      </c>
      <c r="R57">
        <f t="shared" si="6"/>
        <v>8.5392686975470432E-5</v>
      </c>
      <c r="S57">
        <v>0.1</v>
      </c>
      <c r="T57">
        <f t="shared" si="8"/>
        <v>8.5392686975470435E-6</v>
      </c>
      <c r="U57" s="15"/>
      <c r="V57">
        <f>VLOOKUP(C57,'Active 1'!C$21:E$142,3,FALSE)</f>
        <v>6983.9923664510488</v>
      </c>
      <c r="AA57" t="s">
        <v>42</v>
      </c>
      <c r="AF57" t="s">
        <v>38</v>
      </c>
    </row>
    <row r="58" spans="1:32" x14ac:dyDescent="0.2">
      <c r="A58" t="s">
        <v>55</v>
      </c>
      <c r="B58" s="6" t="s">
        <v>82</v>
      </c>
      <c r="C58" s="12">
        <v>47968.421000000002</v>
      </c>
      <c r="D58" s="12"/>
      <c r="E58" s="8">
        <f t="shared" si="9"/>
        <v>7126.5109579653354</v>
      </c>
      <c r="F58">
        <f t="shared" si="10"/>
        <v>7126.5</v>
      </c>
      <c r="G58">
        <f t="shared" si="7"/>
        <v>4.5235500001581386E-3</v>
      </c>
      <c r="J58">
        <f>G58</f>
        <v>4.5235500001581386E-3</v>
      </c>
      <c r="P58">
        <f t="shared" si="5"/>
        <v>6.5730308981448906E-3</v>
      </c>
      <c r="Q58" s="2">
        <f t="shared" si="11"/>
        <v>32949.921000000002</v>
      </c>
      <c r="R58">
        <f t="shared" si="6"/>
        <v>4.2003719512125833E-6</v>
      </c>
      <c r="S58">
        <v>0.1</v>
      </c>
      <c r="T58">
        <f t="shared" si="8"/>
        <v>4.2003719512125836E-7</v>
      </c>
      <c r="U58" s="15"/>
      <c r="V58">
        <f>VLOOKUP(C58,'Active 1'!C$21:E$142,3,FALSE)</f>
        <v>7126.5109579653354</v>
      </c>
      <c r="AA58" t="s">
        <v>34</v>
      </c>
      <c r="AB58">
        <v>12</v>
      </c>
      <c r="AD58" t="s">
        <v>52</v>
      </c>
      <c r="AF58" t="s">
        <v>33</v>
      </c>
    </row>
    <row r="59" spans="1:32" x14ac:dyDescent="0.2">
      <c r="A59" t="s">
        <v>56</v>
      </c>
      <c r="B59" s="6" t="s">
        <v>82</v>
      </c>
      <c r="C59" s="12">
        <v>48001.438999999998</v>
      </c>
      <c r="D59" s="12"/>
      <c r="E59" s="8">
        <f t="shared" si="9"/>
        <v>7206.4946211240776</v>
      </c>
      <c r="F59">
        <f t="shared" si="10"/>
        <v>7206.5</v>
      </c>
      <c r="G59">
        <f t="shared" si="7"/>
        <v>-2.2204500055522658E-3</v>
      </c>
      <c r="J59">
        <f>G59</f>
        <v>-2.2204500055522658E-3</v>
      </c>
      <c r="P59">
        <f t="shared" si="5"/>
        <v>6.8503724046649027E-3</v>
      </c>
      <c r="Q59" s="2">
        <f t="shared" si="11"/>
        <v>32982.938999999998</v>
      </c>
      <c r="R59">
        <f t="shared" si="6"/>
        <v>8.2279819197698001E-5</v>
      </c>
      <c r="S59">
        <v>0.1</v>
      </c>
      <c r="T59">
        <f t="shared" si="8"/>
        <v>8.2279819197698005E-6</v>
      </c>
      <c r="U59" s="15"/>
      <c r="V59">
        <f>VLOOKUP(C59,'Active 1'!C$21:E$142,3,FALSE)</f>
        <v>7206.4946211240776</v>
      </c>
      <c r="AA59" t="s">
        <v>34</v>
      </c>
      <c r="AB59">
        <v>12</v>
      </c>
      <c r="AD59" t="s">
        <v>52</v>
      </c>
      <c r="AF59" t="s">
        <v>33</v>
      </c>
    </row>
    <row r="60" spans="1:32" x14ac:dyDescent="0.2">
      <c r="A60" t="s">
        <v>56</v>
      </c>
      <c r="C60" s="12">
        <v>48002.462</v>
      </c>
      <c r="D60" s="12"/>
      <c r="E60" s="8">
        <f t="shared" si="9"/>
        <v>7208.9727629682684</v>
      </c>
      <c r="F60">
        <f t="shared" si="10"/>
        <v>7209</v>
      </c>
      <c r="P60">
        <f t="shared" si="5"/>
        <v>6.859108280158269E-3</v>
      </c>
      <c r="Q60" s="2">
        <f t="shared" si="11"/>
        <v>32983.962</v>
      </c>
      <c r="U60" s="15">
        <v>-1.1243700006161816E-2</v>
      </c>
      <c r="V60">
        <f>VLOOKUP(C60,'Active 1'!C$21:E$142,3,FALSE)</f>
        <v>7208.9727629682684</v>
      </c>
      <c r="AA60" t="s">
        <v>34</v>
      </c>
      <c r="AB60">
        <v>9</v>
      </c>
      <c r="AD60" t="s">
        <v>52</v>
      </c>
      <c r="AF60" t="s">
        <v>33</v>
      </c>
    </row>
    <row r="61" spans="1:32" x14ac:dyDescent="0.2">
      <c r="A61" t="s">
        <v>56</v>
      </c>
      <c r="B61" s="6" t="s">
        <v>82</v>
      </c>
      <c r="C61" s="12">
        <v>48013.419000000002</v>
      </c>
      <c r="D61" s="12"/>
      <c r="E61" s="8">
        <f t="shared" si="9"/>
        <v>7235.5152851449784</v>
      </c>
      <c r="F61">
        <f t="shared" si="10"/>
        <v>7235.5</v>
      </c>
      <c r="G61">
        <f>+C61-(C$7+F61*C$8)</f>
        <v>6.309849995886907E-3</v>
      </c>
      <c r="J61">
        <f>G61</f>
        <v>6.309849995886907E-3</v>
      </c>
      <c r="P61">
        <f t="shared" si="5"/>
        <v>6.9519654849898166E-3</v>
      </c>
      <c r="Q61" s="2">
        <f t="shared" si="11"/>
        <v>32994.919000000002</v>
      </c>
      <c r="R61">
        <f>+(P61-G61)^2</f>
        <v>4.123123013458688E-7</v>
      </c>
      <c r="S61">
        <v>0.1</v>
      </c>
      <c r="T61">
        <f>+S61*R61</f>
        <v>4.1231230134586886E-8</v>
      </c>
      <c r="U61" s="15"/>
      <c r="V61">
        <f>VLOOKUP(C61,'Active 1'!C$21:E$142,3,FALSE)</f>
        <v>7235.5152851449784</v>
      </c>
      <c r="AA61" t="s">
        <v>40</v>
      </c>
      <c r="AB61">
        <v>7</v>
      </c>
      <c r="AD61" t="s">
        <v>31</v>
      </c>
      <c r="AF61" t="s">
        <v>33</v>
      </c>
    </row>
    <row r="62" spans="1:32" x14ac:dyDescent="0.2">
      <c r="A62" t="s">
        <v>56</v>
      </c>
      <c r="B62" s="6" t="s">
        <v>82</v>
      </c>
      <c r="C62" s="12">
        <v>48013.436000000002</v>
      </c>
      <c r="D62" s="12"/>
      <c r="E62" s="8">
        <f t="shared" si="9"/>
        <v>7235.5564663877458</v>
      </c>
      <c r="F62">
        <f t="shared" si="10"/>
        <v>7235.5</v>
      </c>
      <c r="P62">
        <f t="shared" si="5"/>
        <v>6.9519654849898166E-3</v>
      </c>
      <c r="Q62" s="2">
        <f t="shared" si="11"/>
        <v>32994.936000000002</v>
      </c>
      <c r="U62" s="15">
        <v>2.3309849995712284E-2</v>
      </c>
      <c r="V62">
        <f>VLOOKUP(C62,'Active 1'!C$21:E$142,3,FALSE)</f>
        <v>7235.5564663877458</v>
      </c>
      <c r="AA62" t="s">
        <v>34</v>
      </c>
      <c r="AB62">
        <v>9</v>
      </c>
      <c r="AD62" t="s">
        <v>52</v>
      </c>
      <c r="AF62" t="s">
        <v>33</v>
      </c>
    </row>
    <row r="63" spans="1:32" x14ac:dyDescent="0.2">
      <c r="A63" t="s">
        <v>56</v>
      </c>
      <c r="B63" s="6" t="s">
        <v>82</v>
      </c>
      <c r="C63" s="12">
        <v>48039.423999999999</v>
      </c>
      <c r="D63" s="12"/>
      <c r="E63" s="8">
        <f t="shared" si="9"/>
        <v>7298.5104744490891</v>
      </c>
      <c r="F63">
        <f t="shared" si="10"/>
        <v>7298.5</v>
      </c>
      <c r="G63">
        <f>+C63-(C$7+F63*C$8)</f>
        <v>4.3239499937044457E-3</v>
      </c>
      <c r="J63">
        <f>G63</f>
        <v>4.3239499937044457E-3</v>
      </c>
      <c r="P63">
        <f t="shared" si="5"/>
        <v>7.1746054102921064E-3</v>
      </c>
      <c r="Q63" s="2">
        <f t="shared" si="11"/>
        <v>33020.923999999999</v>
      </c>
      <c r="R63">
        <f>+(P63-G63)^2</f>
        <v>8.1262363041205698E-6</v>
      </c>
      <c r="S63">
        <v>0.1</v>
      </c>
      <c r="T63">
        <f>+S63*R63</f>
        <v>8.1262363041205698E-7</v>
      </c>
      <c r="U63" s="15"/>
      <c r="V63">
        <f>VLOOKUP(C63,'Active 1'!C$21:E$142,3,FALSE)</f>
        <v>7298.5104744490891</v>
      </c>
      <c r="AA63" t="s">
        <v>34</v>
      </c>
      <c r="AB63">
        <v>9</v>
      </c>
      <c r="AD63" t="s">
        <v>52</v>
      </c>
      <c r="AF63" t="s">
        <v>33</v>
      </c>
    </row>
    <row r="64" spans="1:32" x14ac:dyDescent="0.2">
      <c r="A64" t="s">
        <v>57</v>
      </c>
      <c r="C64" s="12">
        <v>48348.41</v>
      </c>
      <c r="D64" s="12"/>
      <c r="E64" s="8">
        <f t="shared" si="9"/>
        <v>8047.0062084357132</v>
      </c>
      <c r="F64">
        <f t="shared" si="10"/>
        <v>8047</v>
      </c>
      <c r="G64">
        <f>+C64-(C$7+F64*C$8)</f>
        <v>2.5629000010667369E-3</v>
      </c>
      <c r="J64">
        <f>G64</f>
        <v>2.5629000010667369E-3</v>
      </c>
      <c r="P64">
        <f t="shared" si="5"/>
        <v>1.0022848068433076E-2</v>
      </c>
      <c r="Q64" s="2">
        <f t="shared" si="11"/>
        <v>33329.910000000003</v>
      </c>
      <c r="R64">
        <f>+(P64-G64)^2</f>
        <v>5.5650825167802778E-5</v>
      </c>
      <c r="S64">
        <v>0.1</v>
      </c>
      <c r="T64">
        <f>+S64*R64</f>
        <v>5.5650825167802783E-6</v>
      </c>
      <c r="U64" s="15"/>
      <c r="V64">
        <f>VLOOKUP(C64,'Active 1'!C$21:E$142,3,FALSE)</f>
        <v>8047.0062084357132</v>
      </c>
      <c r="AA64" t="s">
        <v>34</v>
      </c>
      <c r="AB64">
        <v>11</v>
      </c>
      <c r="AD64" t="s">
        <v>52</v>
      </c>
      <c r="AF64" t="s">
        <v>33</v>
      </c>
    </row>
    <row r="65" spans="1:32" x14ac:dyDescent="0.2">
      <c r="A65" t="s">
        <v>57</v>
      </c>
      <c r="B65" s="6" t="s">
        <v>82</v>
      </c>
      <c r="C65" s="12">
        <v>48356.447</v>
      </c>
      <c r="D65" s="12"/>
      <c r="E65" s="8">
        <f t="shared" si="9"/>
        <v>8066.4752465605725</v>
      </c>
      <c r="F65">
        <f t="shared" si="10"/>
        <v>8066.5</v>
      </c>
      <c r="P65">
        <f t="shared" si="5"/>
        <v>1.0102057553094068E-2</v>
      </c>
      <c r="Q65" s="2">
        <f t="shared" si="11"/>
        <v>33337.947</v>
      </c>
      <c r="U65" s="15">
        <v>-1.0218449999229051E-2</v>
      </c>
      <c r="V65">
        <f>VLOOKUP(C65,'Active 1'!C$21:E$142,3,FALSE)</f>
        <v>8066.4752465605725</v>
      </c>
      <c r="AA65" t="s">
        <v>34</v>
      </c>
      <c r="AB65">
        <v>8</v>
      </c>
      <c r="AD65" t="s">
        <v>52</v>
      </c>
      <c r="AF65" t="s">
        <v>33</v>
      </c>
    </row>
    <row r="66" spans="1:32" x14ac:dyDescent="0.2">
      <c r="A66" t="s">
        <v>58</v>
      </c>
      <c r="C66" s="12">
        <v>48407.417999999998</v>
      </c>
      <c r="D66" s="12">
        <v>4.0000000000000001E-3</v>
      </c>
      <c r="E66" s="8">
        <f t="shared" si="9"/>
        <v>8189.9487245078908</v>
      </c>
      <c r="F66">
        <f t="shared" si="10"/>
        <v>8190</v>
      </c>
      <c r="P66">
        <f t="shared" si="5"/>
        <v>1.0609621873662593E-2</v>
      </c>
      <c r="Q66" s="2">
        <f t="shared" si="11"/>
        <v>33388.917999999998</v>
      </c>
      <c r="U66" s="15">
        <v>-2.1167000006244052E-2</v>
      </c>
      <c r="V66">
        <f>VLOOKUP(C66,'Active 1'!C$21:E$142,3,FALSE)</f>
        <v>8189.9487245078908</v>
      </c>
      <c r="AA66" t="s">
        <v>34</v>
      </c>
      <c r="AB66">
        <v>7</v>
      </c>
      <c r="AD66" t="s">
        <v>52</v>
      </c>
      <c r="AF66" t="s">
        <v>33</v>
      </c>
    </row>
    <row r="67" spans="1:32" x14ac:dyDescent="0.2">
      <c r="A67" t="s">
        <v>60</v>
      </c>
      <c r="C67" s="12">
        <v>48683.62</v>
      </c>
      <c r="D67" s="12"/>
      <c r="E67" s="8">
        <f t="shared" si="9"/>
        <v>8859.0276430303293</v>
      </c>
      <c r="F67">
        <f t="shared" si="10"/>
        <v>8859</v>
      </c>
      <c r="G67">
        <f t="shared" ref="G67:G72" si="12">+C67-(C$7+F67*C$8)</f>
        <v>1.1411300001782365E-2</v>
      </c>
      <c r="I67">
        <f>G67</f>
        <v>1.1411300001782365E-2</v>
      </c>
      <c r="P67">
        <f t="shared" si="5"/>
        <v>1.3536350247013945E-2</v>
      </c>
      <c r="Q67" s="2">
        <f t="shared" si="11"/>
        <v>33665.120000000003</v>
      </c>
      <c r="R67">
        <f t="shared" ref="R67:R72" si="13">+(P67-G67)^2</f>
        <v>4.5158385447587968E-6</v>
      </c>
      <c r="S67">
        <v>0.1</v>
      </c>
      <c r="T67">
        <f t="shared" ref="T67:T72" si="14">+S67*R67</f>
        <v>4.5158385447587971E-7</v>
      </c>
      <c r="U67" s="15"/>
      <c r="V67">
        <f>VLOOKUP(C67,'Active 1'!C$21:E$142,3,FALSE)</f>
        <v>8859.0276430303293</v>
      </c>
      <c r="AA67" t="s">
        <v>59</v>
      </c>
      <c r="AF67" t="s">
        <v>38</v>
      </c>
    </row>
    <row r="68" spans="1:32" x14ac:dyDescent="0.2">
      <c r="A68" t="s">
        <v>60</v>
      </c>
      <c r="B68" s="6" t="s">
        <v>86</v>
      </c>
      <c r="C68" s="12">
        <v>48683.620300000002</v>
      </c>
      <c r="D68" s="12"/>
      <c r="E68" s="8">
        <f t="shared" si="9"/>
        <v>8859.0283697581417</v>
      </c>
      <c r="F68">
        <f t="shared" si="10"/>
        <v>8859</v>
      </c>
      <c r="G68">
        <f t="shared" si="12"/>
        <v>1.1711300001479685E-2</v>
      </c>
      <c r="I68">
        <f>G68</f>
        <v>1.1711300001479685E-2</v>
      </c>
      <c r="P68">
        <f t="shared" si="5"/>
        <v>1.3536350247013945E-2</v>
      </c>
      <c r="Q68" s="2">
        <f t="shared" si="11"/>
        <v>33665.120300000002</v>
      </c>
      <c r="R68">
        <f t="shared" si="13"/>
        <v>3.330808398724661E-6</v>
      </c>
      <c r="S68">
        <v>0.1</v>
      </c>
      <c r="T68">
        <f t="shared" si="14"/>
        <v>3.3308083987246611E-7</v>
      </c>
      <c r="U68" s="15"/>
      <c r="V68">
        <f>VLOOKUP(C68,'Active 1'!C$21:E$142,3,FALSE)</f>
        <v>8859.0283697581417</v>
      </c>
      <c r="AA68" t="s">
        <v>61</v>
      </c>
      <c r="AF68" t="s">
        <v>38</v>
      </c>
    </row>
    <row r="69" spans="1:32" x14ac:dyDescent="0.2">
      <c r="A69" t="s">
        <v>62</v>
      </c>
      <c r="B69" s="16" t="s">
        <v>82</v>
      </c>
      <c r="C69" s="12">
        <v>48689.402999999998</v>
      </c>
      <c r="D69" s="12">
        <v>6.0000000000000001E-3</v>
      </c>
      <c r="E69" s="8">
        <f t="shared" si="9"/>
        <v>8873.036532849419</v>
      </c>
      <c r="F69">
        <f t="shared" si="10"/>
        <v>8873</v>
      </c>
      <c r="G69">
        <f t="shared" si="12"/>
        <v>1.5081099998496938E-2</v>
      </c>
      <c r="J69">
        <f>G69</f>
        <v>1.5081099998496938E-2</v>
      </c>
      <c r="P69">
        <f t="shared" si="5"/>
        <v>1.3600793942475322E-2</v>
      </c>
      <c r="Q69" s="2">
        <f t="shared" si="11"/>
        <v>33670.902999999998</v>
      </c>
      <c r="R69">
        <f t="shared" si="13"/>
        <v>2.1913060194942742E-6</v>
      </c>
      <c r="S69">
        <v>0.1</v>
      </c>
      <c r="T69">
        <f t="shared" si="14"/>
        <v>2.1913060194942744E-7</v>
      </c>
      <c r="U69" s="15"/>
      <c r="V69">
        <f>VLOOKUP(C69,'Active 1'!C$21:E$142,3,FALSE)</f>
        <v>8873.036532849419</v>
      </c>
      <c r="AA69" t="s">
        <v>34</v>
      </c>
      <c r="AB69">
        <v>7</v>
      </c>
      <c r="AD69" t="s">
        <v>52</v>
      </c>
      <c r="AF69" t="s">
        <v>33</v>
      </c>
    </row>
    <row r="70" spans="1:32" x14ac:dyDescent="0.2">
      <c r="A70" t="s">
        <v>62</v>
      </c>
      <c r="C70" s="12">
        <v>48720.356</v>
      </c>
      <c r="D70" s="12">
        <v>5.0000000000000001E-3</v>
      </c>
      <c r="E70" s="8">
        <f t="shared" si="9"/>
        <v>8948.0178862249395</v>
      </c>
      <c r="F70">
        <f t="shared" si="10"/>
        <v>8948</v>
      </c>
      <c r="G70">
        <f t="shared" si="12"/>
        <v>7.3835999937728047E-3</v>
      </c>
      <c r="J70">
        <f>G70</f>
        <v>7.3835999937728047E-3</v>
      </c>
      <c r="P70">
        <f t="shared" ref="P70:P101" si="15">+D$11+D$12*F70+D$13*F70^2</f>
        <v>1.3948259608540819E-2</v>
      </c>
      <c r="Q70" s="2">
        <f t="shared" si="11"/>
        <v>33701.856</v>
      </c>
      <c r="R70">
        <f t="shared" si="13"/>
        <v>4.3094755857766138E-5</v>
      </c>
      <c r="S70">
        <v>0.1</v>
      </c>
      <c r="T70">
        <f t="shared" si="14"/>
        <v>4.3094755857766138E-6</v>
      </c>
      <c r="U70" s="15"/>
      <c r="V70">
        <f>VLOOKUP(C70,'Active 1'!C$21:E$142,3,FALSE)</f>
        <v>8948.0178862249395</v>
      </c>
      <c r="AA70" t="s">
        <v>34</v>
      </c>
      <c r="AB70">
        <v>11</v>
      </c>
      <c r="AD70" t="s">
        <v>52</v>
      </c>
      <c r="AF70" t="s">
        <v>33</v>
      </c>
    </row>
    <row r="71" spans="1:32" x14ac:dyDescent="0.2">
      <c r="A71" t="s">
        <v>64</v>
      </c>
      <c r="C71" s="12">
        <v>49098.498</v>
      </c>
      <c r="D71" s="12">
        <v>4.0000000000000001E-3</v>
      </c>
      <c r="E71" s="8">
        <f t="shared" si="9"/>
        <v>9864.0389157899226</v>
      </c>
      <c r="F71">
        <f t="shared" si="10"/>
        <v>9864</v>
      </c>
      <c r="G71">
        <f t="shared" si="12"/>
        <v>1.6064799994637724E-2</v>
      </c>
      <c r="J71">
        <f>G71</f>
        <v>1.6064799994637724E-2</v>
      </c>
      <c r="P71">
        <f t="shared" si="15"/>
        <v>1.8495454220215132E-2</v>
      </c>
      <c r="Q71" s="2">
        <f t="shared" si="11"/>
        <v>34079.998</v>
      </c>
      <c r="R71">
        <f t="shared" si="13"/>
        <v>5.9080799643173104E-6</v>
      </c>
      <c r="S71">
        <v>0.1</v>
      </c>
      <c r="T71">
        <f t="shared" si="14"/>
        <v>5.9080799643173112E-7</v>
      </c>
      <c r="U71" s="15"/>
      <c r="V71">
        <f>VLOOKUP(C71,'Active 1'!C$21:E$142,3,FALSE)</f>
        <v>9864.0389157899226</v>
      </c>
      <c r="AA71" t="s">
        <v>34</v>
      </c>
      <c r="AB71">
        <v>41</v>
      </c>
      <c r="AD71" t="s">
        <v>63</v>
      </c>
      <c r="AF71" t="s">
        <v>33</v>
      </c>
    </row>
    <row r="72" spans="1:32" x14ac:dyDescent="0.2">
      <c r="A72" t="s">
        <v>65</v>
      </c>
      <c r="B72" s="6" t="s">
        <v>86</v>
      </c>
      <c r="C72" s="12">
        <v>49446.5</v>
      </c>
      <c r="D72" s="12"/>
      <c r="E72">
        <f t="shared" si="9"/>
        <v>10707.048024354097</v>
      </c>
      <c r="F72">
        <f t="shared" si="10"/>
        <v>10707</v>
      </c>
      <c r="G72">
        <f t="shared" si="12"/>
        <v>1.9824899995001033E-2</v>
      </c>
      <c r="I72">
        <f>G72</f>
        <v>1.9824899995001033E-2</v>
      </c>
      <c r="P72">
        <f t="shared" si="15"/>
        <v>2.3176004687083557E-2</v>
      </c>
      <c r="Q72" s="2">
        <f t="shared" si="11"/>
        <v>34428</v>
      </c>
      <c r="R72">
        <f t="shared" si="13"/>
        <v>1.1229902657297507E-5</v>
      </c>
      <c r="S72">
        <v>0.1</v>
      </c>
      <c r="T72">
        <f t="shared" si="14"/>
        <v>1.1229902657297507E-6</v>
      </c>
      <c r="U72" s="15"/>
      <c r="V72">
        <f>VLOOKUP(C72,'Active 1'!C$21:E$142,3,FALSE)</f>
        <v>10707.048024354097</v>
      </c>
      <c r="AA72" t="s">
        <v>61</v>
      </c>
      <c r="AF72" t="s">
        <v>38</v>
      </c>
    </row>
    <row r="73" spans="1:32" x14ac:dyDescent="0.2">
      <c r="A73" t="s">
        <v>66</v>
      </c>
      <c r="C73" s="12">
        <v>49472.544999999998</v>
      </c>
      <c r="D73" s="12"/>
      <c r="E73">
        <f t="shared" si="9"/>
        <v>10770.140110700015</v>
      </c>
      <c r="F73">
        <f t="shared" si="10"/>
        <v>10770</v>
      </c>
      <c r="P73">
        <f t="shared" si="15"/>
        <v>2.3544879008187525E-2</v>
      </c>
      <c r="Q73" s="2">
        <f t="shared" si="11"/>
        <v>34454.044999999998</v>
      </c>
      <c r="U73" s="15">
        <v>5.7838999993691687E-2</v>
      </c>
      <c r="V73">
        <f>VLOOKUP(C73,'Active 1'!C$21:E$142,3,FALSE)</f>
        <v>10770.140110700015</v>
      </c>
      <c r="AA73" t="s">
        <v>34</v>
      </c>
      <c r="AB73">
        <v>7</v>
      </c>
      <c r="AD73" t="s">
        <v>52</v>
      </c>
      <c r="AF73" t="s">
        <v>33</v>
      </c>
    </row>
    <row r="74" spans="1:32" x14ac:dyDescent="0.2">
      <c r="A74" t="s">
        <v>67</v>
      </c>
      <c r="C74" s="12">
        <v>49896.396000000001</v>
      </c>
      <c r="D74" s="12">
        <v>6.0000000000000001E-3</v>
      </c>
      <c r="E74">
        <f t="shared" si="9"/>
        <v>11796.887812362749</v>
      </c>
      <c r="F74">
        <f t="shared" si="10"/>
        <v>11797</v>
      </c>
      <c r="G74" s="15"/>
      <c r="P74">
        <f t="shared" si="15"/>
        <v>2.9932363331156647E-2</v>
      </c>
      <c r="Q74" s="2">
        <f t="shared" si="11"/>
        <v>34877.896000000001</v>
      </c>
      <c r="U74" s="15">
        <v>-6.5104490422527306E-3</v>
      </c>
      <c r="V74">
        <f>VLOOKUP(C74,'Active 1'!C$21:E$142,3,FALSE)</f>
        <v>11796.887812362749</v>
      </c>
      <c r="AA74" t="s">
        <v>34</v>
      </c>
      <c r="AB74">
        <v>6</v>
      </c>
      <c r="AD74" t="s">
        <v>52</v>
      </c>
      <c r="AF74" t="s">
        <v>33</v>
      </c>
    </row>
    <row r="75" spans="1:32" x14ac:dyDescent="0.2">
      <c r="A75" s="25" t="s">
        <v>68</v>
      </c>
      <c r="B75" s="26"/>
      <c r="C75" s="25">
        <v>50140.442300000002</v>
      </c>
      <c r="D75" s="25">
        <v>2.0000000000000001E-4</v>
      </c>
      <c r="E75" s="89">
        <f t="shared" si="9"/>
        <v>12388.071925705162</v>
      </c>
      <c r="F75" s="90">
        <f t="shared" si="10"/>
        <v>12388</v>
      </c>
      <c r="G75" s="89">
        <f>+C75-(C$7+F75*C$8)</f>
        <v>2.9691600000660401E-2</v>
      </c>
      <c r="K75">
        <f>G75</f>
        <v>2.9691600000660401E-2</v>
      </c>
      <c r="P75">
        <f t="shared" si="15"/>
        <v>3.3927810198404879E-2</v>
      </c>
      <c r="Q75" s="2">
        <f t="shared" si="11"/>
        <v>35121.942300000002</v>
      </c>
      <c r="R75">
        <f>+(P75-G75)^2</f>
        <v>1.7945476839474307E-5</v>
      </c>
      <c r="S75">
        <v>1</v>
      </c>
      <c r="T75">
        <f>+S75*R75</f>
        <v>1.7945476839474307E-5</v>
      </c>
      <c r="U75" s="15"/>
      <c r="V75">
        <f>VLOOKUP(C75,'Active 1'!C$21:E$142,3,FALSE)</f>
        <v>12388.071925705162</v>
      </c>
    </row>
    <row r="76" spans="1:32" x14ac:dyDescent="0.2">
      <c r="A76" t="s">
        <v>69</v>
      </c>
      <c r="C76" s="12">
        <v>50180.398000000001</v>
      </c>
      <c r="D76" s="12">
        <v>4.0000000000000001E-3</v>
      </c>
      <c r="E76">
        <f t="shared" si="9"/>
        <v>12484.861654037344</v>
      </c>
      <c r="F76">
        <f t="shared" si="10"/>
        <v>12485</v>
      </c>
      <c r="G76" s="15"/>
      <c r="P76">
        <f t="shared" si="15"/>
        <v>3.4605888433416124E-2</v>
      </c>
      <c r="Q76" s="2">
        <f t="shared" si="11"/>
        <v>35161.898000000001</v>
      </c>
      <c r="U76" s="15">
        <v>-1.7843791036284529E-2</v>
      </c>
      <c r="V76">
        <f>VLOOKUP(C76,'Active 1'!C$21:E$142,3,FALSE)</f>
        <v>12484.861654037344</v>
      </c>
      <c r="AA76" t="s">
        <v>34</v>
      </c>
      <c r="AB76">
        <v>8</v>
      </c>
      <c r="AD76" t="s">
        <v>52</v>
      </c>
      <c r="AF76" t="s">
        <v>33</v>
      </c>
    </row>
    <row r="77" spans="1:32" x14ac:dyDescent="0.2">
      <c r="A77" t="s">
        <v>69</v>
      </c>
      <c r="C77" s="12">
        <v>50192.343000000001</v>
      </c>
      <c r="D77" s="12">
        <v>6.0000000000000001E-3</v>
      </c>
      <c r="E77">
        <f t="shared" si="9"/>
        <v>12513.797533146657</v>
      </c>
      <c r="F77">
        <f t="shared" si="10"/>
        <v>12514</v>
      </c>
      <c r="G77" s="15"/>
      <c r="P77">
        <f t="shared" si="15"/>
        <v>3.4809834457960001E-2</v>
      </c>
      <c r="Q77" s="2">
        <f t="shared" si="11"/>
        <v>35173.843000000001</v>
      </c>
      <c r="U77" s="15">
        <v>-4.4336039463814814E-2</v>
      </c>
      <c r="V77">
        <f>VLOOKUP(C77,'Active 1'!C$21:E$142,3,FALSE)</f>
        <v>12513.797533146657</v>
      </c>
      <c r="AA77" t="s">
        <v>34</v>
      </c>
      <c r="AB77">
        <v>6</v>
      </c>
      <c r="AD77" t="s">
        <v>52</v>
      </c>
      <c r="AF77" t="s">
        <v>33</v>
      </c>
    </row>
    <row r="78" spans="1:32" x14ac:dyDescent="0.2">
      <c r="A78" t="s">
        <v>69</v>
      </c>
      <c r="B78" s="17" t="s">
        <v>82</v>
      </c>
      <c r="C78" s="12">
        <v>50193.358</v>
      </c>
      <c r="D78" s="12">
        <v>5.0000000000000001E-3</v>
      </c>
      <c r="E78">
        <f t="shared" si="9"/>
        <v>12516.256295582481</v>
      </c>
      <c r="F78">
        <f t="shared" si="10"/>
        <v>12516.5</v>
      </c>
      <c r="G78" s="15"/>
      <c r="P78">
        <f t="shared" si="15"/>
        <v>3.4827442339467392E-2</v>
      </c>
      <c r="Q78" s="2">
        <f t="shared" si="11"/>
        <v>35174.858</v>
      </c>
      <c r="U78" s="15">
        <v>-6.1361233289062511E-2</v>
      </c>
      <c r="V78">
        <f>VLOOKUP(C78,'Active 1'!C$21:E$142,3,FALSE)</f>
        <v>12516.256295582481</v>
      </c>
      <c r="AA78" t="s">
        <v>34</v>
      </c>
      <c r="AB78">
        <v>6</v>
      </c>
      <c r="AD78" t="s">
        <v>52</v>
      </c>
      <c r="AF78" t="s">
        <v>33</v>
      </c>
    </row>
    <row r="79" spans="1:32" x14ac:dyDescent="0.2">
      <c r="A79" t="s">
        <v>71</v>
      </c>
      <c r="B79" s="6" t="s">
        <v>86</v>
      </c>
      <c r="C79" s="12">
        <v>50199.478199999998</v>
      </c>
      <c r="D79" s="12"/>
      <c r="E79">
        <f t="shared" si="9"/>
        <v>12531.082027464001</v>
      </c>
      <c r="F79" s="8">
        <f t="shared" si="10"/>
        <v>12531</v>
      </c>
      <c r="G79">
        <f t="shared" ref="G79:G110" si="16">+C79-(C$7+F79*C$8)</f>
        <v>3.3861699994304217E-2</v>
      </c>
      <c r="K79">
        <f t="shared" ref="K79:K97" si="17">G79</f>
        <v>3.3861699994304217E-2</v>
      </c>
      <c r="P79">
        <f t="shared" si="15"/>
        <v>3.4929650461988204E-2</v>
      </c>
      <c r="Q79" s="2">
        <f t="shared" si="11"/>
        <v>35180.978199999998</v>
      </c>
      <c r="R79">
        <f t="shared" ref="R79:R110" si="18">+(P79-G79)^2</f>
        <v>1.1405182014264461E-6</v>
      </c>
      <c r="S79">
        <v>1</v>
      </c>
      <c r="T79">
        <f t="shared" ref="T79:T110" si="19">+S79*R79</f>
        <v>1.1405182014264461E-6</v>
      </c>
      <c r="U79" s="15"/>
      <c r="V79">
        <f>VLOOKUP(C79,'Active 1'!C$21:E$142,3,FALSE)</f>
        <v>12531.082027464001</v>
      </c>
      <c r="AA79" t="s">
        <v>70</v>
      </c>
      <c r="AF79" t="s">
        <v>38</v>
      </c>
    </row>
    <row r="80" spans="1:32" x14ac:dyDescent="0.2">
      <c r="A80" t="s">
        <v>80</v>
      </c>
      <c r="B80" s="6" t="s">
        <v>82</v>
      </c>
      <c r="C80" s="12">
        <v>50570.392399999997</v>
      </c>
      <c r="D80" s="12">
        <v>2.9999999999999997E-4</v>
      </c>
      <c r="E80">
        <f t="shared" si="9"/>
        <v>13429.594246059851</v>
      </c>
      <c r="F80" s="8">
        <f t="shared" si="10"/>
        <v>13429.5</v>
      </c>
      <c r="G80">
        <f t="shared" si="16"/>
        <v>3.8905649991647806E-2</v>
      </c>
      <c r="K80">
        <f t="shared" si="17"/>
        <v>3.8905649991647806E-2</v>
      </c>
      <c r="P80">
        <f t="shared" si="15"/>
        <v>4.1537282193420386E-2</v>
      </c>
      <c r="Q80" s="2">
        <f t="shared" si="11"/>
        <v>35551.892399999997</v>
      </c>
      <c r="R80">
        <f t="shared" si="18"/>
        <v>6.9254880454063951E-6</v>
      </c>
      <c r="S80">
        <v>1</v>
      </c>
      <c r="T80">
        <f t="shared" si="19"/>
        <v>6.9254880454063951E-6</v>
      </c>
      <c r="U80" s="15"/>
      <c r="V80">
        <f>VLOOKUP(C80,'Active 1'!C$21:E$142,3,FALSE)</f>
        <v>13429.594246059851</v>
      </c>
    </row>
    <row r="81" spans="1:32" x14ac:dyDescent="0.2">
      <c r="A81" t="s">
        <v>73</v>
      </c>
      <c r="B81" s="6" t="s">
        <v>82</v>
      </c>
      <c r="C81" s="12">
        <v>50944.404499999997</v>
      </c>
      <c r="D81" s="12">
        <v>6.9999999999999999E-4</v>
      </c>
      <c r="E81">
        <f t="shared" si="9"/>
        <v>14335.610898300969</v>
      </c>
      <c r="F81" s="8">
        <f t="shared" si="10"/>
        <v>14335.5</v>
      </c>
      <c r="G81">
        <f t="shared" si="16"/>
        <v>4.5779849991959054E-2</v>
      </c>
      <c r="K81">
        <f t="shared" si="17"/>
        <v>4.5779849991959054E-2</v>
      </c>
      <c r="P81">
        <f t="shared" si="15"/>
        <v>4.8746640850321807E-2</v>
      </c>
      <c r="Q81" s="2">
        <f t="shared" si="11"/>
        <v>35925.904499999997</v>
      </c>
      <c r="R81">
        <f t="shared" si="18"/>
        <v>8.8018479972647991E-6</v>
      </c>
      <c r="S81">
        <v>1</v>
      </c>
      <c r="T81">
        <f t="shared" si="19"/>
        <v>8.8018479972647991E-6</v>
      </c>
      <c r="U81" s="15"/>
      <c r="V81">
        <f>VLOOKUP(C81,'Active 1'!C$21:E$142,3,FALSE)</f>
        <v>14335.610898300969</v>
      </c>
      <c r="AA81" t="s">
        <v>70</v>
      </c>
      <c r="AD81" t="s">
        <v>72</v>
      </c>
      <c r="AF81" t="s">
        <v>38</v>
      </c>
    </row>
    <row r="82" spans="1:32" x14ac:dyDescent="0.2">
      <c r="A82" t="s">
        <v>79</v>
      </c>
      <c r="B82" s="6" t="s">
        <v>82</v>
      </c>
      <c r="C82" s="12">
        <v>51271.355300000003</v>
      </c>
      <c r="D82" s="12">
        <v>4.0000000000000002E-4</v>
      </c>
      <c r="E82">
        <f t="shared" si="9"/>
        <v>15127.625031703501</v>
      </c>
      <c r="F82" s="8">
        <f t="shared" si="10"/>
        <v>15127.5</v>
      </c>
      <c r="G82">
        <f t="shared" si="16"/>
        <v>5.1614249998237938E-2</v>
      </c>
      <c r="K82">
        <f t="shared" si="17"/>
        <v>5.1614249998237938E-2</v>
      </c>
      <c r="O82">
        <f>+C$11+C$12*F82</f>
        <v>5.2397016984307876E-2</v>
      </c>
      <c r="P82">
        <f t="shared" si="15"/>
        <v>5.5498459991371242E-2</v>
      </c>
      <c r="Q82" s="2">
        <f t="shared" si="11"/>
        <v>36252.855300000003</v>
      </c>
      <c r="R82">
        <f t="shared" si="18"/>
        <v>1.5087087270756624E-5</v>
      </c>
      <c r="S82">
        <v>1</v>
      </c>
      <c r="T82">
        <f t="shared" si="19"/>
        <v>1.5087087270756624E-5</v>
      </c>
      <c r="U82" s="15"/>
      <c r="V82">
        <f>VLOOKUP(C82,'Active 1'!C$21:E$142,3,FALSE)</f>
        <v>15127.625031703501</v>
      </c>
    </row>
    <row r="83" spans="1:32" x14ac:dyDescent="0.2">
      <c r="A83" t="s">
        <v>79</v>
      </c>
      <c r="B83" s="6" t="s">
        <v>86</v>
      </c>
      <c r="C83" s="12">
        <v>51298.395700000001</v>
      </c>
      <c r="D83" s="12">
        <v>4.0000000000000002E-4</v>
      </c>
      <c r="E83">
        <f t="shared" si="9"/>
        <v>15193.128400934762</v>
      </c>
      <c r="F83" s="8">
        <f t="shared" si="10"/>
        <v>15193</v>
      </c>
      <c r="G83">
        <f t="shared" si="16"/>
        <v>5.3005100002337713E-2</v>
      </c>
      <c r="K83">
        <f t="shared" si="17"/>
        <v>5.3005100002337713E-2</v>
      </c>
      <c r="O83">
        <f>+C$11+C$12*F83</f>
        <v>5.3203881503905925E-2</v>
      </c>
      <c r="P83">
        <f t="shared" si="15"/>
        <v>5.6075626551823028E-2</v>
      </c>
      <c r="Q83" s="2">
        <f t="shared" si="11"/>
        <v>36279.895700000001</v>
      </c>
      <c r="R83">
        <f t="shared" si="18"/>
        <v>9.4281332910941978E-6</v>
      </c>
      <c r="S83">
        <v>1</v>
      </c>
      <c r="T83">
        <f t="shared" si="19"/>
        <v>9.4281332910941978E-6</v>
      </c>
      <c r="U83" s="15"/>
      <c r="V83">
        <f>VLOOKUP(C83,'Active 1'!C$21:E$142,3,FALSE)</f>
        <v>15193.128400934762</v>
      </c>
    </row>
    <row r="84" spans="1:32" x14ac:dyDescent="0.2">
      <c r="A84" s="101" t="s">
        <v>195</v>
      </c>
      <c r="B84" s="102" t="s">
        <v>86</v>
      </c>
      <c r="C84" s="106">
        <v>51611.312599999997</v>
      </c>
      <c r="D84" s="103">
        <v>2.9999999999999997E-4</v>
      </c>
      <c r="E84" s="37">
        <f t="shared" si="9"/>
        <v>15951.146449462245</v>
      </c>
      <c r="F84" s="118">
        <f t="shared" si="10"/>
        <v>15951</v>
      </c>
      <c r="G84">
        <f t="shared" si="16"/>
        <v>6.045569999696454E-2</v>
      </c>
      <c r="K84">
        <f t="shared" si="17"/>
        <v>6.045569999696454E-2</v>
      </c>
      <c r="P84">
        <f t="shared" si="15"/>
        <v>6.2963584219029006E-2</v>
      </c>
      <c r="Q84" s="2">
        <f t="shared" si="11"/>
        <v>36592.812599999997</v>
      </c>
      <c r="R84">
        <f t="shared" si="18"/>
        <v>6.2894832712798915E-6</v>
      </c>
      <c r="S84">
        <v>1</v>
      </c>
      <c r="T84">
        <f t="shared" si="19"/>
        <v>6.2894832712798915E-6</v>
      </c>
      <c r="U84" s="15"/>
      <c r="V84">
        <f>VLOOKUP(C84,'Active 1'!C$21:E$142,3,FALSE)</f>
        <v>15951.146449462245</v>
      </c>
    </row>
    <row r="85" spans="1:32" x14ac:dyDescent="0.2">
      <c r="A85" s="23" t="s">
        <v>89</v>
      </c>
      <c r="B85" s="6" t="s">
        <v>82</v>
      </c>
      <c r="C85" s="12">
        <v>51659.407399999996</v>
      </c>
      <c r="D85" s="12">
        <v>5.0000000000000001E-4</v>
      </c>
      <c r="E85">
        <f t="shared" ref="E85:E116" si="20">+(C85-C$7)/C$8</f>
        <v>16067.652545618506</v>
      </c>
      <c r="F85" s="118">
        <f t="shared" ref="F85:F101" si="21">ROUND(2*E85,0)/2</f>
        <v>16067.5</v>
      </c>
      <c r="G85">
        <f t="shared" si="16"/>
        <v>6.2972249994345475E-2</v>
      </c>
      <c r="K85">
        <f t="shared" si="17"/>
        <v>6.2972249994345475E-2</v>
      </c>
      <c r="O85">
        <f>+C$11+C$12*F85</f>
        <v>6.3976446731211417E-2</v>
      </c>
      <c r="P85">
        <f t="shared" si="15"/>
        <v>6.4056281740891841E-2</v>
      </c>
      <c r="Q85" s="2">
        <f t="shared" ref="Q85:Q116" si="22">+C85-15018.5</f>
        <v>36640.907399999996</v>
      </c>
      <c r="R85">
        <f t="shared" si="18"/>
        <v>1.1751248275203638E-6</v>
      </c>
      <c r="S85">
        <v>1</v>
      </c>
      <c r="T85">
        <f t="shared" si="19"/>
        <v>1.1751248275203638E-6</v>
      </c>
      <c r="U85" s="15"/>
      <c r="V85">
        <f>VLOOKUP(C85,'Active 1'!C$21:E$142,3,FALSE)</f>
        <v>16067.652545618506</v>
      </c>
    </row>
    <row r="86" spans="1:32" x14ac:dyDescent="0.2">
      <c r="A86" s="15" t="s">
        <v>240</v>
      </c>
      <c r="B86" s="16" t="s">
        <v>86</v>
      </c>
      <c r="C86" s="86">
        <v>51659.407399999996</v>
      </c>
      <c r="D86" s="86" t="s">
        <v>205</v>
      </c>
      <c r="E86" s="37">
        <f t="shared" si="20"/>
        <v>16067.652545618506</v>
      </c>
      <c r="F86" s="118">
        <f t="shared" si="21"/>
        <v>16067.5</v>
      </c>
      <c r="G86">
        <f t="shared" si="16"/>
        <v>6.2972249994345475E-2</v>
      </c>
      <c r="K86">
        <f t="shared" si="17"/>
        <v>6.2972249994345475E-2</v>
      </c>
      <c r="P86">
        <f t="shared" si="15"/>
        <v>6.4056281740891841E-2</v>
      </c>
      <c r="Q86" s="2">
        <f t="shared" si="22"/>
        <v>36640.907399999996</v>
      </c>
      <c r="R86">
        <f t="shared" si="18"/>
        <v>1.1751248275203638E-6</v>
      </c>
      <c r="S86">
        <v>1</v>
      </c>
      <c r="T86">
        <f t="shared" si="19"/>
        <v>1.1751248275203638E-6</v>
      </c>
      <c r="U86" s="15"/>
      <c r="V86">
        <f>VLOOKUP(C86,'Active 1'!C$21:E$142,3,FALSE)</f>
        <v>16067.652545618506</v>
      </c>
    </row>
    <row r="87" spans="1:32" x14ac:dyDescent="0.2">
      <c r="A87" s="101" t="s">
        <v>196</v>
      </c>
      <c r="B87" s="102" t="s">
        <v>82</v>
      </c>
      <c r="C87" s="106">
        <v>51665.186600000001</v>
      </c>
      <c r="D87" s="103">
        <v>2.9999999999999997E-4</v>
      </c>
      <c r="E87" s="37">
        <f t="shared" si="20"/>
        <v>16081.652230218646</v>
      </c>
      <c r="F87" s="118">
        <f t="shared" si="21"/>
        <v>16081.5</v>
      </c>
      <c r="G87">
        <f t="shared" si="16"/>
        <v>6.2842049999744631E-2</v>
      </c>
      <c r="K87">
        <f t="shared" si="17"/>
        <v>6.2842049999744631E-2</v>
      </c>
      <c r="P87">
        <f t="shared" si="15"/>
        <v>6.4188203832956439E-2</v>
      </c>
      <c r="Q87" s="2">
        <f t="shared" si="22"/>
        <v>36646.686600000001</v>
      </c>
      <c r="R87">
        <f t="shared" si="18"/>
        <v>1.8121301426708438E-6</v>
      </c>
      <c r="S87">
        <v>1</v>
      </c>
      <c r="T87">
        <f t="shared" si="19"/>
        <v>1.8121301426708438E-6</v>
      </c>
      <c r="U87" s="15"/>
      <c r="V87">
        <f>VLOOKUP(C87,'Active 1'!C$21:E$142,3,FALSE)</f>
        <v>16081.652230218646</v>
      </c>
    </row>
    <row r="88" spans="1:32" x14ac:dyDescent="0.2">
      <c r="A88" s="101" t="s">
        <v>197</v>
      </c>
      <c r="B88" s="102" t="s">
        <v>82</v>
      </c>
      <c r="C88" s="148">
        <v>51672.204899999997</v>
      </c>
      <c r="D88" s="103">
        <v>2.0000000000000001E-4</v>
      </c>
      <c r="E88" s="37">
        <f t="shared" si="20"/>
        <v>16098.653542931312</v>
      </c>
      <c r="F88" s="118">
        <f t="shared" si="21"/>
        <v>16098.5</v>
      </c>
      <c r="G88">
        <f t="shared" si="16"/>
        <v>6.3383949993294664E-2</v>
      </c>
      <c r="K88">
        <f t="shared" si="17"/>
        <v>6.3383949993294664E-2</v>
      </c>
      <c r="P88">
        <f t="shared" si="15"/>
        <v>6.4348571131170998E-2</v>
      </c>
      <c r="Q88" s="2">
        <f t="shared" si="22"/>
        <v>36653.704899999997</v>
      </c>
      <c r="R88">
        <f t="shared" si="18"/>
        <v>9.3049393963783377E-7</v>
      </c>
      <c r="S88">
        <v>1</v>
      </c>
      <c r="T88">
        <f t="shared" si="19"/>
        <v>9.3049393963783377E-7</v>
      </c>
      <c r="U88" s="15"/>
      <c r="V88">
        <f>VLOOKUP(C88,'Active 1'!C$21:E$142,3,FALSE)</f>
        <v>16098.653542931312</v>
      </c>
    </row>
    <row r="89" spans="1:32" x14ac:dyDescent="0.2">
      <c r="A89" s="23" t="s">
        <v>89</v>
      </c>
      <c r="B89" s="6" t="s">
        <v>82</v>
      </c>
      <c r="C89" s="12">
        <v>52002.46</v>
      </c>
      <c r="D89" s="12">
        <v>2.0000000000000001E-4</v>
      </c>
      <c r="E89">
        <f t="shared" si="20"/>
        <v>16898.672098714822</v>
      </c>
      <c r="F89" s="8">
        <f t="shared" si="21"/>
        <v>16898.5</v>
      </c>
      <c r="G89">
        <f t="shared" si="16"/>
        <v>7.1043949996237643E-2</v>
      </c>
      <c r="K89">
        <f t="shared" si="17"/>
        <v>7.1043949996237643E-2</v>
      </c>
      <c r="O89">
        <f>+C$11+C$12*F89</f>
        <v>7.4213155369165479E-2</v>
      </c>
      <c r="P89">
        <f t="shared" si="15"/>
        <v>7.2113778799161782E-2</v>
      </c>
      <c r="Q89" s="2">
        <f t="shared" si="22"/>
        <v>36983.96</v>
      </c>
      <c r="R89">
        <f t="shared" si="18"/>
        <v>1.1445336675660957E-6</v>
      </c>
      <c r="S89">
        <v>1</v>
      </c>
      <c r="T89">
        <f t="shared" si="19"/>
        <v>1.1445336675660957E-6</v>
      </c>
      <c r="U89" s="15"/>
      <c r="V89">
        <f>VLOOKUP(C89,'Active 1'!C$21:E$142,3,FALSE)</f>
        <v>16898.672098714822</v>
      </c>
    </row>
    <row r="90" spans="1:32" x14ac:dyDescent="0.2">
      <c r="A90" s="23" t="s">
        <v>89</v>
      </c>
      <c r="B90" s="13"/>
      <c r="C90" s="12">
        <v>52039.408100000001</v>
      </c>
      <c r="D90" s="12">
        <v>5.0000000000000001E-4</v>
      </c>
      <c r="E90">
        <f t="shared" si="20"/>
        <v>16988.17613847362</v>
      </c>
      <c r="F90" s="8">
        <f t="shared" si="21"/>
        <v>16988</v>
      </c>
      <c r="G90">
        <f t="shared" si="16"/>
        <v>7.2711599998001475E-2</v>
      </c>
      <c r="K90">
        <f t="shared" si="17"/>
        <v>7.2711599998001475E-2</v>
      </c>
      <c r="O90">
        <f>+C$11+C$12*F90</f>
        <v>7.5315664903578106E-2</v>
      </c>
      <c r="P90">
        <f t="shared" si="15"/>
        <v>7.3009126672841235E-2</v>
      </c>
      <c r="Q90" s="2">
        <f t="shared" si="22"/>
        <v>37020.908100000001</v>
      </c>
      <c r="R90">
        <f t="shared" si="18"/>
        <v>8.8522122241204169E-8</v>
      </c>
      <c r="S90">
        <v>1</v>
      </c>
      <c r="T90">
        <f t="shared" si="19"/>
        <v>8.8522122241204169E-8</v>
      </c>
      <c r="U90" s="15"/>
      <c r="V90">
        <f>VLOOKUP(C90,'Active 1'!C$21:E$142,3,FALSE)</f>
        <v>16988.17613847362</v>
      </c>
    </row>
    <row r="91" spans="1:32" x14ac:dyDescent="0.2">
      <c r="A91" s="101" t="s">
        <v>197</v>
      </c>
      <c r="B91" s="102" t="s">
        <v>82</v>
      </c>
      <c r="C91" s="106">
        <v>52340.147199999999</v>
      </c>
      <c r="D91" s="103">
        <v>5.0000000000000001E-4</v>
      </c>
      <c r="E91" s="37">
        <f t="shared" si="20"/>
        <v>17716.694367108485</v>
      </c>
      <c r="F91" s="118">
        <f t="shared" si="21"/>
        <v>17716.5</v>
      </c>
      <c r="G91">
        <f t="shared" si="16"/>
        <v>8.0236549998517148E-2</v>
      </c>
      <c r="K91">
        <f t="shared" si="17"/>
        <v>8.0236549998517148E-2</v>
      </c>
      <c r="P91">
        <f t="shared" si="15"/>
        <v>8.0496183635450663E-2</v>
      </c>
      <c r="Q91" s="2">
        <f t="shared" si="22"/>
        <v>37321.647199999999</v>
      </c>
      <c r="R91">
        <f t="shared" si="18"/>
        <v>6.7409625427324306E-8</v>
      </c>
      <c r="S91">
        <v>1</v>
      </c>
      <c r="T91">
        <f t="shared" si="19"/>
        <v>6.7409625427324306E-8</v>
      </c>
      <c r="U91" s="15"/>
      <c r="V91">
        <f>VLOOKUP(C91,'Active 1'!C$21:E$142,3,FALSE)</f>
        <v>17716.694367108485</v>
      </c>
    </row>
    <row r="92" spans="1:32" x14ac:dyDescent="0.2">
      <c r="A92" s="101" t="s">
        <v>198</v>
      </c>
      <c r="B92" s="102" t="s">
        <v>86</v>
      </c>
      <c r="C92" s="106">
        <v>52340.3557</v>
      </c>
      <c r="D92" s="103">
        <v>5.0000000000000001E-4</v>
      </c>
      <c r="E92" s="37">
        <f t="shared" si="20"/>
        <v>17717.199442938901</v>
      </c>
      <c r="F92" s="118">
        <f t="shared" si="21"/>
        <v>17717</v>
      </c>
      <c r="G92">
        <f t="shared" si="16"/>
        <v>8.2331899997370783E-2</v>
      </c>
      <c r="K92">
        <f t="shared" si="17"/>
        <v>8.2331899997370783E-2</v>
      </c>
      <c r="P92">
        <f t="shared" si="15"/>
        <v>8.0501444175078832E-2</v>
      </c>
      <c r="Q92" s="2">
        <f t="shared" si="22"/>
        <v>37321.8557</v>
      </c>
      <c r="R92">
        <f t="shared" si="18"/>
        <v>3.350568517362504E-6</v>
      </c>
      <c r="S92">
        <v>1</v>
      </c>
      <c r="T92">
        <f t="shared" si="19"/>
        <v>3.350568517362504E-6</v>
      </c>
      <c r="U92" s="15"/>
      <c r="V92">
        <f>VLOOKUP(C92,'Active 1'!C$21:E$142,3,FALSE)</f>
        <v>17717.199442938901</v>
      </c>
    </row>
    <row r="93" spans="1:32" x14ac:dyDescent="0.2">
      <c r="A93" t="s">
        <v>83</v>
      </c>
      <c r="C93" s="12">
        <v>52401.451000000001</v>
      </c>
      <c r="D93" s="12">
        <v>1E-3</v>
      </c>
      <c r="E93">
        <f t="shared" si="20"/>
        <v>17865.198288895135</v>
      </c>
      <c r="F93" s="8">
        <f t="shared" si="21"/>
        <v>17865</v>
      </c>
      <c r="G93">
        <f t="shared" si="16"/>
        <v>8.1855500000528991E-2</v>
      </c>
      <c r="H93" s="12"/>
      <c r="I93" s="13"/>
      <c r="J93" s="6"/>
      <c r="K93">
        <f t="shared" si="17"/>
        <v>8.1855500000528991E-2</v>
      </c>
      <c r="O93">
        <f t="shared" ref="O93:O112" si="23">+C$11+C$12*F93</f>
        <v>8.6119026486593447E-2</v>
      </c>
      <c r="P93">
        <f t="shared" si="15"/>
        <v>8.206591158087688E-2</v>
      </c>
      <c r="Q93" s="2">
        <f t="shared" si="22"/>
        <v>37382.951000000001</v>
      </c>
      <c r="R93">
        <f t="shared" si="18"/>
        <v>4.4273033144495909E-8</v>
      </c>
      <c r="S93">
        <v>1</v>
      </c>
      <c r="T93">
        <f t="shared" si="19"/>
        <v>4.4273033144495909E-8</v>
      </c>
      <c r="U93" s="15"/>
      <c r="V93">
        <f>VLOOKUP(C93,'Active 1'!C$21:E$142,3,FALSE)</f>
        <v>17865.198288895135</v>
      </c>
    </row>
    <row r="94" spans="1:32" x14ac:dyDescent="0.2">
      <c r="A94" t="s">
        <v>78</v>
      </c>
      <c r="C94" s="12">
        <v>52403.515800000001</v>
      </c>
      <c r="D94" s="12">
        <v>4.0000000000000002E-4</v>
      </c>
      <c r="E94">
        <f t="shared" si="20"/>
        <v>17870.200114193161</v>
      </c>
      <c r="F94" s="8">
        <f t="shared" si="21"/>
        <v>17870</v>
      </c>
      <c r="G94">
        <f t="shared" si="16"/>
        <v>8.2608999997319188E-2</v>
      </c>
      <c r="K94">
        <f t="shared" si="17"/>
        <v>8.2608999997319188E-2</v>
      </c>
      <c r="O94">
        <f t="shared" si="23"/>
        <v>8.618061919801312E-2</v>
      </c>
      <c r="P94">
        <f t="shared" si="15"/>
        <v>8.2119020963934447E-2</v>
      </c>
      <c r="Q94" s="2">
        <f t="shared" si="22"/>
        <v>37385.015800000001</v>
      </c>
      <c r="R94">
        <f t="shared" si="18"/>
        <v>2.4007945315664508E-7</v>
      </c>
      <c r="S94">
        <v>1</v>
      </c>
      <c r="T94">
        <f t="shared" si="19"/>
        <v>2.4007945315664508E-7</v>
      </c>
      <c r="U94" s="15"/>
      <c r="V94">
        <f>VLOOKUP(C94,'Active 1'!C$21:E$142,3,FALSE)</f>
        <v>17870.200114193161</v>
      </c>
    </row>
    <row r="95" spans="1:32" x14ac:dyDescent="0.2">
      <c r="A95" t="s">
        <v>78</v>
      </c>
      <c r="C95" s="12">
        <v>52404.340199999999</v>
      </c>
      <c r="D95" s="12">
        <v>4.0000000000000002E-4</v>
      </c>
      <c r="E95">
        <f t="shared" si="20"/>
        <v>17872.197162224777</v>
      </c>
      <c r="F95" s="8">
        <f t="shared" si="21"/>
        <v>17872</v>
      </c>
      <c r="G95">
        <f t="shared" si="16"/>
        <v>8.1390399995143525E-2</v>
      </c>
      <c r="K95">
        <f t="shared" si="17"/>
        <v>8.1390399995143525E-2</v>
      </c>
      <c r="O95">
        <f t="shared" si="23"/>
        <v>8.6205256282581022E-2</v>
      </c>
      <c r="P95">
        <f t="shared" si="15"/>
        <v>8.2140269397631666E-2</v>
      </c>
      <c r="Q95" s="2">
        <f t="shared" si="22"/>
        <v>37385.840199999999</v>
      </c>
      <c r="R95">
        <f t="shared" si="18"/>
        <v>5.6230412078792055E-7</v>
      </c>
      <c r="S95">
        <v>1</v>
      </c>
      <c r="T95">
        <f t="shared" si="19"/>
        <v>5.6230412078792055E-7</v>
      </c>
      <c r="U95" s="15"/>
      <c r="V95">
        <f>VLOOKUP(C95,'Active 1'!C$21:E$142,3,FALSE)</f>
        <v>17872.197162224777</v>
      </c>
    </row>
    <row r="96" spans="1:32" x14ac:dyDescent="0.2">
      <c r="A96" t="s">
        <v>78</v>
      </c>
      <c r="C96" s="12">
        <v>52404.548499999997</v>
      </c>
      <c r="D96" s="12">
        <v>2.0000000000000001E-4</v>
      </c>
      <c r="E96">
        <f t="shared" si="20"/>
        <v>17872.701753569978</v>
      </c>
      <c r="F96" s="8">
        <f t="shared" si="21"/>
        <v>17872.5</v>
      </c>
      <c r="G96">
        <f t="shared" si="16"/>
        <v>8.3285749991773628E-2</v>
      </c>
      <c r="K96">
        <f t="shared" si="17"/>
        <v>8.3285749991773628E-2</v>
      </c>
      <c r="O96">
        <f t="shared" si="23"/>
        <v>8.621141555372297E-2</v>
      </c>
      <c r="P96">
        <f t="shared" si="15"/>
        <v>8.2145581923955463E-2</v>
      </c>
      <c r="Q96" s="2">
        <f t="shared" si="22"/>
        <v>37386.048499999997</v>
      </c>
      <c r="R96">
        <f t="shared" si="18"/>
        <v>1.2999832228722069E-6</v>
      </c>
      <c r="S96">
        <v>1</v>
      </c>
      <c r="T96">
        <f t="shared" si="19"/>
        <v>1.2999832228722069E-6</v>
      </c>
      <c r="U96" s="15"/>
      <c r="V96">
        <f>VLOOKUP(C96,'Active 1'!C$21:E$142,3,FALSE)</f>
        <v>17872.701753569978</v>
      </c>
    </row>
    <row r="97" spans="1:22" x14ac:dyDescent="0.2">
      <c r="A97" t="s">
        <v>83</v>
      </c>
      <c r="B97" s="14"/>
      <c r="C97" s="12">
        <v>52704.461600000002</v>
      </c>
      <c r="D97" s="12">
        <v>5.9999999999999995E-4</v>
      </c>
      <c r="E97">
        <f t="shared" si="20"/>
        <v>18599.219058291565</v>
      </c>
      <c r="F97" s="8">
        <f t="shared" si="21"/>
        <v>18599</v>
      </c>
      <c r="G97">
        <f t="shared" si="16"/>
        <v>9.0429299998504575E-2</v>
      </c>
      <c r="H97" s="12"/>
      <c r="I97" s="13"/>
      <c r="J97" s="6"/>
      <c r="K97">
        <f t="shared" si="17"/>
        <v>9.0429299998504575E-2</v>
      </c>
      <c r="O97">
        <f t="shared" si="23"/>
        <v>9.5160836523005332E-2</v>
      </c>
      <c r="P97">
        <f t="shared" si="15"/>
        <v>9.0041258743732727E-2</v>
      </c>
      <c r="Q97" s="2">
        <f t="shared" si="22"/>
        <v>37685.961600000002</v>
      </c>
      <c r="R97">
        <f t="shared" si="18"/>
        <v>1.5057601540491035E-7</v>
      </c>
      <c r="S97">
        <v>1</v>
      </c>
      <c r="T97">
        <f t="shared" si="19"/>
        <v>1.5057601540491035E-7</v>
      </c>
      <c r="U97" s="15"/>
      <c r="V97">
        <f>VLOOKUP(C97,'Active 1'!C$21:E$142,3,FALSE)</f>
        <v>18599.219058291565</v>
      </c>
    </row>
    <row r="98" spans="1:22" x14ac:dyDescent="0.2">
      <c r="A98" s="8" t="s">
        <v>88</v>
      </c>
      <c r="C98" s="88">
        <v>52705.905709133469</v>
      </c>
      <c r="D98" s="12">
        <v>2.9999999999999997E-4</v>
      </c>
      <c r="E98">
        <f t="shared" si="20"/>
        <v>18602.717305868511</v>
      </c>
      <c r="F98" s="8">
        <f t="shared" si="21"/>
        <v>18602.5</v>
      </c>
      <c r="G98">
        <f t="shared" si="16"/>
        <v>8.9705883467104286E-2</v>
      </c>
      <c r="L98">
        <f>G98</f>
        <v>8.9705883467104286E-2</v>
      </c>
      <c r="O98">
        <f t="shared" si="23"/>
        <v>9.5203951420999133E-2</v>
      </c>
      <c r="P98">
        <f t="shared" si="15"/>
        <v>9.0080151290728161E-2</v>
      </c>
      <c r="Q98" s="2">
        <f t="shared" si="22"/>
        <v>37687.405709133469</v>
      </c>
      <c r="R98">
        <f t="shared" si="18"/>
        <v>1.40076403800152E-7</v>
      </c>
      <c r="S98">
        <v>1</v>
      </c>
      <c r="T98">
        <f t="shared" si="19"/>
        <v>1.40076403800152E-7</v>
      </c>
      <c r="U98" s="15"/>
      <c r="V98">
        <f>VLOOKUP(C98,'Active 1'!C$21:E$142,3,FALSE)</f>
        <v>18602.717305868511</v>
      </c>
    </row>
    <row r="99" spans="1:22" x14ac:dyDescent="0.2">
      <c r="A99" t="s">
        <v>83</v>
      </c>
      <c r="B99" s="14" t="s">
        <v>82</v>
      </c>
      <c r="C99" s="12">
        <v>52743.473899999997</v>
      </c>
      <c r="D99" s="12">
        <v>8.0000000000000004E-4</v>
      </c>
      <c r="E99">
        <f t="shared" si="20"/>
        <v>18693.723469892742</v>
      </c>
      <c r="F99" s="8">
        <f t="shared" si="21"/>
        <v>18693.5</v>
      </c>
      <c r="G99">
        <f t="shared" si="16"/>
        <v>9.2250449997663964E-2</v>
      </c>
      <c r="H99" s="12"/>
      <c r="I99" s="6"/>
      <c r="J99" s="6"/>
      <c r="K99">
        <f t="shared" ref="K99:K105" si="24">G99</f>
        <v>9.2250449997663964E-2</v>
      </c>
      <c r="O99">
        <f t="shared" si="23"/>
        <v>9.6324938768837659E-2</v>
      </c>
      <c r="P99">
        <f t="shared" si="15"/>
        <v>9.1094232493889649E-2</v>
      </c>
      <c r="Q99" s="2">
        <f t="shared" si="22"/>
        <v>37724.973899999997</v>
      </c>
      <c r="R99">
        <f t="shared" si="18"/>
        <v>1.3368389160341081E-6</v>
      </c>
      <c r="S99">
        <v>1</v>
      </c>
      <c r="T99">
        <f t="shared" si="19"/>
        <v>1.3368389160341081E-6</v>
      </c>
      <c r="U99" s="15"/>
      <c r="V99">
        <f>VLOOKUP(C99,'Active 1'!C$21:E$142,3,FALSE)</f>
        <v>18693.723469892742</v>
      </c>
    </row>
    <row r="100" spans="1:22" x14ac:dyDescent="0.2">
      <c r="A100" s="32" t="s">
        <v>100</v>
      </c>
      <c r="B100" s="14" t="s">
        <v>82</v>
      </c>
      <c r="C100" s="31">
        <v>52766.385600000001</v>
      </c>
      <c r="D100" s="31">
        <v>1E-4</v>
      </c>
      <c r="E100">
        <f t="shared" si="20"/>
        <v>18749.22536871141</v>
      </c>
      <c r="F100" s="8">
        <f t="shared" si="21"/>
        <v>18749</v>
      </c>
      <c r="G100">
        <f t="shared" si="16"/>
        <v>9.3034299999999348E-2</v>
      </c>
      <c r="K100">
        <f t="shared" si="24"/>
        <v>9.3034299999999348E-2</v>
      </c>
      <c r="O100">
        <f t="shared" si="23"/>
        <v>9.7008617865596336E-2</v>
      </c>
      <c r="P100">
        <f t="shared" si="15"/>
        <v>9.1715428859297343E-2</v>
      </c>
      <c r="Q100" s="2">
        <f t="shared" si="22"/>
        <v>37747.885600000001</v>
      </c>
      <c r="R100">
        <f t="shared" si="18"/>
        <v>1.7394210857766074E-6</v>
      </c>
      <c r="S100">
        <v>1</v>
      </c>
      <c r="T100">
        <f t="shared" si="19"/>
        <v>1.7394210857766074E-6</v>
      </c>
      <c r="U100" s="15"/>
      <c r="V100">
        <f>VLOOKUP(C100,'Active 1'!C$21:E$142,3,FALSE)</f>
        <v>18749.22536871141</v>
      </c>
    </row>
    <row r="101" spans="1:22" x14ac:dyDescent="0.2">
      <c r="A101" s="32" t="s">
        <v>100</v>
      </c>
      <c r="B101" s="14" t="s">
        <v>86</v>
      </c>
      <c r="C101" s="31">
        <v>52767.417500000003</v>
      </c>
      <c r="D101" s="31">
        <v>1E-4</v>
      </c>
      <c r="E101">
        <f t="shared" si="20"/>
        <v>18751.725070147404</v>
      </c>
      <c r="F101" s="8">
        <f t="shared" si="21"/>
        <v>18751.5</v>
      </c>
      <c r="G101">
        <f t="shared" si="16"/>
        <v>9.2911050000111572E-2</v>
      </c>
      <c r="K101">
        <f t="shared" si="24"/>
        <v>9.2911050000111572E-2</v>
      </c>
      <c r="O101">
        <f t="shared" si="23"/>
        <v>9.7039414221306186E-2</v>
      </c>
      <c r="P101">
        <f t="shared" si="15"/>
        <v>9.1743459153898907E-2</v>
      </c>
      <c r="Q101" s="2">
        <f t="shared" si="22"/>
        <v>37748.917500000003</v>
      </c>
      <c r="R101">
        <f t="shared" si="18"/>
        <v>1.3632683841596083E-6</v>
      </c>
      <c r="S101">
        <v>1</v>
      </c>
      <c r="T101">
        <f t="shared" si="19"/>
        <v>1.3632683841596083E-6</v>
      </c>
      <c r="U101" s="15"/>
      <c r="V101">
        <f>VLOOKUP(C101,'Active 1'!C$21:E$142,3,FALSE)</f>
        <v>18751.725070147404</v>
      </c>
    </row>
    <row r="102" spans="1:22" x14ac:dyDescent="0.2">
      <c r="A102" s="30" t="s">
        <v>98</v>
      </c>
      <c r="B102" s="14" t="s">
        <v>86</v>
      </c>
      <c r="C102" s="31">
        <v>53047.519099999998</v>
      </c>
      <c r="D102" s="31">
        <v>2.9999999999999997E-4</v>
      </c>
      <c r="E102">
        <f t="shared" si="20"/>
        <v>19430.250481275481</v>
      </c>
      <c r="F102" s="118">
        <f>ROUND(2*E102,0)/2-0.5</f>
        <v>19430</v>
      </c>
      <c r="G102">
        <f t="shared" si="16"/>
        <v>0.10340099999302765</v>
      </c>
      <c r="K102">
        <f t="shared" si="24"/>
        <v>0.10340099999302765</v>
      </c>
      <c r="O102">
        <f t="shared" si="23"/>
        <v>0.10539754516095942</v>
      </c>
      <c r="P102">
        <f t="shared" ref="P102:P133" si="25">+D$11+D$12*F102+D$13*F102^2</f>
        <v>9.9505356315205157E-2</v>
      </c>
      <c r="Q102" s="2">
        <f t="shared" si="22"/>
        <v>38029.019099999998</v>
      </c>
      <c r="R102">
        <f t="shared" si="18"/>
        <v>1.5176039664558389E-5</v>
      </c>
      <c r="S102">
        <v>1</v>
      </c>
      <c r="T102">
        <f t="shared" si="19"/>
        <v>1.5176039664558389E-5</v>
      </c>
      <c r="U102" s="15"/>
      <c r="V102">
        <f>VLOOKUP(C102,'Active 1'!C$21:E$142,3,FALSE)</f>
        <v>19430.250481275481</v>
      </c>
    </row>
    <row r="103" spans="1:22" x14ac:dyDescent="0.2">
      <c r="A103" s="24" t="s">
        <v>90</v>
      </c>
      <c r="C103" s="12">
        <v>53050.404399999999</v>
      </c>
      <c r="D103" s="12">
        <v>4.0000000000000002E-4</v>
      </c>
      <c r="E103">
        <f t="shared" si="20"/>
        <v>19437.239907143558</v>
      </c>
      <c r="F103" s="8">
        <f>ROUND(2*E103,0)/2</f>
        <v>19437</v>
      </c>
      <c r="G103">
        <f t="shared" si="16"/>
        <v>9.9035899998852983E-2</v>
      </c>
      <c r="K103">
        <f t="shared" si="24"/>
        <v>9.9035899998852983E-2</v>
      </c>
      <c r="O103">
        <f t="shared" si="23"/>
        <v>0.105483774956947</v>
      </c>
      <c r="P103">
        <f t="shared" si="25"/>
        <v>9.9587039074089653E-2</v>
      </c>
      <c r="Q103" s="2">
        <f t="shared" si="22"/>
        <v>38031.904399999999</v>
      </c>
      <c r="R103">
        <f t="shared" si="18"/>
        <v>3.0375428025273199E-7</v>
      </c>
      <c r="S103">
        <v>1</v>
      </c>
      <c r="T103">
        <f t="shared" si="19"/>
        <v>3.0375428025273199E-7</v>
      </c>
      <c r="U103" s="15"/>
      <c r="V103">
        <f>VLOOKUP(C103,'Active 1'!C$21:E$142,3,FALSE)</f>
        <v>19437.239907143558</v>
      </c>
    </row>
    <row r="104" spans="1:22" x14ac:dyDescent="0.2">
      <c r="A104" s="32" t="s">
        <v>100</v>
      </c>
      <c r="B104" s="14" t="s">
        <v>86</v>
      </c>
      <c r="C104" s="31">
        <v>53104.4859</v>
      </c>
      <c r="D104" s="31">
        <v>1E-4</v>
      </c>
      <c r="E104">
        <f t="shared" si="20"/>
        <v>19568.248341304319</v>
      </c>
      <c r="F104" s="8">
        <f>ROUND(2*E104,0)/2</f>
        <v>19568</v>
      </c>
      <c r="G104">
        <f t="shared" si="16"/>
        <v>0.102517599996645</v>
      </c>
      <c r="K104">
        <f t="shared" si="24"/>
        <v>0.102517599996645</v>
      </c>
      <c r="O104">
        <f t="shared" si="23"/>
        <v>0.10709750399614312</v>
      </c>
      <c r="P104">
        <f t="shared" si="25"/>
        <v>0.10112171739126148</v>
      </c>
      <c r="Q104" s="2">
        <f t="shared" si="22"/>
        <v>38085.9859</v>
      </c>
      <c r="R104">
        <f t="shared" si="18"/>
        <v>1.9484882480122898E-6</v>
      </c>
      <c r="S104">
        <v>1</v>
      </c>
      <c r="T104">
        <f t="shared" si="19"/>
        <v>1.9484882480122898E-6</v>
      </c>
      <c r="U104" s="15"/>
      <c r="V104">
        <f>VLOOKUP(C104,'Active 1'!C$21:E$142,3,FALSE)</f>
        <v>19568.248341304319</v>
      </c>
    </row>
    <row r="105" spans="1:22" x14ac:dyDescent="0.2">
      <c r="A105" s="32" t="s">
        <v>100</v>
      </c>
      <c r="B105" s="14" t="s">
        <v>86</v>
      </c>
      <c r="C105" s="31">
        <v>53361.674500000001</v>
      </c>
      <c r="D105" s="31">
        <v>1E-4</v>
      </c>
      <c r="E105">
        <f t="shared" si="20"/>
        <v>20191.268704459901</v>
      </c>
      <c r="F105" s="118">
        <f t="shared" ref="F105:F142" si="26">ROUND(2*E105,0)/2-0.5</f>
        <v>20191</v>
      </c>
      <c r="G105">
        <f t="shared" si="16"/>
        <v>0.11092369999823859</v>
      </c>
      <c r="K105">
        <f t="shared" si="24"/>
        <v>0.11092369999823859</v>
      </c>
      <c r="O105">
        <f t="shared" si="23"/>
        <v>0.11477195583903771</v>
      </c>
      <c r="P105">
        <f t="shared" si="25"/>
        <v>0.10857726967504749</v>
      </c>
      <c r="Q105" s="2">
        <f t="shared" si="22"/>
        <v>38343.174500000001</v>
      </c>
      <c r="R105">
        <f t="shared" si="18"/>
        <v>5.5057352615906687E-6</v>
      </c>
      <c r="S105">
        <v>1</v>
      </c>
      <c r="T105">
        <f t="shared" si="19"/>
        <v>5.5057352615906687E-6</v>
      </c>
      <c r="U105" s="15"/>
      <c r="V105">
        <f>VLOOKUP(C105,'Active 1'!C$21:E$142,3,FALSE)</f>
        <v>20191.268704459901</v>
      </c>
    </row>
    <row r="106" spans="1:22" x14ac:dyDescent="0.2">
      <c r="A106" s="44" t="s">
        <v>108</v>
      </c>
      <c r="B106" s="47" t="s">
        <v>86</v>
      </c>
      <c r="C106" s="44">
        <v>53459.510699999999</v>
      </c>
      <c r="D106" s="44">
        <v>5.9999999999999995E-4</v>
      </c>
      <c r="E106">
        <f t="shared" si="20"/>
        <v>20428.269663498366</v>
      </c>
      <c r="F106" s="118">
        <f t="shared" si="26"/>
        <v>20428</v>
      </c>
      <c r="G106">
        <f t="shared" si="16"/>
        <v>0.1113195999932941</v>
      </c>
      <c r="N106">
        <f>G106</f>
        <v>0.1113195999932941</v>
      </c>
      <c r="O106">
        <f t="shared" si="23"/>
        <v>0.11769145036033146</v>
      </c>
      <c r="P106">
        <f t="shared" si="25"/>
        <v>0.11148163202735156</v>
      </c>
      <c r="Q106" s="2">
        <f t="shared" si="22"/>
        <v>38441.010699999999</v>
      </c>
      <c r="R106">
        <f t="shared" si="18"/>
        <v>2.625438006079713E-8</v>
      </c>
      <c r="S106">
        <v>1</v>
      </c>
      <c r="T106">
        <f t="shared" si="19"/>
        <v>2.625438006079713E-8</v>
      </c>
      <c r="U106" s="15"/>
      <c r="V106">
        <f>VLOOKUP(C106,'Active 1'!C$21:E$142,3,FALSE)</f>
        <v>20428.269663498366</v>
      </c>
    </row>
    <row r="107" spans="1:22" x14ac:dyDescent="0.2">
      <c r="A107" s="32" t="s">
        <v>99</v>
      </c>
      <c r="B107" s="14"/>
      <c r="C107" s="12">
        <v>53461.370900000002</v>
      </c>
      <c r="D107" s="12">
        <v>2.9999999999999997E-4</v>
      </c>
      <c r="E107">
        <f t="shared" si="20"/>
        <v>20432.775860427562</v>
      </c>
      <c r="F107" s="118">
        <f t="shared" si="26"/>
        <v>20432.5</v>
      </c>
      <c r="G107">
        <f t="shared" si="16"/>
        <v>0.11387775000184774</v>
      </c>
      <c r="K107">
        <f>G107</f>
        <v>0.11387775000184774</v>
      </c>
      <c r="O107">
        <f t="shared" si="23"/>
        <v>0.11774688380060921</v>
      </c>
      <c r="P107">
        <f t="shared" si="25"/>
        <v>0.11153714146977504</v>
      </c>
      <c r="Q107" s="2">
        <f t="shared" si="22"/>
        <v>38442.870900000002</v>
      </c>
      <c r="R107">
        <f t="shared" si="18"/>
        <v>5.4784483004115168E-6</v>
      </c>
      <c r="S107">
        <v>1</v>
      </c>
      <c r="T107">
        <f t="shared" si="19"/>
        <v>5.4784483004115168E-6</v>
      </c>
      <c r="U107" s="15"/>
      <c r="V107">
        <f>VLOOKUP(C107,'Active 1'!C$21:E$142,3,FALSE)</f>
        <v>20432.775860427562</v>
      </c>
    </row>
    <row r="108" spans="1:22" x14ac:dyDescent="0.2">
      <c r="A108" s="32" t="s">
        <v>99</v>
      </c>
      <c r="B108" s="6" t="s">
        <v>82</v>
      </c>
      <c r="C108" s="12">
        <v>53461.577599999997</v>
      </c>
      <c r="D108" s="12">
        <v>4.0000000000000002E-4</v>
      </c>
      <c r="E108">
        <f t="shared" si="20"/>
        <v>20433.276575891083</v>
      </c>
      <c r="F108" s="118">
        <f t="shared" si="26"/>
        <v>20433</v>
      </c>
      <c r="G108">
        <f t="shared" si="16"/>
        <v>0.1141730999952415</v>
      </c>
      <c r="K108">
        <f>G108</f>
        <v>0.1141730999952415</v>
      </c>
      <c r="O108">
        <f t="shared" si="23"/>
        <v>0.11775304307175116</v>
      </c>
      <c r="P108">
        <f t="shared" si="25"/>
        <v>0.11154331002139883</v>
      </c>
      <c r="Q108" s="2">
        <f t="shared" si="22"/>
        <v>38443.077599999997</v>
      </c>
      <c r="R108">
        <f t="shared" si="18"/>
        <v>6.9157953065234135E-6</v>
      </c>
      <c r="S108">
        <v>1</v>
      </c>
      <c r="T108">
        <f t="shared" si="19"/>
        <v>6.9157953065234135E-6</v>
      </c>
      <c r="U108" s="15"/>
      <c r="V108">
        <f>VLOOKUP(C108,'Active 1'!C$21:E$142,3,FALSE)</f>
        <v>20433.276575891083</v>
      </c>
    </row>
    <row r="109" spans="1:22" x14ac:dyDescent="0.2">
      <c r="A109" s="101" t="s">
        <v>198</v>
      </c>
      <c r="B109" s="6" t="s">
        <v>82</v>
      </c>
      <c r="C109" s="12">
        <v>53471.278299999998</v>
      </c>
      <c r="D109" s="12">
        <v>1.1999999999999999E-3</v>
      </c>
      <c r="E109">
        <f t="shared" si="20"/>
        <v>20456.775804227269</v>
      </c>
      <c r="F109" s="118">
        <f t="shared" si="26"/>
        <v>20456.5</v>
      </c>
      <c r="G109">
        <f t="shared" si="16"/>
        <v>0.11385454999253852</v>
      </c>
      <c r="K109">
        <f>G109</f>
        <v>0.11385454999253852</v>
      </c>
      <c r="O109">
        <f t="shared" si="23"/>
        <v>0.11804252881542376</v>
      </c>
      <c r="P109">
        <f t="shared" si="25"/>
        <v>0.11183342050396375</v>
      </c>
      <c r="Q109" s="2">
        <f t="shared" si="22"/>
        <v>38452.778299999998</v>
      </c>
      <c r="R109">
        <f t="shared" si="18"/>
        <v>4.0849644095865286E-6</v>
      </c>
      <c r="S109">
        <v>1</v>
      </c>
      <c r="T109">
        <f t="shared" si="19"/>
        <v>4.0849644095865286E-6</v>
      </c>
      <c r="U109" s="15"/>
      <c r="V109">
        <f>VLOOKUP(C109,'Active 1'!C$21:E$142,3,FALSE)</f>
        <v>20456.775804227269</v>
      </c>
    </row>
    <row r="110" spans="1:22" x14ac:dyDescent="0.2">
      <c r="A110" s="40" t="s">
        <v>104</v>
      </c>
      <c r="B110" s="27"/>
      <c r="C110" s="39">
        <v>53791.835599999999</v>
      </c>
      <c r="D110" s="12">
        <v>1E-4</v>
      </c>
      <c r="E110">
        <f t="shared" si="20"/>
        <v>21233.302156710124</v>
      </c>
      <c r="F110" s="118">
        <f t="shared" si="26"/>
        <v>21233</v>
      </c>
      <c r="G110">
        <f t="shared" si="16"/>
        <v>0.12473309999768389</v>
      </c>
      <c r="L110">
        <f>G110</f>
        <v>0.12473309999768389</v>
      </c>
      <c r="O110">
        <f t="shared" si="23"/>
        <v>0.12760787689890313</v>
      </c>
      <c r="P110">
        <f t="shared" si="25"/>
        <v>0.12162709088235962</v>
      </c>
      <c r="Q110" s="2">
        <f t="shared" si="22"/>
        <v>38773.335599999999</v>
      </c>
      <c r="R110">
        <f t="shared" si="18"/>
        <v>9.6472926244774592E-6</v>
      </c>
      <c r="S110">
        <v>1</v>
      </c>
      <c r="T110">
        <f t="shared" si="19"/>
        <v>9.6472926244774592E-6</v>
      </c>
      <c r="U110" s="15"/>
      <c r="V110" t="e">
        <f>VLOOKUP(C110,'Active 1'!C$21:E$142,3,FALSE)</f>
        <v>#N/A</v>
      </c>
    </row>
    <row r="111" spans="1:22" x14ac:dyDescent="0.2">
      <c r="A111" s="45" t="s">
        <v>107</v>
      </c>
      <c r="B111" s="46" t="s">
        <v>86</v>
      </c>
      <c r="C111" s="45">
        <v>54500.650900000001</v>
      </c>
      <c r="D111" s="45">
        <v>2.0000000000000001E-4</v>
      </c>
      <c r="E111">
        <f t="shared" si="20"/>
        <v>22950.354800630699</v>
      </c>
      <c r="F111" s="118">
        <f t="shared" si="26"/>
        <v>22950</v>
      </c>
      <c r="G111">
        <f t="shared" ref="G111:G142" si="27">+C111-(C$7+F111*C$8)</f>
        <v>0.14646499999798834</v>
      </c>
      <c r="K111">
        <f>G111</f>
        <v>0.14646499999798834</v>
      </c>
      <c r="O111">
        <f t="shared" si="23"/>
        <v>0.14875881400042795</v>
      </c>
      <c r="P111">
        <f t="shared" si="25"/>
        <v>0.14471423083258644</v>
      </c>
      <c r="Q111" s="2">
        <f t="shared" si="22"/>
        <v>39482.150900000001</v>
      </c>
      <c r="R111">
        <f t="shared" ref="R111:R142" si="28">+(P111-G111)^2</f>
        <v>3.0651926705220647E-6</v>
      </c>
      <c r="S111">
        <v>1</v>
      </c>
      <c r="T111">
        <f t="shared" ref="T111:T142" si="29">+S111*R111</f>
        <v>3.0651926705220647E-6</v>
      </c>
      <c r="U111" s="15"/>
      <c r="V111" t="e">
        <f>VLOOKUP(C111,'Active 1'!C$21:E$142,3,FALSE)</f>
        <v>#N/A</v>
      </c>
    </row>
    <row r="112" spans="1:22" x14ac:dyDescent="0.2">
      <c r="A112" s="42" t="s">
        <v>105</v>
      </c>
      <c r="B112" s="43" t="s">
        <v>82</v>
      </c>
      <c r="C112" s="44">
        <v>54544.411800000002</v>
      </c>
      <c r="D112" s="44">
        <v>1.2999999999999999E-3</v>
      </c>
      <c r="E112">
        <f t="shared" si="20"/>
        <v>23056.362344549892</v>
      </c>
      <c r="F112" s="118">
        <f t="shared" si="26"/>
        <v>23056</v>
      </c>
      <c r="G112">
        <f t="shared" si="27"/>
        <v>0.14957919999869773</v>
      </c>
      <c r="K112">
        <f>G112</f>
        <v>0.14957919999869773</v>
      </c>
      <c r="O112">
        <f t="shared" si="23"/>
        <v>0.15006457948252561</v>
      </c>
      <c r="P112">
        <f t="shared" si="25"/>
        <v>0.14620413217901668</v>
      </c>
      <c r="Q112" s="2">
        <f t="shared" si="22"/>
        <v>39525.911800000002</v>
      </c>
      <c r="R112">
        <f t="shared" si="28"/>
        <v>1.1391082787446628E-5</v>
      </c>
      <c r="S112">
        <v>1</v>
      </c>
      <c r="T112">
        <f t="shared" si="29"/>
        <v>1.1391082787446628E-5</v>
      </c>
      <c r="U112" s="15"/>
      <c r="V112" t="e">
        <f>VLOOKUP(C112,'Active 1'!C$21:E$142,3,FALSE)</f>
        <v>#N/A</v>
      </c>
    </row>
    <row r="113" spans="1:22" x14ac:dyDescent="0.2">
      <c r="A113" s="139" t="s">
        <v>231</v>
      </c>
      <c r="B113" s="145" t="s">
        <v>82</v>
      </c>
      <c r="C113" s="139">
        <v>54550.809200000003</v>
      </c>
      <c r="D113" s="139">
        <v>2.0000000000000001E-4</v>
      </c>
      <c r="E113">
        <f t="shared" si="20"/>
        <v>23071.859572931135</v>
      </c>
      <c r="F113" s="117">
        <f t="shared" si="26"/>
        <v>23071.5</v>
      </c>
      <c r="G113">
        <f t="shared" si="27"/>
        <v>0.14843505000317236</v>
      </c>
      <c r="K113">
        <f>G113</f>
        <v>0.14843505000317236</v>
      </c>
      <c r="O113" s="97"/>
      <c r="P113" s="97">
        <f t="shared" si="25"/>
        <v>0.14642262471910977</v>
      </c>
      <c r="Q113" s="164">
        <f t="shared" si="22"/>
        <v>39532.309200000003</v>
      </c>
      <c r="R113" s="97">
        <f t="shared" si="28"/>
        <v>4.0498555239344007E-6</v>
      </c>
      <c r="S113" s="97">
        <v>1</v>
      </c>
      <c r="T113" s="97">
        <f t="shared" si="29"/>
        <v>4.0498555239344007E-6</v>
      </c>
      <c r="U113" s="15"/>
    </row>
    <row r="114" spans="1:22" x14ac:dyDescent="0.2">
      <c r="A114" s="131" t="s">
        <v>234</v>
      </c>
      <c r="B114" s="17" t="s">
        <v>86</v>
      </c>
      <c r="C114" s="155">
        <v>54555.763800000001</v>
      </c>
      <c r="D114" s="155">
        <v>4.0000000000000002E-4</v>
      </c>
      <c r="E114">
        <f t="shared" si="20"/>
        <v>23083.861725014427</v>
      </c>
      <c r="F114" s="117">
        <f t="shared" si="26"/>
        <v>23083.5</v>
      </c>
      <c r="G114">
        <f t="shared" si="27"/>
        <v>0.14932344999397174</v>
      </c>
      <c r="N114">
        <f>G114</f>
        <v>0.14932344999397174</v>
      </c>
      <c r="O114" s="97"/>
      <c r="P114" s="97">
        <f t="shared" si="25"/>
        <v>0.14659189055948393</v>
      </c>
      <c r="Q114" s="164">
        <f t="shared" si="22"/>
        <v>39537.263800000001</v>
      </c>
      <c r="R114" s="97">
        <f t="shared" si="28"/>
        <v>7.4614169441393173E-6</v>
      </c>
      <c r="S114" s="97">
        <v>1</v>
      </c>
      <c r="T114" s="97">
        <f t="shared" si="29"/>
        <v>7.4614169441393173E-6</v>
      </c>
      <c r="U114" s="15"/>
    </row>
    <row r="115" spans="1:22" x14ac:dyDescent="0.2">
      <c r="A115" s="45" t="s">
        <v>107</v>
      </c>
      <c r="B115" s="46" t="s">
        <v>82</v>
      </c>
      <c r="C115" s="45">
        <v>54556.589399999997</v>
      </c>
      <c r="D115" s="45">
        <v>1E-4</v>
      </c>
      <c r="E115">
        <f t="shared" si="20"/>
        <v>23085.861679957296</v>
      </c>
      <c r="F115" s="118">
        <f t="shared" si="26"/>
        <v>23085.5</v>
      </c>
      <c r="G115">
        <f t="shared" si="27"/>
        <v>0.14930484999786131</v>
      </c>
      <c r="K115">
        <f>G115</f>
        <v>0.14930484999786131</v>
      </c>
      <c r="O115">
        <f>+C$11+C$12*F115</f>
        <v>0.15042797647990186</v>
      </c>
      <c r="P115">
        <f t="shared" si="25"/>
        <v>0.14662011089382804</v>
      </c>
      <c r="Q115" s="2">
        <f t="shared" si="22"/>
        <v>39538.089399999997</v>
      </c>
      <c r="R115">
        <f t="shared" si="28"/>
        <v>7.2078240567253845E-6</v>
      </c>
      <c r="S115">
        <v>1</v>
      </c>
      <c r="T115">
        <f t="shared" si="29"/>
        <v>7.2078240567253845E-6</v>
      </c>
      <c r="U115" s="15"/>
      <c r="V115" t="e">
        <f>VLOOKUP(C115,'Active 1'!C$21:E$142,3,FALSE)</f>
        <v>#N/A</v>
      </c>
    </row>
    <row r="116" spans="1:22" x14ac:dyDescent="0.2">
      <c r="A116" s="131" t="s">
        <v>234</v>
      </c>
      <c r="B116" s="17" t="s">
        <v>82</v>
      </c>
      <c r="C116" s="155">
        <v>54561.749100000001</v>
      </c>
      <c r="D116" s="155">
        <v>2.9999999999999997E-4</v>
      </c>
      <c r="E116">
        <f t="shared" si="20"/>
        <v>23098.36067162246</v>
      </c>
      <c r="F116" s="117">
        <f t="shared" si="26"/>
        <v>23098</v>
      </c>
      <c r="G116">
        <f t="shared" si="27"/>
        <v>0.14888860000064597</v>
      </c>
      <c r="N116">
        <f>G116</f>
        <v>0.14888860000064597</v>
      </c>
      <c r="O116" s="97"/>
      <c r="P116" s="97">
        <f t="shared" si="25"/>
        <v>0.14679654857890365</v>
      </c>
      <c r="Q116" s="164">
        <f t="shared" si="22"/>
        <v>39543.249100000001</v>
      </c>
      <c r="R116" s="97">
        <f t="shared" si="28"/>
        <v>4.376679151214059E-6</v>
      </c>
      <c r="S116" s="97">
        <v>1</v>
      </c>
      <c r="T116" s="97">
        <f t="shared" si="29"/>
        <v>4.376679151214059E-6</v>
      </c>
      <c r="U116" s="15"/>
    </row>
    <row r="117" spans="1:22" x14ac:dyDescent="0.2">
      <c r="A117" s="131" t="s">
        <v>234</v>
      </c>
      <c r="B117" s="17" t="s">
        <v>82</v>
      </c>
      <c r="C117" s="155">
        <v>54566.7022</v>
      </c>
      <c r="D117" s="155">
        <v>4.0000000000000002E-4</v>
      </c>
      <c r="E117">
        <f t="shared" ref="E117:E142" si="30">+(C117-C$7)/C$8</f>
        <v>23110.359190066691</v>
      </c>
      <c r="F117" s="117">
        <f t="shared" si="26"/>
        <v>23110</v>
      </c>
      <c r="G117">
        <f t="shared" si="27"/>
        <v>0.14827700000023469</v>
      </c>
      <c r="N117">
        <f>G117</f>
        <v>0.14827700000023469</v>
      </c>
      <c r="O117" s="97"/>
      <c r="P117" s="97">
        <f t="shared" si="25"/>
        <v>0.14696602704653453</v>
      </c>
      <c r="Q117" s="164">
        <f t="shared" ref="Q117:Q142" si="31">+C117-15018.5</f>
        <v>39548.2022</v>
      </c>
      <c r="R117" s="97">
        <f t="shared" si="28"/>
        <v>1.7186500853333427E-6</v>
      </c>
      <c r="S117" s="97">
        <v>1</v>
      </c>
      <c r="T117" s="97">
        <f t="shared" si="29"/>
        <v>1.7186500853333427E-6</v>
      </c>
      <c r="U117" s="15"/>
    </row>
    <row r="118" spans="1:22" x14ac:dyDescent="0.2">
      <c r="A118" s="131" t="s">
        <v>234</v>
      </c>
      <c r="B118" s="17" t="s">
        <v>82</v>
      </c>
      <c r="C118" s="155">
        <v>54576.610500000003</v>
      </c>
      <c r="D118" s="155">
        <v>5.9999999999999995E-4</v>
      </c>
      <c r="E118">
        <f t="shared" si="30"/>
        <v>23134.361314049853</v>
      </c>
      <c r="F118" s="117">
        <f t="shared" si="26"/>
        <v>23134</v>
      </c>
      <c r="G118">
        <f t="shared" si="27"/>
        <v>0.14915380000456935</v>
      </c>
      <c r="N118">
        <f>G118</f>
        <v>0.14915380000456935</v>
      </c>
      <c r="O118" s="97"/>
      <c r="P118" s="97">
        <f t="shared" si="25"/>
        <v>0.14730527283391859</v>
      </c>
      <c r="Q118" s="164">
        <f t="shared" si="31"/>
        <v>39558.110500000003</v>
      </c>
      <c r="R118" s="97">
        <f t="shared" si="28"/>
        <v>3.4170527006341039E-6</v>
      </c>
      <c r="S118" s="97">
        <v>1</v>
      </c>
      <c r="T118" s="97">
        <f t="shared" si="29"/>
        <v>3.4170527006341039E-6</v>
      </c>
      <c r="U118" s="15"/>
    </row>
    <row r="119" spans="1:22" x14ac:dyDescent="0.2">
      <c r="A119" s="131" t="s">
        <v>234</v>
      </c>
      <c r="B119" s="17" t="s">
        <v>86</v>
      </c>
      <c r="C119" s="155">
        <v>54610.6679</v>
      </c>
      <c r="D119" s="155">
        <v>4.0000000000000002E-4</v>
      </c>
      <c r="E119">
        <f t="shared" si="30"/>
        <v>23216.862846839929</v>
      </c>
      <c r="F119" s="117">
        <f t="shared" si="26"/>
        <v>23216.5</v>
      </c>
      <c r="G119">
        <f t="shared" si="27"/>
        <v>0.14978654999868013</v>
      </c>
      <c r="N119">
        <f>G119</f>
        <v>0.14978654999868013</v>
      </c>
      <c r="O119" s="97"/>
      <c r="P119" s="97">
        <f t="shared" si="25"/>
        <v>0.14847436764351404</v>
      </c>
      <c r="Q119" s="164">
        <f t="shared" si="31"/>
        <v>39592.1679</v>
      </c>
      <c r="R119" s="97">
        <f t="shared" si="28"/>
        <v>1.7218225332092164E-6</v>
      </c>
      <c r="S119" s="97">
        <v>1</v>
      </c>
      <c r="T119" s="97">
        <f t="shared" si="29"/>
        <v>1.7218225332092164E-6</v>
      </c>
      <c r="U119" s="15"/>
    </row>
    <row r="120" spans="1:22" x14ac:dyDescent="0.2">
      <c r="A120" s="131" t="s">
        <v>235</v>
      </c>
      <c r="B120" s="17" t="s">
        <v>82</v>
      </c>
      <c r="C120" s="155">
        <v>54880.8609</v>
      </c>
      <c r="D120" s="155">
        <v>1E-4</v>
      </c>
      <c r="E120">
        <f t="shared" si="30"/>
        <v>23871.38540725705</v>
      </c>
      <c r="F120" s="117">
        <f t="shared" si="26"/>
        <v>23871</v>
      </c>
      <c r="G120">
        <f t="shared" si="27"/>
        <v>0.15909969999484019</v>
      </c>
      <c r="N120">
        <f>G120</f>
        <v>0.15909969999484019</v>
      </c>
      <c r="O120" s="97"/>
      <c r="P120" s="97">
        <f t="shared" si="25"/>
        <v>0.15791045103489473</v>
      </c>
      <c r="Q120" s="164">
        <f t="shared" si="31"/>
        <v>39862.3609</v>
      </c>
      <c r="R120" s="97">
        <f t="shared" si="28"/>
        <v>1.4143130887313592E-6</v>
      </c>
      <c r="S120" s="97">
        <v>1</v>
      </c>
      <c r="T120" s="97">
        <f t="shared" si="29"/>
        <v>1.4143130887313592E-6</v>
      </c>
      <c r="U120" s="15"/>
    </row>
    <row r="121" spans="1:22" x14ac:dyDescent="0.2">
      <c r="A121" s="42" t="s">
        <v>106</v>
      </c>
      <c r="B121" s="43" t="s">
        <v>86</v>
      </c>
      <c r="C121" s="42">
        <v>54882.925300000003</v>
      </c>
      <c r="D121" s="42">
        <v>4.0000000000000002E-4</v>
      </c>
      <c r="E121">
        <f t="shared" si="30"/>
        <v>23876.386263584664</v>
      </c>
      <c r="F121" s="118">
        <f t="shared" si="26"/>
        <v>23876</v>
      </c>
      <c r="G121">
        <f t="shared" si="27"/>
        <v>0.15945320000173524</v>
      </c>
      <c r="K121">
        <f>G121</f>
        <v>0.15945320000173524</v>
      </c>
      <c r="O121">
        <f>+C$11+C$12*F121</f>
        <v>0.16016578415535637</v>
      </c>
      <c r="P121">
        <f t="shared" si="25"/>
        <v>0.15798363965228873</v>
      </c>
      <c r="Q121" s="2">
        <f t="shared" si="31"/>
        <v>39864.425300000003</v>
      </c>
      <c r="R121">
        <f t="shared" si="28"/>
        <v>2.1596076206653433E-6</v>
      </c>
      <c r="S121">
        <v>1</v>
      </c>
      <c r="T121">
        <f t="shared" si="29"/>
        <v>2.1596076206653433E-6</v>
      </c>
      <c r="U121" s="15"/>
      <c r="V121" t="e">
        <f>VLOOKUP(C121,'Active 1'!C$21:E$142,3,FALSE)</f>
        <v>#N/A</v>
      </c>
    </row>
    <row r="122" spans="1:22" x14ac:dyDescent="0.2">
      <c r="A122" s="131" t="s">
        <v>236</v>
      </c>
      <c r="B122" s="17" t="s">
        <v>82</v>
      </c>
      <c r="C122" s="155">
        <v>54930.813099999999</v>
      </c>
      <c r="D122" s="155">
        <v>4.0000000000000002E-4</v>
      </c>
      <c r="E122">
        <f t="shared" si="30"/>
        <v>23992.390917549572</v>
      </c>
      <c r="F122" s="117">
        <f t="shared" si="26"/>
        <v>23992</v>
      </c>
      <c r="G122">
        <f t="shared" si="27"/>
        <v>0.16137439999874914</v>
      </c>
      <c r="N122">
        <f>G122</f>
        <v>0.16137439999874914</v>
      </c>
      <c r="O122" s="97"/>
      <c r="P122" s="97">
        <f t="shared" si="25"/>
        <v>0.15968630808553799</v>
      </c>
      <c r="Q122" s="164">
        <f t="shared" si="31"/>
        <v>39912.313099999999</v>
      </c>
      <c r="R122" s="97">
        <f t="shared" si="28"/>
        <v>2.8496543074488749E-6</v>
      </c>
      <c r="S122" s="97">
        <v>1</v>
      </c>
      <c r="T122" s="97">
        <f t="shared" si="29"/>
        <v>2.8496543074488749E-6</v>
      </c>
      <c r="U122" s="15"/>
    </row>
    <row r="123" spans="1:22" x14ac:dyDescent="0.2">
      <c r="A123" s="156" t="s">
        <v>232</v>
      </c>
      <c r="B123" s="157" t="s">
        <v>82</v>
      </c>
      <c r="C123" s="156">
        <v>54935.352899999998</v>
      </c>
      <c r="D123" s="156">
        <v>4.0000000000000002E-4</v>
      </c>
      <c r="E123">
        <f t="shared" si="30"/>
        <v>24003.38824730934</v>
      </c>
      <c r="F123" s="117">
        <f t="shared" si="26"/>
        <v>24003</v>
      </c>
      <c r="G123">
        <f t="shared" si="27"/>
        <v>0.16027209999447223</v>
      </c>
      <c r="K123">
        <f>G123</f>
        <v>0.16027209999447223</v>
      </c>
      <c r="O123" s="97"/>
      <c r="P123" s="97">
        <f t="shared" si="25"/>
        <v>0.15984823506763537</v>
      </c>
      <c r="Q123" s="164">
        <f t="shared" si="31"/>
        <v>39916.852899999998</v>
      </c>
      <c r="R123" s="97">
        <f t="shared" si="28"/>
        <v>1.7966147620241098E-7</v>
      </c>
      <c r="S123" s="97">
        <v>1</v>
      </c>
      <c r="T123" s="97">
        <f t="shared" si="29"/>
        <v>1.7966147620241098E-7</v>
      </c>
      <c r="U123" s="15"/>
    </row>
    <row r="124" spans="1:22" x14ac:dyDescent="0.2">
      <c r="A124" s="42" t="s">
        <v>106</v>
      </c>
      <c r="B124" s="43" t="s">
        <v>86</v>
      </c>
      <c r="C124" s="42">
        <v>54952.691099999996</v>
      </c>
      <c r="D124" s="42">
        <v>6.9999999999999999E-4</v>
      </c>
      <c r="E124">
        <f t="shared" si="30"/>
        <v>24045.388754565349</v>
      </c>
      <c r="F124" s="118">
        <f t="shared" si="26"/>
        <v>24045</v>
      </c>
      <c r="G124">
        <f t="shared" si="27"/>
        <v>0.16048149999551242</v>
      </c>
      <c r="K124">
        <f>G124</f>
        <v>0.16048149999551242</v>
      </c>
      <c r="O124">
        <f>+C$11+C$12*F124</f>
        <v>0.16224761780134223</v>
      </c>
      <c r="P124">
        <f t="shared" si="25"/>
        <v>0.16046724592195111</v>
      </c>
      <c r="Q124" s="2">
        <f t="shared" si="31"/>
        <v>39934.191099999996</v>
      </c>
      <c r="R124">
        <f t="shared" si="28"/>
        <v>2.031786130913801E-10</v>
      </c>
      <c r="S124">
        <v>1</v>
      </c>
      <c r="T124">
        <f t="shared" si="29"/>
        <v>2.031786130913801E-10</v>
      </c>
      <c r="U124" s="15"/>
      <c r="V124" t="e">
        <f>VLOOKUP(C124,'Active 1'!C$21:E$142,3,FALSE)</f>
        <v>#N/A</v>
      </c>
    </row>
    <row r="125" spans="1:22" x14ac:dyDescent="0.2">
      <c r="A125" s="131" t="s">
        <v>236</v>
      </c>
      <c r="B125" s="17" t="s">
        <v>82</v>
      </c>
      <c r="C125" s="155">
        <v>54959.710400000004</v>
      </c>
      <c r="D125" s="155">
        <v>2.9999999999999997E-4</v>
      </c>
      <c r="E125">
        <f t="shared" si="30"/>
        <v>24062.392489704085</v>
      </c>
      <c r="F125" s="117">
        <f t="shared" si="26"/>
        <v>24062</v>
      </c>
      <c r="G125">
        <f t="shared" si="27"/>
        <v>0.16202340000018012</v>
      </c>
      <c r="N125">
        <f>G125</f>
        <v>0.16202340000018012</v>
      </c>
      <c r="O125" s="97"/>
      <c r="P125" s="97">
        <f t="shared" si="25"/>
        <v>0.16071813325695705</v>
      </c>
      <c r="Q125" s="164">
        <f t="shared" si="31"/>
        <v>39941.210400000004</v>
      </c>
      <c r="R125" s="97">
        <f t="shared" si="28"/>
        <v>1.7037212709641488E-6</v>
      </c>
      <c r="S125" s="97">
        <v>1</v>
      </c>
      <c r="T125" s="97">
        <f t="shared" si="29"/>
        <v>1.7037212709641488E-6</v>
      </c>
      <c r="U125" s="15"/>
    </row>
    <row r="126" spans="1:22" x14ac:dyDescent="0.2">
      <c r="A126" s="158" t="s">
        <v>230</v>
      </c>
      <c r="B126" s="129" t="s">
        <v>82</v>
      </c>
      <c r="C126" s="130">
        <v>55212.5645</v>
      </c>
      <c r="D126" s="130">
        <v>1E-4</v>
      </c>
      <c r="E126">
        <f t="shared" si="30"/>
        <v>24674.912847166957</v>
      </c>
      <c r="F126" s="117">
        <f t="shared" si="26"/>
        <v>24674.5</v>
      </c>
      <c r="G126">
        <f t="shared" si="27"/>
        <v>0.17042714999843156</v>
      </c>
      <c r="K126">
        <f>G126</f>
        <v>0.17042714999843156</v>
      </c>
      <c r="O126" s="97"/>
      <c r="P126" s="97">
        <f t="shared" si="25"/>
        <v>0.16988635954131728</v>
      </c>
      <c r="Q126" s="164">
        <f t="shared" si="31"/>
        <v>40194.0645</v>
      </c>
      <c r="R126" s="97">
        <f t="shared" si="28"/>
        <v>2.9245431850586792E-7</v>
      </c>
      <c r="S126" s="97">
        <v>1</v>
      </c>
      <c r="T126" s="97">
        <f t="shared" si="29"/>
        <v>2.9245431850586792E-7</v>
      </c>
    </row>
    <row r="127" spans="1:22" x14ac:dyDescent="0.2">
      <c r="A127" s="131" t="s">
        <v>237</v>
      </c>
      <c r="B127" s="17" t="s">
        <v>86</v>
      </c>
      <c r="C127" s="155">
        <v>55238.777800000003</v>
      </c>
      <c r="D127" s="155">
        <v>2.9999999999999997E-4</v>
      </c>
      <c r="E127">
        <f t="shared" si="30"/>
        <v>24738.412627816284</v>
      </c>
      <c r="F127" s="117">
        <f t="shared" si="26"/>
        <v>24738</v>
      </c>
      <c r="G127">
        <f t="shared" si="27"/>
        <v>0.17033660000015516</v>
      </c>
      <c r="N127">
        <f>G127</f>
        <v>0.17033660000015516</v>
      </c>
      <c r="O127" s="97"/>
      <c r="P127" s="97">
        <f t="shared" si="25"/>
        <v>0.17085121237089843</v>
      </c>
      <c r="Q127" s="164">
        <f t="shared" si="31"/>
        <v>40220.277800000003</v>
      </c>
      <c r="R127" s="97">
        <f t="shared" si="28"/>
        <v>2.6482589212200572E-7</v>
      </c>
      <c r="S127" s="97">
        <v>1</v>
      </c>
      <c r="T127" s="97">
        <f t="shared" si="29"/>
        <v>2.6482589212200572E-7</v>
      </c>
    </row>
    <row r="128" spans="1:22" x14ac:dyDescent="0.2">
      <c r="A128" s="131" t="s">
        <v>238</v>
      </c>
      <c r="B128" s="17" t="s">
        <v>86</v>
      </c>
      <c r="C128" s="155">
        <v>55263.7549</v>
      </c>
      <c r="D128" s="155">
        <v>2.0000000000000001E-4</v>
      </c>
      <c r="E128">
        <f t="shared" si="30"/>
        <v>24798.917805388584</v>
      </c>
      <c r="F128" s="117">
        <f t="shared" si="26"/>
        <v>24798.5</v>
      </c>
      <c r="G128">
        <f t="shared" si="27"/>
        <v>0.17247394999867538</v>
      </c>
      <c r="N128">
        <f>G128</f>
        <v>0.17247394999867538</v>
      </c>
      <c r="O128" s="97"/>
      <c r="P128" s="97">
        <f t="shared" si="25"/>
        <v>0.17177298966776597</v>
      </c>
      <c r="Q128" s="164">
        <f t="shared" si="31"/>
        <v>40245.2549</v>
      </c>
      <c r="R128" s="97">
        <f t="shared" si="28"/>
        <v>4.9134538550863159E-7</v>
      </c>
      <c r="S128" s="97">
        <v>1</v>
      </c>
      <c r="T128" s="97">
        <f t="shared" si="29"/>
        <v>4.9134538550863159E-7</v>
      </c>
    </row>
    <row r="129" spans="1:22" x14ac:dyDescent="0.2">
      <c r="A129" s="158" t="s">
        <v>230</v>
      </c>
      <c r="B129" s="129" t="s">
        <v>86</v>
      </c>
      <c r="C129" s="130">
        <v>55265.6129</v>
      </c>
      <c r="D129" s="130">
        <v>2.0000000000000001E-4</v>
      </c>
      <c r="E129">
        <f t="shared" si="30"/>
        <v>24803.418672980471</v>
      </c>
      <c r="F129" s="117">
        <f t="shared" si="26"/>
        <v>24803</v>
      </c>
      <c r="G129">
        <f t="shared" si="27"/>
        <v>0.17283209999732208</v>
      </c>
      <c r="K129">
        <f>G129</f>
        <v>0.17283209999732208</v>
      </c>
      <c r="O129" s="97"/>
      <c r="P129" s="97">
        <f t="shared" si="25"/>
        <v>0.17184164940394578</v>
      </c>
      <c r="Q129" s="164">
        <f t="shared" si="31"/>
        <v>40247.1129</v>
      </c>
      <c r="R129" s="97">
        <f t="shared" si="28"/>
        <v>9.8099237791945764E-7</v>
      </c>
      <c r="S129" s="97">
        <v>1</v>
      </c>
      <c r="T129" s="97">
        <f t="shared" si="29"/>
        <v>9.8099237791945764E-7</v>
      </c>
    </row>
    <row r="130" spans="1:22" x14ac:dyDescent="0.2">
      <c r="A130" s="156" t="s">
        <v>233</v>
      </c>
      <c r="B130" s="157" t="s">
        <v>82</v>
      </c>
      <c r="C130" s="156">
        <v>55616.924299999999</v>
      </c>
      <c r="D130" s="156">
        <v>4.0000000000000002E-4</v>
      </c>
      <c r="E130">
        <f t="shared" si="30"/>
        <v>25654.444558298459</v>
      </c>
      <c r="F130" s="117">
        <f t="shared" si="26"/>
        <v>25654</v>
      </c>
      <c r="G130">
        <f t="shared" si="27"/>
        <v>0.18351779999647988</v>
      </c>
      <c r="K130">
        <f>G130</f>
        <v>0.18351779999647988</v>
      </c>
      <c r="O130" s="97"/>
      <c r="P130" s="97">
        <f t="shared" si="25"/>
        <v>0.18506936325687451</v>
      </c>
      <c r="Q130" s="164">
        <f t="shared" si="31"/>
        <v>40598.424299999999</v>
      </c>
      <c r="R130" s="97">
        <f t="shared" si="28"/>
        <v>2.4073485510064093E-6</v>
      </c>
      <c r="S130" s="97">
        <v>1</v>
      </c>
      <c r="T130" s="97">
        <f t="shared" si="29"/>
        <v>2.4073485510064093E-6</v>
      </c>
    </row>
    <row r="131" spans="1:22" x14ac:dyDescent="0.2">
      <c r="A131" s="131" t="s">
        <v>242</v>
      </c>
      <c r="B131" s="129" t="s">
        <v>86</v>
      </c>
      <c r="C131" s="130">
        <v>55618.570599999999</v>
      </c>
      <c r="D131" s="130">
        <v>8.9999999999999998E-4</v>
      </c>
      <c r="E131" s="37">
        <f t="shared" si="30"/>
        <v>25658.432598296589</v>
      </c>
      <c r="F131" s="110">
        <f t="shared" si="26"/>
        <v>25658</v>
      </c>
      <c r="G131">
        <f t="shared" si="27"/>
        <v>0.17858059999707621</v>
      </c>
      <c r="N131">
        <f>G131</f>
        <v>0.17858059999707621</v>
      </c>
      <c r="O131" s="97"/>
      <c r="P131" s="97">
        <f t="shared" si="25"/>
        <v>0.18513268154808632</v>
      </c>
      <c r="Q131" s="164">
        <f t="shared" si="31"/>
        <v>40600.070599999999</v>
      </c>
      <c r="R131" s="97">
        <f t="shared" si="28"/>
        <v>4.2929772651087101E-5</v>
      </c>
      <c r="S131" s="97">
        <v>1</v>
      </c>
      <c r="T131" s="97">
        <f t="shared" si="29"/>
        <v>4.2929772651087101E-5</v>
      </c>
    </row>
    <row r="132" spans="1:22" x14ac:dyDescent="0.2">
      <c r="A132" s="155" t="s">
        <v>239</v>
      </c>
      <c r="B132" s="17" t="s">
        <v>82</v>
      </c>
      <c r="C132" s="155">
        <v>55622.705499999996</v>
      </c>
      <c r="D132" s="155">
        <v>2.9999999999999997E-4</v>
      </c>
      <c r="E132">
        <f t="shared" si="30"/>
        <v>25668.449087750672</v>
      </c>
      <c r="F132" s="117">
        <f t="shared" si="26"/>
        <v>25668</v>
      </c>
      <c r="G132">
        <f t="shared" si="27"/>
        <v>0.18538759999501053</v>
      </c>
      <c r="N132">
        <f>G132</f>
        <v>0.18538759999501053</v>
      </c>
      <c r="O132" s="97"/>
      <c r="P132" s="97">
        <f t="shared" si="25"/>
        <v>0.18529102408085793</v>
      </c>
      <c r="Q132" s="164">
        <f t="shared" si="31"/>
        <v>40604.205499999996</v>
      </c>
      <c r="R132" s="97">
        <f t="shared" si="28"/>
        <v>9.3269071944108216E-9</v>
      </c>
      <c r="S132" s="97">
        <v>1</v>
      </c>
      <c r="T132" s="97">
        <f t="shared" si="29"/>
        <v>9.3269071944108216E-9</v>
      </c>
    </row>
    <row r="133" spans="1:22" x14ac:dyDescent="0.2">
      <c r="A133" s="131" t="s">
        <v>242</v>
      </c>
      <c r="B133" s="129" t="s">
        <v>86</v>
      </c>
      <c r="C133" s="130">
        <v>55628.483699999997</v>
      </c>
      <c r="D133" s="130">
        <v>4.0000000000000002E-4</v>
      </c>
      <c r="E133" s="37">
        <f t="shared" si="30"/>
        <v>25682.446349924758</v>
      </c>
      <c r="F133" s="110">
        <f t="shared" si="26"/>
        <v>25682</v>
      </c>
      <c r="G133">
        <f t="shared" si="27"/>
        <v>0.18425739999656798</v>
      </c>
      <c r="N133">
        <f>G133</f>
        <v>0.18425739999656798</v>
      </c>
      <c r="O133" s="97"/>
      <c r="P133" s="97">
        <f t="shared" si="25"/>
        <v>0.18551281595811905</v>
      </c>
      <c r="Q133" s="164">
        <f t="shared" si="31"/>
        <v>40609.983699999997</v>
      </c>
      <c r="R133" s="97">
        <f t="shared" si="28"/>
        <v>1.5760692365171994E-6</v>
      </c>
      <c r="S133" s="97">
        <v>1</v>
      </c>
      <c r="T133" s="97">
        <f t="shared" si="29"/>
        <v>1.5760692365171994E-6</v>
      </c>
    </row>
    <row r="134" spans="1:22" x14ac:dyDescent="0.2">
      <c r="A134" s="155" t="s">
        <v>239</v>
      </c>
      <c r="B134" s="17" t="s">
        <v>82</v>
      </c>
      <c r="C134" s="155">
        <v>55640.662499999999</v>
      </c>
      <c r="D134" s="155">
        <v>2.9999999999999997E-4</v>
      </c>
      <c r="E134">
        <f t="shared" si="30"/>
        <v>25711.948592243432</v>
      </c>
      <c r="F134" s="117">
        <f t="shared" si="26"/>
        <v>25711.5</v>
      </c>
      <c r="G134">
        <f t="shared" si="27"/>
        <v>0.18518304999452084</v>
      </c>
      <c r="N134">
        <f>G134</f>
        <v>0.18518304999452084</v>
      </c>
      <c r="O134" s="97"/>
      <c r="P134" s="97">
        <f t="shared" ref="P134:P142" si="32">+D$11+D$12*F134+D$13*F134^2</f>
        <v>0.18598059214367094</v>
      </c>
      <c r="Q134" s="164">
        <f t="shared" si="31"/>
        <v>40622.162499999999</v>
      </c>
      <c r="R134" s="97">
        <f t="shared" si="28"/>
        <v>6.360734796709498E-7</v>
      </c>
      <c r="S134" s="97">
        <v>1</v>
      </c>
      <c r="T134" s="97">
        <f t="shared" si="29"/>
        <v>6.360734796709498E-7</v>
      </c>
    </row>
    <row r="135" spans="1:22" x14ac:dyDescent="0.2">
      <c r="A135" s="156" t="s">
        <v>233</v>
      </c>
      <c r="B135" s="157" t="s">
        <v>86</v>
      </c>
      <c r="C135" s="156">
        <v>55660.685299999997</v>
      </c>
      <c r="D135" s="156">
        <v>5.9999999999999995E-4</v>
      </c>
      <c r="E135">
        <f t="shared" si="30"/>
        <v>25760.452344460249</v>
      </c>
      <c r="F135" s="117">
        <f t="shared" si="26"/>
        <v>25760</v>
      </c>
      <c r="G135">
        <f t="shared" si="27"/>
        <v>0.18673199999466306</v>
      </c>
      <c r="K135">
        <f>G135</f>
        <v>0.18673199999466306</v>
      </c>
      <c r="O135" s="97"/>
      <c r="P135" s="97">
        <f t="shared" si="32"/>
        <v>0.18675091263735183</v>
      </c>
      <c r="Q135" s="164">
        <f t="shared" si="31"/>
        <v>40642.185299999997</v>
      </c>
      <c r="R135" s="97">
        <f t="shared" si="28"/>
        <v>3.5768805347320368E-10</v>
      </c>
      <c r="S135" s="97">
        <v>1</v>
      </c>
      <c r="T135" s="97">
        <f t="shared" si="29"/>
        <v>3.5768805347320368E-10</v>
      </c>
    </row>
    <row r="136" spans="1:22" x14ac:dyDescent="0.2">
      <c r="A136" s="147" t="s">
        <v>243</v>
      </c>
      <c r="B136" s="43" t="s">
        <v>86</v>
      </c>
      <c r="C136" s="42">
        <v>55935.832199999997</v>
      </c>
      <c r="D136" s="42">
        <v>2.0000000000000001E-4</v>
      </c>
      <c r="E136" s="37">
        <f t="shared" si="30"/>
        <v>26426.975361262441</v>
      </c>
      <c r="F136" s="110">
        <f t="shared" si="26"/>
        <v>26426.5</v>
      </c>
      <c r="G136">
        <f t="shared" si="27"/>
        <v>0.19623354999203002</v>
      </c>
      <c r="N136">
        <f t="shared" ref="N136:N142" si="33">G136</f>
        <v>0.19623354999203002</v>
      </c>
      <c r="O136" s="97"/>
      <c r="P136" s="97">
        <f t="shared" si="32"/>
        <v>0.19749618250209208</v>
      </c>
      <c r="Q136" s="164">
        <f t="shared" si="31"/>
        <v>40917.332199999997</v>
      </c>
      <c r="R136" s="97">
        <f t="shared" si="28"/>
        <v>1.5942408554656223E-6</v>
      </c>
      <c r="S136" s="97">
        <v>1</v>
      </c>
      <c r="T136" s="97">
        <f t="shared" si="29"/>
        <v>1.5942408554656223E-6</v>
      </c>
    </row>
    <row r="137" spans="1:22" x14ac:dyDescent="0.2">
      <c r="A137" s="44" t="s">
        <v>241</v>
      </c>
      <c r="B137" s="47" t="s">
        <v>82</v>
      </c>
      <c r="C137" s="44">
        <v>55987.849000000002</v>
      </c>
      <c r="D137" s="44">
        <v>5.0000000000000001E-4</v>
      </c>
      <c r="E137" s="37">
        <f t="shared" si="30"/>
        <v>26552.982212367791</v>
      </c>
      <c r="F137" s="110">
        <f t="shared" si="26"/>
        <v>26552.5</v>
      </c>
      <c r="G137">
        <f t="shared" si="27"/>
        <v>0.19906174999778159</v>
      </c>
      <c r="N137">
        <f t="shared" si="33"/>
        <v>0.19906174999778159</v>
      </c>
      <c r="P137">
        <f t="shared" si="32"/>
        <v>0.19956092982975146</v>
      </c>
      <c r="Q137" s="2">
        <f t="shared" si="31"/>
        <v>40969.349000000002</v>
      </c>
      <c r="R137">
        <f t="shared" si="28"/>
        <v>2.49180504645468E-7</v>
      </c>
      <c r="S137">
        <v>1</v>
      </c>
      <c r="T137">
        <f t="shared" si="29"/>
        <v>2.49180504645468E-7</v>
      </c>
      <c r="U137" s="15"/>
      <c r="V137" t="e">
        <f>VLOOKUP(C137,'Active 1'!C$21:E$142,3,FALSE)</f>
        <v>#N/A</v>
      </c>
    </row>
    <row r="138" spans="1:22" x14ac:dyDescent="0.2">
      <c r="A138" s="44" t="s">
        <v>241</v>
      </c>
      <c r="B138" s="47" t="s">
        <v>82</v>
      </c>
      <c r="C138" s="44">
        <v>56047.707999999999</v>
      </c>
      <c r="D138" s="44">
        <v>1E-4</v>
      </c>
      <c r="E138" s="37">
        <f t="shared" si="30"/>
        <v>26697.986213004398</v>
      </c>
      <c r="F138" s="110">
        <f t="shared" si="26"/>
        <v>26697.5</v>
      </c>
      <c r="G138">
        <f t="shared" si="27"/>
        <v>0.20071325000026263</v>
      </c>
      <c r="N138">
        <f t="shared" si="33"/>
        <v>0.20071325000026263</v>
      </c>
      <c r="P138">
        <f t="shared" si="32"/>
        <v>0.20195016503304766</v>
      </c>
      <c r="Q138" s="2">
        <f t="shared" si="31"/>
        <v>41029.207999999999</v>
      </c>
      <c r="R138">
        <f t="shared" si="28"/>
        <v>1.5299587983295913E-6</v>
      </c>
      <c r="S138">
        <v>1</v>
      </c>
      <c r="T138">
        <f t="shared" si="29"/>
        <v>1.5299587983295913E-6</v>
      </c>
      <c r="U138" s="15"/>
      <c r="V138" t="e">
        <f>VLOOKUP(C138,'Active 1'!C$21:E$142,3,FALSE)</f>
        <v>#N/A</v>
      </c>
    </row>
    <row r="139" spans="1:22" x14ac:dyDescent="0.2">
      <c r="A139" s="147" t="s">
        <v>244</v>
      </c>
      <c r="B139" s="43" t="s">
        <v>82</v>
      </c>
      <c r="C139" s="42">
        <v>56336.8914</v>
      </c>
      <c r="D139" s="42">
        <v>2.0000000000000001E-4</v>
      </c>
      <c r="E139" s="37">
        <f t="shared" si="30"/>
        <v>27398.511612989336</v>
      </c>
      <c r="F139" s="110">
        <f t="shared" si="26"/>
        <v>27398</v>
      </c>
      <c r="G139">
        <f t="shared" si="27"/>
        <v>0.21119860000180779</v>
      </c>
      <c r="N139">
        <f t="shared" si="33"/>
        <v>0.21119860000180779</v>
      </c>
      <c r="O139" s="97"/>
      <c r="P139" s="97">
        <f t="shared" si="32"/>
        <v>0.21369065106818375</v>
      </c>
      <c r="Q139" s="164">
        <f t="shared" si="31"/>
        <v>41318.3914</v>
      </c>
      <c r="R139" s="97">
        <f t="shared" si="28"/>
        <v>6.2103185174255364E-6</v>
      </c>
      <c r="S139" s="97">
        <v>1</v>
      </c>
      <c r="T139" s="97">
        <f t="shared" si="29"/>
        <v>6.2103185174255364E-6</v>
      </c>
    </row>
    <row r="140" spans="1:22" x14ac:dyDescent="0.2">
      <c r="A140" s="147" t="s">
        <v>244</v>
      </c>
      <c r="B140" s="43" t="s">
        <v>86</v>
      </c>
      <c r="C140" s="42">
        <v>56376.728999999999</v>
      </c>
      <c r="D140" s="42">
        <v>2.9999999999999997E-4</v>
      </c>
      <c r="E140" s="37">
        <f t="shared" si="30"/>
        <v>27495.015252805584</v>
      </c>
      <c r="F140" s="110">
        <f t="shared" si="26"/>
        <v>27494.5</v>
      </c>
      <c r="G140">
        <f t="shared" si="27"/>
        <v>0.21270114999788348</v>
      </c>
      <c r="N140">
        <f t="shared" si="33"/>
        <v>0.21270114999788348</v>
      </c>
      <c r="O140" s="97"/>
      <c r="P140" s="97">
        <f t="shared" si="32"/>
        <v>0.21533371836197152</v>
      </c>
      <c r="Q140" s="164">
        <f t="shared" si="31"/>
        <v>41358.228999999999</v>
      </c>
      <c r="R140" s="97">
        <f t="shared" si="28"/>
        <v>6.9304161915971757E-6</v>
      </c>
      <c r="S140" s="97">
        <v>1</v>
      </c>
      <c r="T140" s="97">
        <f t="shared" si="29"/>
        <v>6.9304161915971757E-6</v>
      </c>
    </row>
    <row r="141" spans="1:22" x14ac:dyDescent="0.2">
      <c r="A141" s="147" t="s">
        <v>244</v>
      </c>
      <c r="B141" s="43" t="s">
        <v>86</v>
      </c>
      <c r="C141" s="42">
        <v>56414.708599999998</v>
      </c>
      <c r="D141" s="42">
        <v>1E-4</v>
      </c>
      <c r="E141" s="37">
        <f t="shared" si="30"/>
        <v>27587.018025029949</v>
      </c>
      <c r="F141" s="110">
        <f t="shared" si="26"/>
        <v>27586.5</v>
      </c>
      <c r="G141">
        <f t="shared" si="27"/>
        <v>0.21384554999531247</v>
      </c>
      <c r="N141">
        <f t="shared" si="33"/>
        <v>0.21384554999531247</v>
      </c>
      <c r="O141" s="97"/>
      <c r="P141" s="97">
        <f t="shared" si="32"/>
        <v>0.21690596370765688</v>
      </c>
      <c r="Q141" s="164">
        <f t="shared" si="31"/>
        <v>41396.208599999998</v>
      </c>
      <c r="R141" s="97">
        <f t="shared" si="28"/>
        <v>9.3661320907057387E-6</v>
      </c>
      <c r="S141" s="97">
        <v>1</v>
      </c>
      <c r="T141" s="97">
        <f t="shared" si="29"/>
        <v>9.3661320907057387E-6</v>
      </c>
    </row>
    <row r="142" spans="1:22" x14ac:dyDescent="0.2">
      <c r="A142" s="147" t="s">
        <v>244</v>
      </c>
      <c r="B142" s="43" t="s">
        <v>82</v>
      </c>
      <c r="C142" s="42">
        <v>56451.656000000003</v>
      </c>
      <c r="D142" s="42">
        <v>2.0000000000000001E-4</v>
      </c>
      <c r="E142" s="37">
        <f t="shared" si="30"/>
        <v>27676.520369090522</v>
      </c>
      <c r="F142" s="110">
        <f t="shared" si="26"/>
        <v>27676</v>
      </c>
      <c r="G142">
        <f t="shared" si="27"/>
        <v>0.21481320000020787</v>
      </c>
      <c r="N142">
        <f t="shared" si="33"/>
        <v>0.21481320000020787</v>
      </c>
      <c r="O142" s="97"/>
      <c r="P142" s="97">
        <f t="shared" si="32"/>
        <v>0.21844091576597086</v>
      </c>
      <c r="Q142" s="164">
        <f t="shared" si="31"/>
        <v>41433.156000000003</v>
      </c>
      <c r="R142" s="97">
        <f t="shared" si="28"/>
        <v>1.3160321677165317E-5</v>
      </c>
      <c r="S142" s="97">
        <v>1</v>
      </c>
      <c r="T142" s="97">
        <f t="shared" si="29"/>
        <v>1.3160321677165317E-5</v>
      </c>
    </row>
    <row r="143" spans="1:22" x14ac:dyDescent="0.2">
      <c r="C143" s="12"/>
      <c r="D143" s="12"/>
    </row>
    <row r="144" spans="1:22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B342"/>
  <sheetViews>
    <sheetView workbookViewId="0">
      <selection activeCell="G7" sqref="G7"/>
    </sheetView>
  </sheetViews>
  <sheetFormatPr defaultRowHeight="12.75" x14ac:dyDescent="0.2"/>
  <cols>
    <col min="1" max="1" width="9.140625" style="30"/>
    <col min="2" max="2" width="10.7109375" style="30" customWidth="1"/>
    <col min="3" max="5" width="9.140625" style="30"/>
    <col min="6" max="6" width="11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13223.900685095985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M2" s="52" t="s">
        <v>114</v>
      </c>
      <c r="N2" s="30" t="s">
        <v>115</v>
      </c>
      <c r="O2" s="30">
        <f ca="1">+F18*J18-H18*I18</f>
        <v>13689.603101953748</v>
      </c>
      <c r="P2" s="30" t="s">
        <v>213</v>
      </c>
      <c r="U2" s="30">
        <v>0</v>
      </c>
      <c r="V2" s="30">
        <f t="shared" ref="V2:V27" ca="1" si="0">+E$4+E$5*U2+E$6*U2^2</f>
        <v>-9.6344951619175526E-4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3372.5470673531236</v>
      </c>
      <c r="P3" s="30" t="s">
        <v>214</v>
      </c>
      <c r="U3" s="30">
        <v>0.1</v>
      </c>
      <c r="V3" s="30">
        <f t="shared" ca="1" si="0"/>
        <v>-1.954185222996418E-3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-9.6344951619175526E-4</v>
      </c>
      <c r="F4" s="56">
        <f ca="1">+E7/O7*O18</f>
        <v>8.9014911896391881E-4</v>
      </c>
      <c r="G4" s="57">
        <f>+B18</f>
        <v>1</v>
      </c>
      <c r="H4" s="58">
        <f ca="1">ABS(F4/E4)</f>
        <v>0.92391879803150223</v>
      </c>
      <c r="M4" s="52" t="s">
        <v>128</v>
      </c>
      <c r="N4" s="30" t="s">
        <v>129</v>
      </c>
      <c r="O4" s="30">
        <f ca="1">+C18*J18-H18*H18</f>
        <v>20447.211285522513</v>
      </c>
      <c r="P4" s="30" t="s">
        <v>215</v>
      </c>
      <c r="U4" s="30">
        <v>0.2</v>
      </c>
      <c r="V4" s="30">
        <f t="shared" ca="1" si="0"/>
        <v>-2.2762785151238299E-3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-1.3250569141432873E-2</v>
      </c>
      <c r="F5" s="62">
        <f ca="1">P18*E7/O7</f>
        <v>1.1727653117751967E-3</v>
      </c>
      <c r="G5" s="63">
        <f>+B18/A18</f>
        <v>1E-4</v>
      </c>
      <c r="H5" s="58">
        <f ca="1">ABS(F5/E5)</f>
        <v>8.8506787841143075E-2</v>
      </c>
      <c r="M5" s="52" t="s">
        <v>133</v>
      </c>
      <c r="N5" s="30" t="s">
        <v>134</v>
      </c>
      <c r="O5" s="30">
        <f ca="1">+C18*I18-F18*H18</f>
        <v>6190.702807593887</v>
      </c>
      <c r="P5" s="30" t="s">
        <v>216</v>
      </c>
      <c r="U5" s="30">
        <v>0.3</v>
      </c>
      <c r="V5" s="30">
        <f t="shared" ca="1" si="0"/>
        <v>-1.9297293925739931E-3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3.3432120733862487E-2</v>
      </c>
      <c r="F6" s="66">
        <f ca="1">Q18*E7/O7</f>
        <v>3.8070436125621271E-4</v>
      </c>
      <c r="G6" s="67">
        <f>+B18/A18^2</f>
        <v>1E-8</v>
      </c>
      <c r="H6" s="58">
        <f ca="1">ABS(F6/E6)</f>
        <v>1.1387382938905446E-2</v>
      </c>
      <c r="M6" s="68" t="s">
        <v>137</v>
      </c>
      <c r="N6" s="69" t="s">
        <v>138</v>
      </c>
      <c r="O6" s="69">
        <f ca="1">+C18*H18-F18*F18</f>
        <v>2054.0955554588145</v>
      </c>
      <c r="P6" s="30" t="s">
        <v>217</v>
      </c>
      <c r="U6" s="30">
        <v>0.4</v>
      </c>
      <c r="V6" s="30">
        <f t="shared" ca="1" si="0"/>
        <v>-9.1453785534690527E-4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1.9685822182647812E-3</v>
      </c>
      <c r="G7" s="71">
        <f>+B22</f>
        <v>-2.3250002413988113E-5</v>
      </c>
      <c r="M7" s="52" t="s">
        <v>141</v>
      </c>
      <c r="N7" s="30" t="s">
        <v>142</v>
      </c>
      <c r="O7" s="30">
        <f ca="1">+C18*O1-F18*O2+H18*O3</f>
        <v>52211.996749546379</v>
      </c>
      <c r="U7" s="30">
        <v>0.5</v>
      </c>
      <c r="V7" s="30">
        <f t="shared" ca="1" si="0"/>
        <v>7.692960965574305E-4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0.99897413092903176</v>
      </c>
      <c r="G8" s="70"/>
      <c r="K8" s="71"/>
      <c r="U8" s="30">
        <v>0.6</v>
      </c>
      <c r="V8" s="30">
        <f t="shared" ca="1" si="0"/>
        <v>3.1217724631390151E-3</v>
      </c>
      <c r="AA8" s="30">
        <v>8</v>
      </c>
      <c r="AB8" s="30" t="s">
        <v>145</v>
      </c>
    </row>
    <row r="9" spans="1:28" x14ac:dyDescent="0.2">
      <c r="A9" s="76">
        <f>20+COUNT(A21:A1449)</f>
        <v>112</v>
      </c>
      <c r="B9" s="30" t="s">
        <v>149</v>
      </c>
      <c r="C9" s="119">
        <f>A9</f>
        <v>112</v>
      </c>
      <c r="E9" s="73">
        <f ca="1">E6*G6</f>
        <v>3.3432120733862486E-10</v>
      </c>
      <c r="F9" s="74">
        <f ca="1">H6</f>
        <v>1.1387382938905446E-2</v>
      </c>
      <c r="G9" s="75">
        <f ca="1">F8</f>
        <v>0.99897413092903176</v>
      </c>
      <c r="K9" s="71"/>
      <c r="U9" s="30">
        <v>0.7</v>
      </c>
      <c r="V9" s="30">
        <f t="shared" ca="1" si="0"/>
        <v>6.1428912443978502E-3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+'B (2)'!C8</f>
        <v>0.41280929999999999</v>
      </c>
      <c r="D10" s="30" t="s">
        <v>206</v>
      </c>
      <c r="E10" s="30">
        <f ca="1">2*E9*365.2422/B10</f>
        <v>5.9159623232817431E-7</v>
      </c>
      <c r="F10" s="30">
        <f ca="1">+F9*E10</f>
        <v>6.736732842734595E-9</v>
      </c>
      <c r="G10" s="30" t="s">
        <v>207</v>
      </c>
      <c r="U10" s="30">
        <v>0.8</v>
      </c>
      <c r="V10" s="30">
        <f t="shared" ca="1" si="0"/>
        <v>9.8326524403339419E-3</v>
      </c>
      <c r="AA10" s="30">
        <v>10</v>
      </c>
      <c r="AB10" s="30" t="s">
        <v>146</v>
      </c>
    </row>
    <row r="11" spans="1:28" x14ac:dyDescent="0.2">
      <c r="U11" s="30">
        <v>0.9</v>
      </c>
      <c r="V11" s="30">
        <f t="shared" ca="1" si="0"/>
        <v>1.4191056050947276E-2</v>
      </c>
      <c r="AA11" s="30">
        <v>11</v>
      </c>
      <c r="AB11" s="30" t="s">
        <v>38</v>
      </c>
    </row>
    <row r="12" spans="1:28" x14ac:dyDescent="0.2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1.9218102076237857E-2</v>
      </c>
      <c r="AA12" s="30">
        <v>12</v>
      </c>
      <c r="AB12" s="30" t="s">
        <v>148</v>
      </c>
    </row>
    <row r="13" spans="1:28" x14ac:dyDescent="0.2">
      <c r="C13" s="6" t="str">
        <f t="shared" si="1"/>
        <v>C112</v>
      </c>
      <c r="D13" s="6" t="str">
        <f t="shared" si="1"/>
        <v>D112</v>
      </c>
      <c r="E13" s="6" t="str">
        <f t="shared" si="1"/>
        <v>E112</v>
      </c>
      <c r="F13" s="6" t="str">
        <f t="shared" si="1"/>
        <v>F112</v>
      </c>
      <c r="G13" s="6" t="str">
        <f t="shared" si="1"/>
        <v>G112</v>
      </c>
      <c r="H13" s="6" t="str">
        <f t="shared" si="1"/>
        <v>H112</v>
      </c>
      <c r="I13" s="6" t="str">
        <f t="shared" si="1"/>
        <v>I112</v>
      </c>
      <c r="J13" s="6" t="str">
        <f t="shared" si="1"/>
        <v>J112</v>
      </c>
      <c r="K13" s="6" t="str">
        <f t="shared" si="1"/>
        <v>K112</v>
      </c>
      <c r="L13" s="6" t="str">
        <f t="shared" si="1"/>
        <v>L112</v>
      </c>
      <c r="M13" s="6" t="str">
        <f t="shared" si="1"/>
        <v>M112</v>
      </c>
      <c r="N13" s="6" t="str">
        <f t="shared" si="1"/>
        <v>N112</v>
      </c>
      <c r="O13" s="6" t="str">
        <f t="shared" si="1"/>
        <v>O112</v>
      </c>
      <c r="P13" s="6" t="str">
        <f t="shared" si="1"/>
        <v>P112</v>
      </c>
      <c r="Q13" s="6" t="str">
        <f t="shared" si="1"/>
        <v>Q112</v>
      </c>
      <c r="U13" s="30">
        <v>1.1000000000000001</v>
      </c>
      <c r="V13" s="30">
        <f t="shared" ca="1" si="0"/>
        <v>2.4913790516205701E-2</v>
      </c>
      <c r="AA13" s="30">
        <v>13</v>
      </c>
      <c r="AB13" s="30" t="s">
        <v>150</v>
      </c>
    </row>
    <row r="14" spans="1:28" x14ac:dyDescent="0.2">
      <c r="U14" s="30">
        <v>1.2</v>
      </c>
      <c r="V14" s="30">
        <f t="shared" ca="1" si="0"/>
        <v>3.1278121370850773E-2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92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0">
        <v>1.3</v>
      </c>
      <c r="V15" s="30">
        <f t="shared" ca="1" si="0"/>
        <v>3.8311094640173127E-2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1.4</v>
      </c>
      <c r="V16" s="30">
        <f t="shared" ca="1" si="0"/>
        <v>4.6012710324172687E-2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1.5</v>
      </c>
      <c r="V17" s="30">
        <f t="shared" ca="1" si="0"/>
        <v>5.438296842284953E-2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70.399999999999991</v>
      </c>
      <c r="D18" s="121">
        <f ca="1">SUM(INDIRECT(D12):INDIRECT(D13))</f>
        <v>150.50234999999995</v>
      </c>
      <c r="E18" s="121">
        <f ca="1">SUM(INDIRECT(E12):INDIRECT(E13))</f>
        <v>8.3015905832216959</v>
      </c>
      <c r="F18" s="51">
        <f ca="1">SUM(INDIRECT(F12):INDIRECT(F13))</f>
        <v>138.69065999999995</v>
      </c>
      <c r="G18" s="51">
        <f ca="1">SUM(INDIRECT(G12):INDIRECT(G13))</f>
        <v>8.2044277532884742</v>
      </c>
      <c r="H18" s="51">
        <f ca="1">SUM(INDIRECT(H12):INDIRECT(H13))</f>
        <v>302.40333418600005</v>
      </c>
      <c r="I18" s="51">
        <f ca="1">SUM(INDIRECT(I12):INDIRECT(I13))</f>
        <v>683.68211380753962</v>
      </c>
      <c r="J18" s="51">
        <f ca="1">SUM(INDIRECT(J12):INDIRECT(J13))</f>
        <v>1589.4174405160818</v>
      </c>
      <c r="K18" s="51">
        <f ca="1">SUM(INDIRECT(K12):INDIRECT(K13))</f>
        <v>18.716305234887962</v>
      </c>
      <c r="L18" s="51">
        <f ca="1">SUM(INDIRECT(L12):INDIRECT(L13))</f>
        <v>43.787068302057726</v>
      </c>
      <c r="N18" s="30">
        <f ca="1">SUM(INDIRECT(N12):INDIRECT(N13))</f>
        <v>3.4490311955607747E-4</v>
      </c>
      <c r="O18" s="30">
        <f ca="1">SQRT(SUM(INDIRECT(O12):INDIRECT(O13)))</f>
        <v>23609.104295843259</v>
      </c>
      <c r="P18" s="30">
        <f ca="1">SQRT(SUM(INDIRECT(P12):INDIRECT(P13)))</f>
        <v>31104.831730300299</v>
      </c>
      <c r="Q18" s="30">
        <f ca="1">SQRT(SUM(INDIRECT(Q12):INDIRECT(Q13)))</f>
        <v>10097.284577714263</v>
      </c>
      <c r="U18" s="30">
        <v>1.6</v>
      </c>
      <c r="V18" s="30">
        <f t="shared" ca="1" si="0"/>
        <v>6.3421868936203635E-2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1.7</v>
      </c>
      <c r="V19" s="30">
        <f t="shared" ca="1" si="0"/>
        <v>7.3129411864234939E-2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1.8</v>
      </c>
      <c r="V20" s="30">
        <f t="shared" ca="1" si="0"/>
        <v>8.3505597206943546E-2</v>
      </c>
      <c r="AA20" s="30">
        <v>20</v>
      </c>
      <c r="AB20" s="30" t="s">
        <v>180</v>
      </c>
    </row>
    <row r="21" spans="1:28" x14ac:dyDescent="0.2">
      <c r="A21" s="83">
        <v>0</v>
      </c>
      <c r="B21" s="83">
        <v>9.9999999656574801E-4</v>
      </c>
      <c r="C21" s="122">
        <v>1</v>
      </c>
      <c r="D21" s="84">
        <f>A21/A$18</f>
        <v>0</v>
      </c>
      <c r="E21" s="84">
        <f>B21/B$18</f>
        <v>9.9999999656574801E-4</v>
      </c>
      <c r="F21" s="76">
        <f>$C21*D21</f>
        <v>0</v>
      </c>
      <c r="G21" s="76">
        <f>$C21*E21</f>
        <v>9.9999999656574801E-4</v>
      </c>
      <c r="H21" s="76">
        <f>C21*D21*D21</f>
        <v>0</v>
      </c>
      <c r="I21" s="76">
        <f>C21*D21*D21*D21</f>
        <v>0</v>
      </c>
      <c r="J21" s="76">
        <f>C21*D21*D21*D21*D21</f>
        <v>0</v>
      </c>
      <c r="K21" s="76">
        <f>C21*E21*D21</f>
        <v>0</v>
      </c>
      <c r="L21" s="76">
        <f>C21*E21*D21*D21</f>
        <v>0</v>
      </c>
      <c r="M21" s="76">
        <f t="shared" ref="M21:M84" ca="1" si="4">+E$4+E$5*D21+E$6*D21^2</f>
        <v>-9.6344951619175526E-4</v>
      </c>
      <c r="N21" s="76">
        <f ca="1">C21*(M21-E21)^2</f>
        <v>3.8551339891476761E-6</v>
      </c>
      <c r="O21" s="86">
        <f ca="1">(C21*O$1-O$2*F21+O$3*H21)^2</f>
        <v>174871549.32928205</v>
      </c>
      <c r="P21" s="76">
        <f ca="1">(-C21*O$2+O$4*F21-O$5*H21)^2</f>
        <v>187405233.08902168</v>
      </c>
      <c r="Q21" s="76">
        <f ca="1">+(C21*O$3-F21*O$5+H21*O$6)^2</f>
        <v>11374073.721512154</v>
      </c>
      <c r="R21" s="30">
        <f t="shared" ref="R21:R84" ca="1" si="5">+E21-M21</f>
        <v>1.963449512757503E-3</v>
      </c>
      <c r="U21" s="30">
        <v>1.9</v>
      </c>
      <c r="V21" s="30">
        <f t="shared" ca="1" si="0"/>
        <v>9.455042496432936E-2</v>
      </c>
      <c r="AA21" s="30">
        <v>21</v>
      </c>
      <c r="AB21" s="30" t="s">
        <v>181</v>
      </c>
    </row>
    <row r="22" spans="1:28" x14ac:dyDescent="0.2">
      <c r="A22" s="83">
        <v>2.5</v>
      </c>
      <c r="B22" s="83">
        <v>-2.3250002413988113E-5</v>
      </c>
      <c r="C22" s="83">
        <v>1</v>
      </c>
      <c r="D22" s="84">
        <f t="shared" ref="D22:E85" si="6">A22/A$18</f>
        <v>2.5000000000000001E-4</v>
      </c>
      <c r="E22" s="84">
        <f t="shared" si="6"/>
        <v>-2.3250002413988113E-5</v>
      </c>
      <c r="F22" s="76">
        <f t="shared" ref="F22:G85" si="7">$C22*D22</f>
        <v>2.5000000000000001E-4</v>
      </c>
      <c r="G22" s="76">
        <f t="shared" si="7"/>
        <v>-2.3250002413988113E-5</v>
      </c>
      <c r="H22" s="76">
        <f t="shared" ref="H22:H85" si="8">C22*D22*D22</f>
        <v>6.2499999999999997E-8</v>
      </c>
      <c r="I22" s="76">
        <f t="shared" ref="I22:I85" si="9">C22*D22*D22*D22</f>
        <v>1.5625000000000001E-11</v>
      </c>
      <c r="J22" s="76">
        <f t="shared" ref="J22:J85" si="10">C22*D22*D22*D22*D22</f>
        <v>3.9062500000000007E-15</v>
      </c>
      <c r="K22" s="76">
        <f t="shared" ref="K22:K85" si="11">C22*E22*D22</f>
        <v>-5.8125006034970286E-9</v>
      </c>
      <c r="L22" s="76">
        <f t="shared" ref="L22:L85" si="12">C22*E22*D22*D22</f>
        <v>-1.4531251508742571E-12</v>
      </c>
      <c r="M22" s="76">
        <f t="shared" ca="1" si="4"/>
        <v>-9.6676006896956768E-4</v>
      </c>
      <c r="N22" s="76">
        <f t="shared" ref="N22:N85" ca="1" si="13">C22*(M22-E22)^2</f>
        <v>8.902112456917142E-7</v>
      </c>
      <c r="O22" s="86">
        <f t="shared" ref="O22:O85" ca="1" si="14">(C22*O$1-O$2*F22+O$3*H22)^2</f>
        <v>174781051.6395255</v>
      </c>
      <c r="P22" s="76">
        <f t="shared" ref="P22:P85" ca="1" si="15">(-C22*O$2+O$4*F22-O$5*H22)^2</f>
        <v>187265312.70560697</v>
      </c>
      <c r="Q22" s="76">
        <f t="shared" ref="Q22:Q85" ca="1" si="16">+(C22*O$3-F22*O$5+H22*O$6)^2</f>
        <v>11363637.764057301</v>
      </c>
      <c r="R22" s="30">
        <f t="shared" ca="1" si="5"/>
        <v>9.4351006655557957E-4</v>
      </c>
      <c r="U22" s="30">
        <v>2</v>
      </c>
      <c r="V22" s="30">
        <f t="shared" ca="1" si="0"/>
        <v>0.10626389513639245</v>
      </c>
      <c r="AA22" s="30">
        <v>22</v>
      </c>
      <c r="AB22" s="30" t="s">
        <v>182</v>
      </c>
    </row>
    <row r="23" spans="1:28" x14ac:dyDescent="0.2">
      <c r="A23" s="83">
        <v>72.5</v>
      </c>
      <c r="B23" s="83">
        <v>-6.7424999724607915E-4</v>
      </c>
      <c r="C23" s="83">
        <v>1</v>
      </c>
      <c r="D23" s="84">
        <f t="shared" si="6"/>
        <v>7.2500000000000004E-3</v>
      </c>
      <c r="E23" s="84">
        <f t="shared" si="6"/>
        <v>-6.7424999724607915E-4</v>
      </c>
      <c r="F23" s="76">
        <f t="shared" si="7"/>
        <v>7.2500000000000004E-3</v>
      </c>
      <c r="G23" s="76">
        <f t="shared" si="7"/>
        <v>-6.7424999724607915E-4</v>
      </c>
      <c r="H23" s="76">
        <f t="shared" si="8"/>
        <v>5.2562500000000004E-5</v>
      </c>
      <c r="I23" s="76">
        <f t="shared" si="9"/>
        <v>3.8107812500000005E-7</v>
      </c>
      <c r="J23" s="76">
        <f t="shared" si="10"/>
        <v>2.7628164062500004E-9</v>
      </c>
      <c r="K23" s="76">
        <f t="shared" si="11"/>
        <v>-4.8883124800340742E-6</v>
      </c>
      <c r="L23" s="76">
        <f t="shared" si="12"/>
        <v>-3.5440265480247041E-8</v>
      </c>
      <c r="M23" s="76">
        <f t="shared" ca="1" si="4"/>
        <v>-1.0577588666210698E-3</v>
      </c>
      <c r="N23" s="76">
        <f t="shared" ca="1" si="13"/>
        <v>1.4707905288928366E-7</v>
      </c>
      <c r="O23" s="86">
        <f t="shared" ca="1" si="14"/>
        <v>172261118.74741116</v>
      </c>
      <c r="P23" s="76">
        <f t="shared" ca="1" si="15"/>
        <v>183377265.65250126</v>
      </c>
      <c r="Q23" s="76">
        <f t="shared" ca="1" si="16"/>
        <v>11074069.415057162</v>
      </c>
      <c r="R23" s="30">
        <f t="shared" ca="1" si="5"/>
        <v>3.8350886937499069E-4</v>
      </c>
      <c r="U23" s="30">
        <v>2.1</v>
      </c>
      <c r="V23" s="30">
        <f t="shared" ca="1" si="0"/>
        <v>0.1186460077231328</v>
      </c>
      <c r="AA23" s="30">
        <v>23</v>
      </c>
      <c r="AB23" s="30" t="s">
        <v>183</v>
      </c>
    </row>
    <row r="24" spans="1:28" x14ac:dyDescent="0.2">
      <c r="A24" s="83">
        <v>128</v>
      </c>
      <c r="B24" s="83">
        <v>-3.5904000033042394E-3</v>
      </c>
      <c r="C24" s="83">
        <v>0.1</v>
      </c>
      <c r="D24" s="84">
        <f t="shared" si="6"/>
        <v>1.2800000000000001E-2</v>
      </c>
      <c r="E24" s="84">
        <f t="shared" si="6"/>
        <v>-3.5904000033042394E-3</v>
      </c>
      <c r="F24" s="76">
        <f t="shared" si="7"/>
        <v>1.2800000000000001E-3</v>
      </c>
      <c r="G24" s="76">
        <f t="shared" si="7"/>
        <v>-3.5904000033042398E-4</v>
      </c>
      <c r="H24" s="76">
        <f t="shared" si="8"/>
        <v>1.6384000000000001E-5</v>
      </c>
      <c r="I24" s="76">
        <f t="shared" si="9"/>
        <v>2.0971520000000003E-7</v>
      </c>
      <c r="J24" s="76">
        <f t="shared" si="10"/>
        <v>2.6843545600000006E-9</v>
      </c>
      <c r="K24" s="76">
        <f t="shared" si="11"/>
        <v>-4.5957120042294272E-6</v>
      </c>
      <c r="L24" s="76">
        <f t="shared" si="12"/>
        <v>-5.882511365413667E-8</v>
      </c>
      <c r="M24" s="76">
        <f t="shared" ca="1" si="4"/>
        <v>-1.1275792825410601E-3</v>
      </c>
      <c r="N24" s="76">
        <f t="shared" ca="1" si="13"/>
        <v>6.0654859026204659E-7</v>
      </c>
      <c r="O24" s="86">
        <f t="shared" ca="1" si="14"/>
        <v>1702823.0764199041</v>
      </c>
      <c r="P24" s="76">
        <f t="shared" ca="1" si="15"/>
        <v>1803351.6941442287</v>
      </c>
      <c r="Q24" s="76">
        <f t="shared" ca="1" si="16"/>
        <v>108480.81671600667</v>
      </c>
      <c r="R24" s="30">
        <f t="shared" ca="1" si="5"/>
        <v>-2.4628207207631793E-3</v>
      </c>
      <c r="U24" s="30">
        <v>2.2000000000000002</v>
      </c>
      <c r="V24" s="30">
        <f t="shared" ca="1" si="0"/>
        <v>0.13169676272455039</v>
      </c>
      <c r="AA24" s="30">
        <v>24</v>
      </c>
      <c r="AB24" s="30" t="s">
        <v>167</v>
      </c>
    </row>
    <row r="25" spans="1:28" x14ac:dyDescent="0.2">
      <c r="A25" s="83">
        <v>862.5</v>
      </c>
      <c r="B25" s="83">
        <v>1.978749998670537E-3</v>
      </c>
      <c r="C25" s="83">
        <v>0.1</v>
      </c>
      <c r="D25" s="84">
        <f t="shared" si="6"/>
        <v>8.6249999999999993E-2</v>
      </c>
      <c r="E25" s="84">
        <f t="shared" si="6"/>
        <v>1.978749998670537E-3</v>
      </c>
      <c r="F25" s="76">
        <f t="shared" si="7"/>
        <v>8.624999999999999E-3</v>
      </c>
      <c r="G25" s="76">
        <f t="shared" si="7"/>
        <v>1.9787499986705372E-4</v>
      </c>
      <c r="H25" s="76">
        <f t="shared" si="8"/>
        <v>7.4390624999999988E-4</v>
      </c>
      <c r="I25" s="76">
        <f t="shared" si="9"/>
        <v>6.4161914062499991E-5</v>
      </c>
      <c r="J25" s="76">
        <f t="shared" si="10"/>
        <v>5.5339650878906238E-6</v>
      </c>
      <c r="K25" s="76">
        <f t="shared" si="11"/>
        <v>1.7066718738533383E-5</v>
      </c>
      <c r="L25" s="76">
        <f t="shared" si="12"/>
        <v>1.4720044911985042E-6</v>
      </c>
      <c r="M25" s="76">
        <f t="shared" ca="1" si="4"/>
        <v>-1.8576074689935914E-3</v>
      </c>
      <c r="N25" s="76">
        <f t="shared" ca="1" si="13"/>
        <v>1.4717638619702323E-6</v>
      </c>
      <c r="O25" s="86">
        <f t="shared" ca="1" si="14"/>
        <v>1456429.2370823312</v>
      </c>
      <c r="P25" s="76">
        <f t="shared" ca="1" si="15"/>
        <v>1433307.9898284483</v>
      </c>
      <c r="Q25" s="76">
        <f t="shared" ca="1" si="16"/>
        <v>81446.281743569169</v>
      </c>
      <c r="R25" s="30">
        <f t="shared" ca="1" si="5"/>
        <v>3.8363574676641282E-3</v>
      </c>
      <c r="U25" s="30">
        <v>2.2999999999999998</v>
      </c>
      <c r="V25" s="30">
        <f t="shared" ca="1" si="0"/>
        <v>0.14541616014064515</v>
      </c>
      <c r="AA25" s="30">
        <v>25</v>
      </c>
      <c r="AB25" s="30" t="s">
        <v>168</v>
      </c>
    </row>
    <row r="26" spans="1:28" x14ac:dyDescent="0.2">
      <c r="A26" s="83">
        <v>920.5</v>
      </c>
      <c r="B26" s="83">
        <v>-3.9606500067748129E-3</v>
      </c>
      <c r="C26" s="83">
        <v>0.1</v>
      </c>
      <c r="D26" s="84">
        <f t="shared" si="6"/>
        <v>9.2050000000000007E-2</v>
      </c>
      <c r="E26" s="84">
        <f t="shared" si="6"/>
        <v>-3.9606500067748129E-3</v>
      </c>
      <c r="F26" s="76">
        <f t="shared" si="7"/>
        <v>9.2050000000000014E-3</v>
      </c>
      <c r="G26" s="76">
        <f t="shared" si="7"/>
        <v>-3.9606500067748132E-4</v>
      </c>
      <c r="H26" s="76">
        <f t="shared" si="8"/>
        <v>8.4732025000000023E-4</v>
      </c>
      <c r="I26" s="76">
        <f t="shared" si="9"/>
        <v>7.7995829012500033E-5</v>
      </c>
      <c r="J26" s="76">
        <f t="shared" si="10"/>
        <v>7.1795160606006284E-6</v>
      </c>
      <c r="K26" s="76">
        <f t="shared" si="11"/>
        <v>-3.6457783312362158E-5</v>
      </c>
      <c r="L26" s="76">
        <f t="shared" si="12"/>
        <v>-3.3559389539029368E-6</v>
      </c>
      <c r="M26" s="76">
        <f t="shared" ca="1" si="4"/>
        <v>-1.8998872766781858E-3</v>
      </c>
      <c r="N26" s="76">
        <f t="shared" ca="1" si="13"/>
        <v>4.2467430297553043E-7</v>
      </c>
      <c r="O26" s="86">
        <f t="shared" ca="1" si="14"/>
        <v>1438164.3438918239</v>
      </c>
      <c r="P26" s="76">
        <f t="shared" ca="1" si="15"/>
        <v>1406570.4730378513</v>
      </c>
      <c r="Q26" s="76">
        <f t="shared" ca="1" si="16"/>
        <v>79529.507076494672</v>
      </c>
      <c r="R26" s="30">
        <f t="shared" ca="1" si="5"/>
        <v>-2.0607627300966271E-3</v>
      </c>
      <c r="U26" s="30">
        <v>2.4</v>
      </c>
      <c r="V26" s="30">
        <f t="shared" ca="1" si="0"/>
        <v>0.15980419997141726</v>
      </c>
      <c r="AA26" s="30">
        <v>26</v>
      </c>
      <c r="AB26" s="30" t="s">
        <v>184</v>
      </c>
    </row>
    <row r="27" spans="1:28" x14ac:dyDescent="0.2">
      <c r="A27" s="83">
        <v>1788</v>
      </c>
      <c r="B27" s="83">
        <v>5.97159999597352E-3</v>
      </c>
      <c r="C27" s="83">
        <v>0.1</v>
      </c>
      <c r="D27" s="84">
        <f t="shared" si="6"/>
        <v>0.17879999999999999</v>
      </c>
      <c r="E27" s="84">
        <f t="shared" si="6"/>
        <v>5.97159999597352E-3</v>
      </c>
      <c r="F27" s="76">
        <f t="shared" si="7"/>
        <v>1.788E-2</v>
      </c>
      <c r="G27" s="76">
        <f t="shared" si="7"/>
        <v>5.9715999959735204E-4</v>
      </c>
      <c r="H27" s="76">
        <f t="shared" si="8"/>
        <v>3.1969439999999997E-3</v>
      </c>
      <c r="I27" s="76">
        <f t="shared" si="9"/>
        <v>5.7161358719999989E-4</v>
      </c>
      <c r="J27" s="76">
        <f t="shared" si="10"/>
        <v>1.0220450939135997E-4</v>
      </c>
      <c r="K27" s="76">
        <f t="shared" si="11"/>
        <v>1.0677220792800653E-4</v>
      </c>
      <c r="L27" s="76">
        <f t="shared" si="12"/>
        <v>1.9090870777527567E-5</v>
      </c>
      <c r="M27" s="76">
        <f t="shared" ca="1" si="4"/>
        <v>-2.2638451008059803E-3</v>
      </c>
      <c r="N27" s="76">
        <f t="shared" ca="1" si="13"/>
        <v>6.7822555942069512E-6</v>
      </c>
      <c r="O27" s="86">
        <f t="shared" ca="1" si="14"/>
        <v>1184618.4981791861</v>
      </c>
      <c r="P27" s="76">
        <f t="shared" ca="1" si="15"/>
        <v>1046847.1825144768</v>
      </c>
      <c r="Q27" s="76">
        <f t="shared" ca="1" si="16"/>
        <v>54350.42171566328</v>
      </c>
      <c r="R27" s="30">
        <f t="shared" ca="1" si="5"/>
        <v>8.2354450967795003E-3</v>
      </c>
      <c r="U27" s="30">
        <v>2.5</v>
      </c>
      <c r="V27" s="30">
        <f t="shared" ca="1" si="0"/>
        <v>0.17486088221686663</v>
      </c>
    </row>
    <row r="28" spans="1:28" x14ac:dyDescent="0.2">
      <c r="A28" s="83">
        <v>1831</v>
      </c>
      <c r="B28" s="83">
        <v>1.7169999773614109E-4</v>
      </c>
      <c r="C28" s="83">
        <v>0.1</v>
      </c>
      <c r="D28" s="84">
        <f t="shared" si="6"/>
        <v>0.18310000000000001</v>
      </c>
      <c r="E28" s="84">
        <f t="shared" si="6"/>
        <v>1.7169999773614109E-4</v>
      </c>
      <c r="F28" s="76">
        <f t="shared" si="7"/>
        <v>1.8310000000000003E-2</v>
      </c>
      <c r="G28" s="76">
        <f t="shared" si="7"/>
        <v>1.7169999773614111E-5</v>
      </c>
      <c r="H28" s="76">
        <f t="shared" si="8"/>
        <v>3.3525610000000009E-3</v>
      </c>
      <c r="I28" s="76">
        <f t="shared" si="9"/>
        <v>6.1385391910000024E-4</v>
      </c>
      <c r="J28" s="76">
        <f t="shared" si="10"/>
        <v>1.1239665258721005E-4</v>
      </c>
      <c r="K28" s="76">
        <f t="shared" si="11"/>
        <v>3.143826958548744E-6</v>
      </c>
      <c r="L28" s="76">
        <f t="shared" si="12"/>
        <v>5.7563471611027509E-7</v>
      </c>
      <c r="M28" s="76">
        <f t="shared" ca="1" si="4"/>
        <v>-2.2687964847917267E-3</v>
      </c>
      <c r="N28" s="76">
        <f t="shared" ca="1" si="13"/>
        <v>5.9560230812308963E-7</v>
      </c>
      <c r="O28" s="86">
        <f t="shared" ca="1" si="14"/>
        <v>1172975.8700813742</v>
      </c>
      <c r="P28" s="76">
        <f t="shared" ca="1" si="15"/>
        <v>1030888.0647708852</v>
      </c>
      <c r="Q28" s="76">
        <f t="shared" ca="1" si="16"/>
        <v>53263.755912097971</v>
      </c>
      <c r="R28" s="30">
        <f t="shared" ca="1" si="5"/>
        <v>2.4404964825278678E-3</v>
      </c>
    </row>
    <row r="29" spans="1:28" x14ac:dyDescent="0.2">
      <c r="A29" s="83">
        <v>1906.5</v>
      </c>
      <c r="B29" s="83">
        <v>7.0695499962312169E-3</v>
      </c>
      <c r="C29" s="83">
        <v>0.1</v>
      </c>
      <c r="D29" s="84">
        <f t="shared" si="6"/>
        <v>0.19064999999999999</v>
      </c>
      <c r="E29" s="84">
        <f t="shared" si="6"/>
        <v>7.0695499962312169E-3</v>
      </c>
      <c r="F29" s="76">
        <f t="shared" si="7"/>
        <v>1.9064999999999999E-2</v>
      </c>
      <c r="G29" s="76">
        <f t="shared" si="7"/>
        <v>7.0695499962312178E-4</v>
      </c>
      <c r="H29" s="76">
        <f t="shared" si="8"/>
        <v>3.6347422499999993E-3</v>
      </c>
      <c r="I29" s="76">
        <f t="shared" si="9"/>
        <v>6.9296360996249978E-4</v>
      </c>
      <c r="J29" s="76">
        <f t="shared" si="10"/>
        <v>1.3211351223935057E-4</v>
      </c>
      <c r="K29" s="76">
        <f t="shared" si="11"/>
        <v>1.3478097067814816E-4</v>
      </c>
      <c r="L29" s="76">
        <f t="shared" si="12"/>
        <v>2.5695992059788946E-5</v>
      </c>
      <c r="M29" s="76">
        <f t="shared" ca="1" si="4"/>
        <v>-2.2744991056212224E-3</v>
      </c>
      <c r="N29" s="76">
        <f t="shared" ca="1" si="13"/>
        <v>8.7311253617829389E-6</v>
      </c>
      <c r="O29" s="86">
        <f t="shared" ca="1" si="14"/>
        <v>1152737.4740772035</v>
      </c>
      <c r="P29" s="76">
        <f t="shared" ca="1" si="15"/>
        <v>1003274.3481373963</v>
      </c>
      <c r="Q29" s="76">
        <f t="shared" ca="1" si="16"/>
        <v>51390.652771694738</v>
      </c>
      <c r="R29" s="30">
        <f t="shared" ca="1" si="5"/>
        <v>9.3440491018524398E-3</v>
      </c>
    </row>
    <row r="30" spans="1:28" x14ac:dyDescent="0.2">
      <c r="A30" s="83">
        <v>1913.5</v>
      </c>
      <c r="B30" s="83">
        <v>8.4044499963056296E-3</v>
      </c>
      <c r="C30" s="83">
        <v>0.1</v>
      </c>
      <c r="D30" s="84">
        <f t="shared" si="6"/>
        <v>0.19134999999999999</v>
      </c>
      <c r="E30" s="84">
        <f t="shared" si="6"/>
        <v>8.4044499963056296E-3</v>
      </c>
      <c r="F30" s="76">
        <f t="shared" si="7"/>
        <v>1.9134999999999999E-2</v>
      </c>
      <c r="G30" s="76">
        <f t="shared" si="7"/>
        <v>8.4044499963056298E-4</v>
      </c>
      <c r="H30" s="76">
        <f t="shared" si="8"/>
        <v>3.6614822499999996E-3</v>
      </c>
      <c r="I30" s="76">
        <f t="shared" si="9"/>
        <v>7.0062462853749989E-4</v>
      </c>
      <c r="J30" s="76">
        <f t="shared" si="10"/>
        <v>1.3406452267065058E-4</v>
      </c>
      <c r="K30" s="76">
        <f t="shared" si="11"/>
        <v>1.6081915067930823E-4</v>
      </c>
      <c r="L30" s="76">
        <f t="shared" si="12"/>
        <v>3.0772744482485631E-5</v>
      </c>
      <c r="M30" s="76">
        <f t="shared" ca="1" si="4"/>
        <v>-2.2748347549359912E-3</v>
      </c>
      <c r="N30" s="76">
        <f t="shared" ca="1" si="13"/>
        <v>1.1404712279810182E-5</v>
      </c>
      <c r="O30" s="86">
        <f t="shared" ca="1" si="14"/>
        <v>1150874.1667048633</v>
      </c>
      <c r="P30" s="76">
        <f t="shared" ca="1" si="15"/>
        <v>1000740.2783361806</v>
      </c>
      <c r="Q30" s="76">
        <f t="shared" ca="1" si="16"/>
        <v>51219.222866254036</v>
      </c>
      <c r="R30" s="30">
        <f t="shared" ca="1" si="5"/>
        <v>1.0679284751241622E-2</v>
      </c>
    </row>
    <row r="31" spans="1:28" x14ac:dyDescent="0.2">
      <c r="A31" s="83">
        <v>2851</v>
      </c>
      <c r="B31" s="83">
        <v>-2.3143000071286224E-3</v>
      </c>
      <c r="C31" s="83">
        <v>0.1</v>
      </c>
      <c r="D31" s="84">
        <f t="shared" si="6"/>
        <v>0.28510000000000002</v>
      </c>
      <c r="E31" s="84">
        <f t="shared" si="6"/>
        <v>-2.3143000071286224E-3</v>
      </c>
      <c r="F31" s="76">
        <f t="shared" si="7"/>
        <v>2.8510000000000004E-2</v>
      </c>
      <c r="G31" s="76">
        <f t="shared" si="7"/>
        <v>-2.3143000071286225E-4</v>
      </c>
      <c r="H31" s="76">
        <f t="shared" si="8"/>
        <v>8.1282010000000016E-3</v>
      </c>
      <c r="I31" s="76">
        <f t="shared" si="9"/>
        <v>2.3173501051000005E-3</v>
      </c>
      <c r="J31" s="76">
        <f t="shared" si="10"/>
        <v>6.6067651496401014E-4</v>
      </c>
      <c r="K31" s="76">
        <f t="shared" si="11"/>
        <v>-6.5980693203237029E-5</v>
      </c>
      <c r="L31" s="76">
        <f t="shared" si="12"/>
        <v>-1.8811095632242878E-5</v>
      </c>
      <c r="M31" s="76">
        <f t="shared" ca="1" si="4"/>
        <v>-2.0237568066032489E-3</v>
      </c>
      <c r="N31" s="76">
        <f t="shared" ca="1" si="13"/>
        <v>8.4415351371527422E-9</v>
      </c>
      <c r="O31" s="86">
        <f t="shared" ca="1" si="14"/>
        <v>920663.70900006406</v>
      </c>
      <c r="P31" s="76">
        <f t="shared" ca="1" si="15"/>
        <v>699447.18845624884</v>
      </c>
      <c r="Q31" s="76">
        <f t="shared" ca="1" si="16"/>
        <v>31489.876417631825</v>
      </c>
      <c r="R31" s="30">
        <f t="shared" ca="1" si="5"/>
        <v>-2.9054320052537353E-4</v>
      </c>
    </row>
    <row r="32" spans="1:28" x14ac:dyDescent="0.2">
      <c r="A32" s="83">
        <v>2887.5</v>
      </c>
      <c r="B32" s="83">
        <v>1.4624999312218279E-4</v>
      </c>
      <c r="C32" s="83">
        <v>0.1</v>
      </c>
      <c r="D32" s="84">
        <f t="shared" si="6"/>
        <v>0.28875000000000001</v>
      </c>
      <c r="E32" s="84">
        <f t="shared" si="6"/>
        <v>1.4624999312218279E-4</v>
      </c>
      <c r="F32" s="76">
        <f t="shared" si="7"/>
        <v>2.8875000000000001E-2</v>
      </c>
      <c r="G32" s="76">
        <f t="shared" si="7"/>
        <v>1.4624999312218279E-5</v>
      </c>
      <c r="H32" s="76">
        <f t="shared" si="8"/>
        <v>8.3376562500000004E-3</v>
      </c>
      <c r="I32" s="76">
        <f t="shared" si="9"/>
        <v>2.4074982421875002E-3</v>
      </c>
      <c r="J32" s="76">
        <f t="shared" si="10"/>
        <v>6.9516511743164067E-4</v>
      </c>
      <c r="K32" s="76">
        <f t="shared" si="11"/>
        <v>4.2229685514030284E-6</v>
      </c>
      <c r="L32" s="76">
        <f t="shared" si="12"/>
        <v>1.2193821692176245E-6</v>
      </c>
      <c r="M32" s="76">
        <f t="shared" ca="1" si="4"/>
        <v>-2.0020960519060659E-3</v>
      </c>
      <c r="N32" s="76">
        <f t="shared" ca="1" si="13"/>
        <v>4.6153907291885182E-7</v>
      </c>
      <c r="O32" s="86">
        <f t="shared" ca="1" si="14"/>
        <v>912448.91086085862</v>
      </c>
      <c r="P32" s="76">
        <f t="shared" ca="1" si="15"/>
        <v>689170.6668081854</v>
      </c>
      <c r="Q32" s="76">
        <f t="shared" ca="1" si="16"/>
        <v>30843.967041746895</v>
      </c>
      <c r="R32" s="30">
        <f t="shared" ca="1" si="5"/>
        <v>2.1483460450282487E-3</v>
      </c>
    </row>
    <row r="33" spans="1:18" x14ac:dyDescent="0.2">
      <c r="A33" s="83">
        <v>3614</v>
      </c>
      <c r="B33" s="83">
        <v>1.189800001156982E-3</v>
      </c>
      <c r="C33" s="83">
        <v>0.1</v>
      </c>
      <c r="D33" s="84">
        <f t="shared" si="6"/>
        <v>0.3614</v>
      </c>
      <c r="E33" s="84">
        <f t="shared" si="6"/>
        <v>1.189800001156982E-3</v>
      </c>
      <c r="F33" s="76">
        <f t="shared" si="7"/>
        <v>3.6139999999999999E-2</v>
      </c>
      <c r="G33" s="76">
        <f t="shared" si="7"/>
        <v>1.1898000011569821E-4</v>
      </c>
      <c r="H33" s="76">
        <f t="shared" si="8"/>
        <v>1.3060996E-2</v>
      </c>
      <c r="I33" s="76">
        <f t="shared" si="9"/>
        <v>4.7202439543999998E-3</v>
      </c>
      <c r="J33" s="76">
        <f t="shared" si="10"/>
        <v>1.7058961651201599E-3</v>
      </c>
      <c r="K33" s="76">
        <f t="shared" si="11"/>
        <v>4.2999372041813331E-5</v>
      </c>
      <c r="L33" s="76">
        <f t="shared" si="12"/>
        <v>1.5539973055911337E-5</v>
      </c>
      <c r="M33" s="76">
        <f t="shared" ca="1" si="4"/>
        <v>-1.3856372521406455E-3</v>
      </c>
      <c r="N33" s="76">
        <f t="shared" ca="1" si="13"/>
        <v>6.632877045673228E-7</v>
      </c>
      <c r="O33" s="86">
        <f t="shared" ca="1" si="14"/>
        <v>759855.02549527632</v>
      </c>
      <c r="P33" s="76">
        <f t="shared" ca="1" si="15"/>
        <v>505314.60204976448</v>
      </c>
      <c r="Q33" s="76">
        <f t="shared" ca="1" si="16"/>
        <v>19698.470878965672</v>
      </c>
      <c r="R33" s="30">
        <f t="shared" ca="1" si="5"/>
        <v>2.5754372532976275E-3</v>
      </c>
    </row>
    <row r="34" spans="1:18" x14ac:dyDescent="0.2">
      <c r="A34" s="83">
        <v>6264</v>
      </c>
      <c r="B34" s="83">
        <v>2.5447999942116439E-3</v>
      </c>
      <c r="C34" s="83">
        <v>0.1</v>
      </c>
      <c r="D34" s="84">
        <f t="shared" si="6"/>
        <v>0.62639999999999996</v>
      </c>
      <c r="E34" s="84">
        <f t="shared" si="6"/>
        <v>2.5447999942116439E-3</v>
      </c>
      <c r="F34" s="76">
        <f t="shared" si="7"/>
        <v>6.2640000000000001E-2</v>
      </c>
      <c r="G34" s="76">
        <f t="shared" si="7"/>
        <v>2.5447999942116443E-4</v>
      </c>
      <c r="H34" s="76">
        <f t="shared" si="8"/>
        <v>3.9237695999999996E-2</v>
      </c>
      <c r="I34" s="76">
        <f t="shared" si="9"/>
        <v>2.4578492774399996E-2</v>
      </c>
      <c r="J34" s="76">
        <f t="shared" si="10"/>
        <v>1.5395967873884156E-2</v>
      </c>
      <c r="K34" s="76">
        <f t="shared" si="11"/>
        <v>1.5940627163741738E-4</v>
      </c>
      <c r="L34" s="76">
        <f t="shared" si="12"/>
        <v>9.9852088553678244E-5</v>
      </c>
      <c r="M34" s="76">
        <f t="shared" ca="1" si="4"/>
        <v>3.8543878735206247E-3</v>
      </c>
      <c r="N34" s="76">
        <f t="shared" ca="1" si="13"/>
        <v>1.7150204136329938E-7</v>
      </c>
      <c r="O34" s="86">
        <f t="shared" ca="1" si="14"/>
        <v>356652.98403384426</v>
      </c>
      <c r="P34" s="76">
        <f t="shared" ca="1" si="15"/>
        <v>109598.01558629044</v>
      </c>
      <c r="Q34" s="76">
        <f t="shared" ca="1" si="16"/>
        <v>904.02808668101147</v>
      </c>
      <c r="R34" s="30">
        <f t="shared" ca="1" si="5"/>
        <v>-1.3095878793089807E-3</v>
      </c>
    </row>
    <row r="35" spans="1:18" ht="13.5" thickBot="1" x14ac:dyDescent="0.25">
      <c r="A35" s="162">
        <v>6266.5</v>
      </c>
      <c r="B35" s="162">
        <v>-3.4784500021487474E-3</v>
      </c>
      <c r="C35" s="162">
        <v>0.1</v>
      </c>
      <c r="D35" s="84">
        <f t="shared" si="6"/>
        <v>0.62665000000000004</v>
      </c>
      <c r="E35" s="84">
        <f t="shared" si="6"/>
        <v>-3.4784500021487474E-3</v>
      </c>
      <c r="F35" s="76">
        <f t="shared" si="7"/>
        <v>6.2665000000000012E-2</v>
      </c>
      <c r="G35" s="76">
        <f t="shared" si="7"/>
        <v>-3.4784500021487478E-4</v>
      </c>
      <c r="H35" s="76">
        <f t="shared" si="8"/>
        <v>3.9269022250000007E-2</v>
      </c>
      <c r="I35" s="76">
        <f t="shared" si="9"/>
        <v>2.4607932792962507E-2</v>
      </c>
      <c r="J35" s="76">
        <f t="shared" si="10"/>
        <v>1.5420561084709955E-2</v>
      </c>
      <c r="K35" s="76">
        <f t="shared" si="11"/>
        <v>-2.1797706938465129E-4</v>
      </c>
      <c r="L35" s="76">
        <f t="shared" si="12"/>
        <v>-1.3659533052989175E-4</v>
      </c>
      <c r="M35" s="76">
        <f t="shared" ca="1" si="4"/>
        <v>3.8615482609566602E-3</v>
      </c>
      <c r="N35" s="76">
        <f t="shared" ca="1" si="13"/>
        <v>5.3875574502390398E-6</v>
      </c>
      <c r="O35" s="86">
        <f t="shared" ca="1" si="14"/>
        <v>356370.45388981799</v>
      </c>
      <c r="P35" s="76">
        <f t="shared" ca="1" si="15"/>
        <v>109388.06206703837</v>
      </c>
      <c r="Q35" s="76">
        <f t="shared" ca="1" si="16"/>
        <v>898.5989078218887</v>
      </c>
      <c r="R35" s="30">
        <f t="shared" ca="1" si="5"/>
        <v>-7.3399982631054076E-3</v>
      </c>
    </row>
    <row r="36" spans="1:18" x14ac:dyDescent="0.2">
      <c r="A36" s="122">
        <v>6984</v>
      </c>
      <c r="B36" s="122">
        <v>-3.1511999986832961E-3</v>
      </c>
      <c r="C36" s="122">
        <v>0.1</v>
      </c>
      <c r="D36" s="84">
        <f t="shared" si="6"/>
        <v>0.69840000000000002</v>
      </c>
      <c r="E36" s="84">
        <f t="shared" si="6"/>
        <v>-3.1511999986832961E-3</v>
      </c>
      <c r="F36" s="76">
        <f t="shared" si="7"/>
        <v>6.9839999999999999E-2</v>
      </c>
      <c r="G36" s="76">
        <f t="shared" si="7"/>
        <v>-3.1511999986832961E-4</v>
      </c>
      <c r="H36" s="76">
        <f t="shared" si="8"/>
        <v>4.8776256000000004E-2</v>
      </c>
      <c r="I36" s="76">
        <f t="shared" si="9"/>
        <v>3.4065337190400002E-2</v>
      </c>
      <c r="J36" s="76">
        <f t="shared" si="10"/>
        <v>2.3791231493775364E-2</v>
      </c>
      <c r="K36" s="76">
        <f t="shared" si="11"/>
        <v>-2.2007980790804142E-4</v>
      </c>
      <c r="L36" s="76">
        <f t="shared" si="12"/>
        <v>-1.5370373784297613E-4</v>
      </c>
      <c r="M36" s="76">
        <f t="shared" ca="1" si="4"/>
        <v>6.0892897908093706E-3</v>
      </c>
      <c r="N36" s="76">
        <f t="shared" ca="1" si="13"/>
        <v>8.5386651549718226E-6</v>
      </c>
      <c r="O36" s="86">
        <f t="shared" ca="1" si="14"/>
        <v>281757.56494019413</v>
      </c>
      <c r="P36" s="76">
        <f t="shared" ca="1" si="15"/>
        <v>58993.793092850676</v>
      </c>
      <c r="Q36" s="76">
        <f t="shared" ca="1" si="16"/>
        <v>25.878721874325638</v>
      </c>
      <c r="R36" s="30">
        <f t="shared" ca="1" si="5"/>
        <v>-9.2404897894926667E-3</v>
      </c>
    </row>
    <row r="37" spans="1:18" x14ac:dyDescent="0.2">
      <c r="A37" s="83">
        <v>7126.5</v>
      </c>
      <c r="B37" s="83">
        <v>4.5235500001581386E-3</v>
      </c>
      <c r="C37" s="83">
        <v>0.1</v>
      </c>
      <c r="D37" s="84">
        <f t="shared" si="6"/>
        <v>0.71265000000000001</v>
      </c>
      <c r="E37" s="84">
        <f t="shared" si="6"/>
        <v>4.5235500001581386E-3</v>
      </c>
      <c r="F37" s="76">
        <f t="shared" si="7"/>
        <v>7.1265000000000009E-2</v>
      </c>
      <c r="G37" s="76">
        <f t="shared" si="7"/>
        <v>4.5235500001581389E-4</v>
      </c>
      <c r="H37" s="76">
        <f t="shared" si="8"/>
        <v>5.0787002250000005E-2</v>
      </c>
      <c r="I37" s="76">
        <f t="shared" si="9"/>
        <v>3.6193357153462502E-2</v>
      </c>
      <c r="J37" s="76">
        <f t="shared" si="10"/>
        <v>2.5793195975415052E-2</v>
      </c>
      <c r="K37" s="76">
        <f t="shared" si="11"/>
        <v>3.2237079076126977E-4</v>
      </c>
      <c r="L37" s="76">
        <f t="shared" si="12"/>
        <v>2.2973754403601891E-4</v>
      </c>
      <c r="M37" s="76">
        <f t="shared" ca="1" si="4"/>
        <v>6.5727042944955672E-3</v>
      </c>
      <c r="N37" s="76">
        <f t="shared" ca="1" si="13"/>
        <v>4.1990333220015252E-7</v>
      </c>
      <c r="O37" s="86">
        <f t="shared" ca="1" si="14"/>
        <v>268409.01980251278</v>
      </c>
      <c r="P37" s="76">
        <f t="shared" ca="1" si="15"/>
        <v>51165.098801565684</v>
      </c>
      <c r="Q37" s="76">
        <f t="shared" ca="1" si="16"/>
        <v>0.15652052447350812</v>
      </c>
      <c r="R37" s="30">
        <f t="shared" ca="1" si="5"/>
        <v>-2.0491542943374286E-3</v>
      </c>
    </row>
    <row r="38" spans="1:18" x14ac:dyDescent="0.2">
      <c r="A38" s="83">
        <v>7206.5</v>
      </c>
      <c r="B38" s="83">
        <v>-2.2204500055522658E-3</v>
      </c>
      <c r="C38" s="83">
        <v>0.1</v>
      </c>
      <c r="D38" s="84">
        <f t="shared" si="6"/>
        <v>0.72065000000000001</v>
      </c>
      <c r="E38" s="84">
        <f t="shared" si="6"/>
        <v>-2.2204500055522658E-3</v>
      </c>
      <c r="F38" s="76">
        <f t="shared" si="7"/>
        <v>7.2065000000000004E-2</v>
      </c>
      <c r="G38" s="76">
        <f t="shared" si="7"/>
        <v>-2.2204500055522658E-4</v>
      </c>
      <c r="H38" s="76">
        <f t="shared" si="8"/>
        <v>5.1933642250000002E-2</v>
      </c>
      <c r="I38" s="76">
        <f t="shared" si="9"/>
        <v>3.7425979287462503E-2</v>
      </c>
      <c r="J38" s="76">
        <f t="shared" si="10"/>
        <v>2.6971031973509852E-2</v>
      </c>
      <c r="K38" s="76">
        <f t="shared" si="11"/>
        <v>-1.6001672965012403E-4</v>
      </c>
      <c r="L38" s="76">
        <f t="shared" si="12"/>
        <v>-1.1531605622236188E-4</v>
      </c>
      <c r="M38" s="76">
        <f t="shared" ca="1" si="4"/>
        <v>6.8500458105468648E-3</v>
      </c>
      <c r="N38" s="76">
        <f t="shared" ca="1" si="13"/>
        <v>8.2273894349871836E-6</v>
      </c>
      <c r="O38" s="86">
        <f t="shared" ca="1" si="14"/>
        <v>261118.4182652462</v>
      </c>
      <c r="P38" s="76">
        <f t="shared" ca="1" si="15"/>
        <v>47061.997696894519</v>
      </c>
      <c r="Q38" s="76">
        <f t="shared" ca="1" si="16"/>
        <v>4.8471630738145626</v>
      </c>
      <c r="R38" s="30">
        <f t="shared" ca="1" si="5"/>
        <v>-9.0704958160991306E-3</v>
      </c>
    </row>
    <row r="39" spans="1:18" x14ac:dyDescent="0.2">
      <c r="A39" s="83">
        <v>7235.5</v>
      </c>
      <c r="B39" s="83">
        <v>6.309849995886907E-3</v>
      </c>
      <c r="C39" s="83">
        <v>0.1</v>
      </c>
      <c r="D39" s="84">
        <f t="shared" si="6"/>
        <v>0.72355000000000003</v>
      </c>
      <c r="E39" s="84">
        <f t="shared" si="6"/>
        <v>6.309849995886907E-3</v>
      </c>
      <c r="F39" s="76">
        <f t="shared" si="7"/>
        <v>7.2355000000000003E-2</v>
      </c>
      <c r="G39" s="76">
        <f t="shared" si="7"/>
        <v>6.309849995886907E-4</v>
      </c>
      <c r="H39" s="76">
        <f t="shared" si="8"/>
        <v>5.2352460250000003E-2</v>
      </c>
      <c r="I39" s="76">
        <f t="shared" si="9"/>
        <v>3.7879622613887505E-2</v>
      </c>
      <c r="J39" s="76">
        <f t="shared" si="10"/>
        <v>2.7407800942278307E-2</v>
      </c>
      <c r="K39" s="76">
        <f t="shared" si="11"/>
        <v>4.5654919645239715E-4</v>
      </c>
      <c r="L39" s="76">
        <f t="shared" si="12"/>
        <v>3.3033617109313199E-4</v>
      </c>
      <c r="M39" s="76">
        <f t="shared" ca="1" si="4"/>
        <v>6.9516388994518546E-3</v>
      </c>
      <c r="N39" s="76">
        <f t="shared" ca="1" si="13"/>
        <v>4.1189299673909761E-8</v>
      </c>
      <c r="O39" s="86">
        <f t="shared" ca="1" si="14"/>
        <v>258511.20548590631</v>
      </c>
      <c r="P39" s="76">
        <f t="shared" ca="1" si="15"/>
        <v>45625.327514712444</v>
      </c>
      <c r="Q39" s="76">
        <f t="shared" ca="1" si="16"/>
        <v>9.838504161643657</v>
      </c>
      <c r="R39" s="30">
        <f t="shared" ca="1" si="5"/>
        <v>-6.417889035649476E-4</v>
      </c>
    </row>
    <row r="40" spans="1:18" x14ac:dyDescent="0.2">
      <c r="A40" s="83">
        <v>7298.5</v>
      </c>
      <c r="B40" s="83">
        <v>4.3239499937044457E-3</v>
      </c>
      <c r="C40" s="83">
        <v>0.1</v>
      </c>
      <c r="D40" s="84">
        <f t="shared" si="6"/>
        <v>0.72985</v>
      </c>
      <c r="E40" s="84">
        <f t="shared" si="6"/>
        <v>4.3239499937044457E-3</v>
      </c>
      <c r="F40" s="76">
        <f t="shared" si="7"/>
        <v>7.2985000000000008E-2</v>
      </c>
      <c r="G40" s="76">
        <f t="shared" si="7"/>
        <v>4.3239499937044459E-4</v>
      </c>
      <c r="H40" s="76">
        <f t="shared" si="8"/>
        <v>5.3268102250000005E-2</v>
      </c>
      <c r="I40" s="76">
        <f t="shared" si="9"/>
        <v>3.8877724427162502E-2</v>
      </c>
      <c r="J40" s="76">
        <f t="shared" si="10"/>
        <v>2.8374907173164553E-2</v>
      </c>
      <c r="K40" s="76">
        <f t="shared" si="11"/>
        <v>3.1558349029051899E-4</v>
      </c>
      <c r="L40" s="76">
        <f t="shared" si="12"/>
        <v>2.3032861038853528E-4</v>
      </c>
      <c r="M40" s="76">
        <f t="shared" ca="1" si="4"/>
        <v>7.1742788527907851E-3</v>
      </c>
      <c r="N40" s="76">
        <f t="shared" ca="1" si="13"/>
        <v>8.1243746049404339E-7</v>
      </c>
      <c r="O40" s="86">
        <f t="shared" ca="1" si="14"/>
        <v>252911.99884815299</v>
      </c>
      <c r="P40" s="76">
        <f t="shared" ca="1" si="15"/>
        <v>42595.835108305277</v>
      </c>
      <c r="Q40" s="76">
        <f t="shared" ca="1" si="16"/>
        <v>26.583981242364668</v>
      </c>
      <c r="R40" s="30">
        <f t="shared" ca="1" si="5"/>
        <v>-2.8503288590863395E-3</v>
      </c>
    </row>
    <row r="41" spans="1:18" x14ac:dyDescent="0.2">
      <c r="A41" s="83">
        <v>8047</v>
      </c>
      <c r="B41" s="83">
        <v>2.5629000010667369E-3</v>
      </c>
      <c r="C41" s="83">
        <v>0.1</v>
      </c>
      <c r="D41" s="84">
        <f t="shared" si="6"/>
        <v>0.80469999999999997</v>
      </c>
      <c r="E41" s="84">
        <f t="shared" si="6"/>
        <v>2.5629000010667369E-3</v>
      </c>
      <c r="F41" s="76">
        <f t="shared" si="7"/>
        <v>8.047E-2</v>
      </c>
      <c r="G41" s="76">
        <f t="shared" si="7"/>
        <v>2.5629000010667368E-4</v>
      </c>
      <c r="H41" s="76">
        <f t="shared" si="8"/>
        <v>6.4754208999999993E-2</v>
      </c>
      <c r="I41" s="76">
        <f t="shared" si="9"/>
        <v>5.2107711982299992E-2</v>
      </c>
      <c r="J41" s="76">
        <f t="shared" si="10"/>
        <v>4.19310758321568E-2</v>
      </c>
      <c r="K41" s="76">
        <f t="shared" si="11"/>
        <v>2.0623656308584029E-4</v>
      </c>
      <c r="L41" s="76">
        <f t="shared" si="12"/>
        <v>1.6595856231517569E-4</v>
      </c>
      <c r="M41" s="76">
        <f t="shared" ca="1" si="4"/>
        <v>1.0022522828834859E-2</v>
      </c>
      <c r="N41" s="76">
        <f t="shared" ca="1" si="13"/>
        <v>5.5645972732559283E-6</v>
      </c>
      <c r="O41" s="86">
        <f t="shared" ca="1" si="14"/>
        <v>192874.08735018651</v>
      </c>
      <c r="P41" s="76">
        <f t="shared" ca="1" si="15"/>
        <v>15487.125875029966</v>
      </c>
      <c r="Q41" s="76">
        <f t="shared" ca="1" si="16"/>
        <v>778.39969308312357</v>
      </c>
      <c r="R41" s="30">
        <f t="shared" ca="1" si="5"/>
        <v>-7.4596228277681222E-3</v>
      </c>
    </row>
    <row r="42" spans="1:18" x14ac:dyDescent="0.2">
      <c r="A42" s="83">
        <v>8859</v>
      </c>
      <c r="B42" s="83">
        <v>1.1411300001782365E-2</v>
      </c>
      <c r="C42" s="83">
        <v>0.1</v>
      </c>
      <c r="D42" s="84">
        <f t="shared" si="6"/>
        <v>0.88590000000000002</v>
      </c>
      <c r="E42" s="84">
        <f t="shared" si="6"/>
        <v>1.1411300001782365E-2</v>
      </c>
      <c r="F42" s="76">
        <f t="shared" si="7"/>
        <v>8.8590000000000002E-2</v>
      </c>
      <c r="G42" s="76">
        <f t="shared" si="7"/>
        <v>1.1411300001782365E-3</v>
      </c>
      <c r="H42" s="76">
        <f t="shared" si="8"/>
        <v>7.8481881000000003E-2</v>
      </c>
      <c r="I42" s="76">
        <f t="shared" si="9"/>
        <v>6.9527098377899998E-2</v>
      </c>
      <c r="J42" s="76">
        <f t="shared" si="10"/>
        <v>6.1594056452981612E-2</v>
      </c>
      <c r="K42" s="76">
        <f t="shared" si="11"/>
        <v>1.0109270671578997E-3</v>
      </c>
      <c r="L42" s="76">
        <f t="shared" si="12"/>
        <v>8.9558028879518339E-4</v>
      </c>
      <c r="M42" s="76">
        <f t="shared" ca="1" si="4"/>
        <v>1.3536028491539148E-2</v>
      </c>
      <c r="N42" s="76">
        <f t="shared" ca="1" si="13"/>
        <v>4.5144711551841402E-7</v>
      </c>
      <c r="O42" s="86">
        <f t="shared" ca="1" si="14"/>
        <v>140109.44887479363</v>
      </c>
      <c r="P42" s="76">
        <f t="shared" ca="1" si="15"/>
        <v>1883.5481485970438</v>
      </c>
      <c r="Q42" s="76">
        <f t="shared" ca="1" si="16"/>
        <v>2497.0380821440644</v>
      </c>
      <c r="R42" s="30">
        <f t="shared" ca="1" si="5"/>
        <v>-2.1247284897567831E-3</v>
      </c>
    </row>
    <row r="43" spans="1:18" x14ac:dyDescent="0.2">
      <c r="A43" s="83">
        <v>8859</v>
      </c>
      <c r="B43" s="83">
        <v>1.1711300001479685E-2</v>
      </c>
      <c r="C43" s="83">
        <v>0.1</v>
      </c>
      <c r="D43" s="84">
        <f t="shared" si="6"/>
        <v>0.88590000000000002</v>
      </c>
      <c r="E43" s="84">
        <f t="shared" si="6"/>
        <v>1.1711300001479685E-2</v>
      </c>
      <c r="F43" s="76">
        <f t="shared" si="7"/>
        <v>8.8590000000000002E-2</v>
      </c>
      <c r="G43" s="76">
        <f t="shared" si="7"/>
        <v>1.1711300001479687E-3</v>
      </c>
      <c r="H43" s="76">
        <f t="shared" si="8"/>
        <v>7.8481881000000003E-2</v>
      </c>
      <c r="I43" s="76">
        <f t="shared" si="9"/>
        <v>6.9527098377899998E-2</v>
      </c>
      <c r="J43" s="76">
        <f t="shared" si="10"/>
        <v>6.1594056452981612E-2</v>
      </c>
      <c r="K43" s="76">
        <f t="shared" si="11"/>
        <v>1.0375040671310855E-3</v>
      </c>
      <c r="L43" s="76">
        <f t="shared" si="12"/>
        <v>9.1912485307142861E-4</v>
      </c>
      <c r="M43" s="76">
        <f t="shared" ca="1" si="4"/>
        <v>1.3536028491539148E-2</v>
      </c>
      <c r="N43" s="76">
        <f t="shared" ca="1" si="13"/>
        <v>3.3296340624346877E-7</v>
      </c>
      <c r="O43" s="86">
        <f t="shared" ca="1" si="14"/>
        <v>140109.44887479363</v>
      </c>
      <c r="P43" s="76">
        <f t="shared" ca="1" si="15"/>
        <v>1883.5481485970438</v>
      </c>
      <c r="Q43" s="76">
        <f t="shared" ca="1" si="16"/>
        <v>2497.0380821440644</v>
      </c>
      <c r="R43" s="30">
        <f t="shared" ca="1" si="5"/>
        <v>-1.8247284900594629E-3</v>
      </c>
    </row>
    <row r="44" spans="1:18" x14ac:dyDescent="0.2">
      <c r="A44" s="83">
        <v>8873</v>
      </c>
      <c r="B44" s="83">
        <v>1.5081099998496938E-2</v>
      </c>
      <c r="C44" s="83">
        <v>0.1</v>
      </c>
      <c r="D44" s="84">
        <f t="shared" si="6"/>
        <v>0.88729999999999998</v>
      </c>
      <c r="E44" s="84">
        <f t="shared" si="6"/>
        <v>1.5081099998496938E-2</v>
      </c>
      <c r="F44" s="76">
        <f t="shared" si="7"/>
        <v>8.8730000000000003E-2</v>
      </c>
      <c r="G44" s="76">
        <f t="shared" si="7"/>
        <v>1.508109999849694E-3</v>
      </c>
      <c r="H44" s="76">
        <f t="shared" si="8"/>
        <v>7.8730128999999996E-2</v>
      </c>
      <c r="I44" s="76">
        <f t="shared" si="9"/>
        <v>6.9857243461699997E-2</v>
      </c>
      <c r="J44" s="76">
        <f t="shared" si="10"/>
        <v>6.1984332123566403E-2</v>
      </c>
      <c r="K44" s="76">
        <f t="shared" si="11"/>
        <v>1.3381460028666335E-3</v>
      </c>
      <c r="L44" s="76">
        <f t="shared" si="12"/>
        <v>1.1873369483435638E-3</v>
      </c>
      <c r="M44" s="76">
        <f t="shared" ca="1" si="4"/>
        <v>1.3600472265820538E-2</v>
      </c>
      <c r="N44" s="76">
        <f t="shared" ca="1" si="13"/>
        <v>2.1922584827704585E-7</v>
      </c>
      <c r="O44" s="86">
        <f t="shared" ca="1" si="14"/>
        <v>139302.61173107824</v>
      </c>
      <c r="P44" s="76">
        <f t="shared" ca="1" si="15"/>
        <v>1770.2285001342968</v>
      </c>
      <c r="Q44" s="76">
        <f t="shared" ca="1" si="16"/>
        <v>2532.8215563517042</v>
      </c>
      <c r="R44" s="30">
        <f t="shared" ca="1" si="5"/>
        <v>1.4806277326764004E-3</v>
      </c>
    </row>
    <row r="45" spans="1:18" x14ac:dyDescent="0.2">
      <c r="A45" s="83">
        <v>8948</v>
      </c>
      <c r="B45" s="83">
        <v>7.3835999937728047E-3</v>
      </c>
      <c r="C45" s="83">
        <v>0.1</v>
      </c>
      <c r="D45" s="84">
        <f t="shared" si="6"/>
        <v>0.89480000000000004</v>
      </c>
      <c r="E45" s="84">
        <f t="shared" si="6"/>
        <v>7.3835999937728047E-3</v>
      </c>
      <c r="F45" s="76">
        <f t="shared" si="7"/>
        <v>8.9480000000000004E-2</v>
      </c>
      <c r="G45" s="76">
        <f t="shared" si="7"/>
        <v>7.3835999937728054E-4</v>
      </c>
      <c r="H45" s="76">
        <f t="shared" si="8"/>
        <v>8.0066704000000002E-2</v>
      </c>
      <c r="I45" s="76">
        <f t="shared" si="9"/>
        <v>7.1643686739200005E-2</v>
      </c>
      <c r="J45" s="76">
        <f t="shared" si="10"/>
        <v>6.4106770894236165E-2</v>
      </c>
      <c r="K45" s="76">
        <f t="shared" si="11"/>
        <v>6.6068452744279065E-4</v>
      </c>
      <c r="L45" s="76">
        <f t="shared" si="12"/>
        <v>5.9118051515580914E-4</v>
      </c>
      <c r="M45" s="76">
        <f t="shared" ca="1" si="4"/>
        <v>1.3947938364958419E-2</v>
      </c>
      <c r="N45" s="76">
        <f t="shared" ca="1" si="13"/>
        <v>4.309053825141981E-6</v>
      </c>
      <c r="O45" s="86">
        <f t="shared" ca="1" si="14"/>
        <v>135036.48709827047</v>
      </c>
      <c r="P45" s="76">
        <f t="shared" ca="1" si="15"/>
        <v>1225.9111223627963</v>
      </c>
      <c r="Q45" s="76">
        <f t="shared" ca="1" si="16"/>
        <v>2727.421343727714</v>
      </c>
      <c r="R45" s="30">
        <f t="shared" ca="1" si="5"/>
        <v>-6.5643383711856147E-3</v>
      </c>
    </row>
    <row r="46" spans="1:18" x14ac:dyDescent="0.2">
      <c r="A46" s="83">
        <v>9864</v>
      </c>
      <c r="B46" s="83">
        <v>1.6064799994637724E-2</v>
      </c>
      <c r="C46" s="83">
        <v>0.1</v>
      </c>
      <c r="D46" s="84">
        <f t="shared" si="6"/>
        <v>0.98640000000000005</v>
      </c>
      <c r="E46" s="84">
        <f t="shared" si="6"/>
        <v>1.6064799994637724E-2</v>
      </c>
      <c r="F46" s="76">
        <f t="shared" si="7"/>
        <v>9.8640000000000005E-2</v>
      </c>
      <c r="G46" s="76">
        <f t="shared" si="7"/>
        <v>1.6064799994637724E-3</v>
      </c>
      <c r="H46" s="76">
        <f t="shared" si="8"/>
        <v>9.7298496000000012E-2</v>
      </c>
      <c r="I46" s="76">
        <f t="shared" si="9"/>
        <v>9.5975236454400023E-2</v>
      </c>
      <c r="J46" s="76">
        <f t="shared" si="10"/>
        <v>9.4669973238620184E-2</v>
      </c>
      <c r="K46" s="76">
        <f t="shared" si="11"/>
        <v>1.5846318714710652E-3</v>
      </c>
      <c r="L46" s="76">
        <f t="shared" si="12"/>
        <v>1.5630808780190588E-3</v>
      </c>
      <c r="M46" s="76">
        <f t="shared" ca="1" si="4"/>
        <v>1.8495139737651222E-2</v>
      </c>
      <c r="N46" s="76">
        <f t="shared" ca="1" si="13"/>
        <v>5.9065512664709164E-7</v>
      </c>
      <c r="O46" s="86">
        <f t="shared" ca="1" si="14"/>
        <v>90114.862150056128</v>
      </c>
      <c r="P46" s="76">
        <f t="shared" ca="1" si="15"/>
        <v>2079.9563673332482</v>
      </c>
      <c r="Q46" s="76">
        <f t="shared" ca="1" si="16"/>
        <v>5407.5153551977282</v>
      </c>
      <c r="R46" s="30">
        <f t="shared" ca="1" si="5"/>
        <v>-2.4303397430134981E-3</v>
      </c>
    </row>
    <row r="47" spans="1:18" x14ac:dyDescent="0.2">
      <c r="A47" s="83">
        <v>10707</v>
      </c>
      <c r="B47" s="83">
        <v>1.9824899995001033E-2</v>
      </c>
      <c r="C47" s="83">
        <v>0.1</v>
      </c>
      <c r="D47" s="84">
        <f t="shared" si="6"/>
        <v>1.0707</v>
      </c>
      <c r="E47" s="84">
        <f t="shared" si="6"/>
        <v>1.9824899995001033E-2</v>
      </c>
      <c r="F47" s="76">
        <f t="shared" si="7"/>
        <v>0.10707</v>
      </c>
      <c r="G47" s="76">
        <f t="shared" si="7"/>
        <v>1.9824899995001034E-3</v>
      </c>
      <c r="H47" s="76">
        <f t="shared" si="8"/>
        <v>0.114639849</v>
      </c>
      <c r="I47" s="76">
        <f t="shared" si="9"/>
        <v>0.1227448863243</v>
      </c>
      <c r="J47" s="76">
        <f t="shared" si="10"/>
        <v>0.13142294978742802</v>
      </c>
      <c r="K47" s="76">
        <f t="shared" si="11"/>
        <v>2.1226520424647605E-3</v>
      </c>
      <c r="L47" s="76">
        <f t="shared" si="12"/>
        <v>2.2727235418670191E-3</v>
      </c>
      <c r="M47" s="76">
        <f t="shared" ca="1" si="4"/>
        <v>2.3175698830873712E-2</v>
      </c>
      <c r="N47" s="76">
        <f t="shared" ca="1" si="13"/>
        <v>1.1227852838485698E-6</v>
      </c>
      <c r="O47" s="86">
        <f t="shared" ca="1" si="14"/>
        <v>59181.53403607013</v>
      </c>
      <c r="P47" s="76">
        <f t="shared" ca="1" si="15"/>
        <v>12237.086854444882</v>
      </c>
      <c r="Q47" s="76">
        <f t="shared" ca="1" si="16"/>
        <v>8118.4854762660971</v>
      </c>
      <c r="R47" s="30">
        <f t="shared" ca="1" si="5"/>
        <v>-3.3507988358726787E-3</v>
      </c>
    </row>
    <row r="48" spans="1:18" x14ac:dyDescent="0.2">
      <c r="A48" s="83">
        <v>12388</v>
      </c>
      <c r="B48" s="83">
        <v>2.9691600000660401E-2</v>
      </c>
      <c r="C48" s="83">
        <v>1</v>
      </c>
      <c r="D48" s="84">
        <f t="shared" si="6"/>
        <v>1.2387999999999999</v>
      </c>
      <c r="E48" s="84">
        <f t="shared" si="6"/>
        <v>2.9691600000660401E-2</v>
      </c>
      <c r="F48" s="76">
        <f t="shared" si="7"/>
        <v>1.2387999999999999</v>
      </c>
      <c r="G48" s="76">
        <f t="shared" si="7"/>
        <v>2.9691600000660401E-2</v>
      </c>
      <c r="H48" s="76">
        <f t="shared" si="8"/>
        <v>1.5346254399999997</v>
      </c>
      <c r="I48" s="76">
        <f t="shared" si="9"/>
        <v>1.9010939950719994</v>
      </c>
      <c r="J48" s="76">
        <f t="shared" si="10"/>
        <v>2.3550752410951925</v>
      </c>
      <c r="K48" s="76">
        <f t="shared" si="11"/>
        <v>3.6781954080818101E-2</v>
      </c>
      <c r="L48" s="76">
        <f t="shared" si="12"/>
        <v>4.5565484715317461E-2</v>
      </c>
      <c r="M48" s="76">
        <f t="shared" ca="1" si="4"/>
        <v>3.3927528422738037E-2</v>
      </c>
      <c r="N48" s="76">
        <f t="shared" ca="1" si="13"/>
        <v>1.7943089596965136E-5</v>
      </c>
      <c r="O48" s="86">
        <f t="shared" ca="1" si="14"/>
        <v>2075953.3092217026</v>
      </c>
      <c r="P48" s="76">
        <f t="shared" ca="1" si="15"/>
        <v>4579566.6954054879</v>
      </c>
      <c r="Q48" s="76">
        <f t="shared" ca="1" si="16"/>
        <v>1309258.3455295239</v>
      </c>
      <c r="R48" s="30">
        <f t="shared" ca="1" si="5"/>
        <v>-4.2359284220776366E-3</v>
      </c>
    </row>
    <row r="49" spans="1:18" x14ac:dyDescent="0.2">
      <c r="A49" s="83">
        <v>12531</v>
      </c>
      <c r="B49" s="83">
        <v>3.3861699994304217E-2</v>
      </c>
      <c r="C49" s="83">
        <v>1</v>
      </c>
      <c r="D49" s="84">
        <f t="shared" si="6"/>
        <v>1.2531000000000001</v>
      </c>
      <c r="E49" s="84">
        <f t="shared" si="6"/>
        <v>3.3861699994304217E-2</v>
      </c>
      <c r="F49" s="76">
        <f t="shared" si="7"/>
        <v>1.2531000000000001</v>
      </c>
      <c r="G49" s="76">
        <f t="shared" si="7"/>
        <v>3.3861699994304217E-2</v>
      </c>
      <c r="H49" s="76">
        <f t="shared" si="8"/>
        <v>1.5702596100000004</v>
      </c>
      <c r="I49" s="76">
        <f t="shared" si="9"/>
        <v>1.9676923172910006</v>
      </c>
      <c r="J49" s="76">
        <f t="shared" si="10"/>
        <v>2.4657152427973532</v>
      </c>
      <c r="K49" s="76">
        <f t="shared" si="11"/>
        <v>4.2432096262862616E-2</v>
      </c>
      <c r="L49" s="76">
        <f t="shared" si="12"/>
        <v>5.3171659826993151E-2</v>
      </c>
      <c r="M49" s="76">
        <f t="shared" ca="1" si="4"/>
        <v>3.4929371157706543E-2</v>
      </c>
      <c r="N49" s="76">
        <f t="shared" ca="1" si="13"/>
        <v>1.1399217131608755E-6</v>
      </c>
      <c r="O49" s="86">
        <f t="shared" ca="1" si="14"/>
        <v>1863862.456896055</v>
      </c>
      <c r="P49" s="76">
        <f t="shared" ca="1" si="15"/>
        <v>4892000.7763563832</v>
      </c>
      <c r="Q49" s="76">
        <f t="shared" ca="1" si="16"/>
        <v>1344577.8514442795</v>
      </c>
      <c r="R49" s="30">
        <f t="shared" ca="1" si="5"/>
        <v>-1.0676711634023256E-3</v>
      </c>
    </row>
    <row r="50" spans="1:18" x14ac:dyDescent="0.2">
      <c r="A50" s="83">
        <v>13429.5</v>
      </c>
      <c r="B50" s="83">
        <v>3.8905649991647806E-2</v>
      </c>
      <c r="C50" s="83">
        <v>1</v>
      </c>
      <c r="D50" s="84">
        <f t="shared" si="6"/>
        <v>1.3429500000000001</v>
      </c>
      <c r="E50" s="84">
        <f t="shared" si="6"/>
        <v>3.8905649991647806E-2</v>
      </c>
      <c r="F50" s="76">
        <f t="shared" si="7"/>
        <v>1.3429500000000001</v>
      </c>
      <c r="G50" s="76">
        <f t="shared" si="7"/>
        <v>3.8905649991647806E-2</v>
      </c>
      <c r="H50" s="76">
        <f t="shared" si="8"/>
        <v>1.8035147025000002</v>
      </c>
      <c r="I50" s="76">
        <f t="shared" si="9"/>
        <v>2.4220300697223753</v>
      </c>
      <c r="J50" s="76">
        <f t="shared" si="10"/>
        <v>3.2526652821336643</v>
      </c>
      <c r="K50" s="76">
        <f t="shared" si="11"/>
        <v>5.2248342656283427E-2</v>
      </c>
      <c r="L50" s="76">
        <f t="shared" si="12"/>
        <v>7.016691177025583E-2</v>
      </c>
      <c r="M50" s="76">
        <f t="shared" ca="1" si="4"/>
        <v>4.1537019934597061E-2</v>
      </c>
      <c r="N50" s="76">
        <f t="shared" ca="1" si="13"/>
        <v>6.9241077766567645E-6</v>
      </c>
      <c r="O50" s="86">
        <f t="shared" ca="1" si="14"/>
        <v>849874.57169720461</v>
      </c>
      <c r="P50" s="76">
        <f t="shared" ca="1" si="15"/>
        <v>6785794.5200759387</v>
      </c>
      <c r="Q50" s="76">
        <f t="shared" ca="1" si="16"/>
        <v>1529342.1364012496</v>
      </c>
      <c r="R50" s="30">
        <f t="shared" ca="1" si="5"/>
        <v>-2.6313699429492549E-3</v>
      </c>
    </row>
    <row r="51" spans="1:18" x14ac:dyDescent="0.2">
      <c r="A51" s="83">
        <v>14335.5</v>
      </c>
      <c r="B51" s="83">
        <v>4.5779849991959054E-2</v>
      </c>
      <c r="C51" s="83">
        <v>1</v>
      </c>
      <c r="D51" s="84">
        <f t="shared" si="6"/>
        <v>1.4335500000000001</v>
      </c>
      <c r="E51" s="84">
        <f t="shared" si="6"/>
        <v>4.5779849991959054E-2</v>
      </c>
      <c r="F51" s="76">
        <f t="shared" si="7"/>
        <v>1.4335500000000001</v>
      </c>
      <c r="G51" s="76">
        <f t="shared" si="7"/>
        <v>4.5779849991959054E-2</v>
      </c>
      <c r="H51" s="76">
        <f t="shared" si="8"/>
        <v>2.0550656025000005</v>
      </c>
      <c r="I51" s="76">
        <f t="shared" si="9"/>
        <v>2.9460392944638758</v>
      </c>
      <c r="J51" s="76">
        <f t="shared" si="10"/>
        <v>4.2232946305786898</v>
      </c>
      <c r="K51" s="76">
        <f t="shared" si="11"/>
        <v>6.5627703955972908E-2</v>
      </c>
      <c r="L51" s="76">
        <f t="shared" si="12"/>
        <v>9.4080595006084969E-2</v>
      </c>
      <c r="M51" s="76">
        <f t="shared" ca="1" si="4"/>
        <v>4.8746398429895019E-2</v>
      </c>
      <c r="N51" s="76">
        <f t="shared" ca="1" si="13"/>
        <v>8.8004096346203124E-6</v>
      </c>
      <c r="O51" s="86">
        <f t="shared" ca="1" si="14"/>
        <v>280874.16756697005</v>
      </c>
      <c r="P51" s="76">
        <f t="shared" ca="1" si="15"/>
        <v>8411138.2375905477</v>
      </c>
      <c r="Q51" s="76">
        <f t="shared" ca="1" si="16"/>
        <v>1640535.2800954387</v>
      </c>
      <c r="R51" s="30">
        <f t="shared" ca="1" si="5"/>
        <v>-2.9665484379359647E-3</v>
      </c>
    </row>
    <row r="52" spans="1:18" x14ac:dyDescent="0.2">
      <c r="A52" s="83">
        <v>15127.5</v>
      </c>
      <c r="B52" s="83">
        <v>5.1614249998237938E-2</v>
      </c>
      <c r="C52" s="83">
        <v>1</v>
      </c>
      <c r="D52" s="84">
        <f t="shared" si="6"/>
        <v>1.51275</v>
      </c>
      <c r="E52" s="84">
        <f t="shared" si="6"/>
        <v>5.1614249998237938E-2</v>
      </c>
      <c r="F52" s="76">
        <f t="shared" si="7"/>
        <v>1.51275</v>
      </c>
      <c r="G52" s="76">
        <f t="shared" si="7"/>
        <v>5.1614249998237938E-2</v>
      </c>
      <c r="H52" s="76">
        <f t="shared" si="8"/>
        <v>2.2884125625</v>
      </c>
      <c r="I52" s="76">
        <f t="shared" si="9"/>
        <v>3.4617961039218752</v>
      </c>
      <c r="J52" s="76">
        <f t="shared" si="10"/>
        <v>5.2368320562078168</v>
      </c>
      <c r="K52" s="76">
        <f t="shared" si="11"/>
        <v>7.8079456684834445E-2</v>
      </c>
      <c r="L52" s="76">
        <f t="shared" si="12"/>
        <v>0.1181146980999833</v>
      </c>
      <c r="M52" s="76">
        <f t="shared" ca="1" si="4"/>
        <v>5.5498237093493309E-2</v>
      </c>
      <c r="N52" s="76">
        <f t="shared" ca="1" si="13"/>
        <v>1.5085355756110259E-5</v>
      </c>
      <c r="O52" s="86">
        <f t="shared" ca="1" si="14"/>
        <v>54164.495298469003</v>
      </c>
      <c r="P52" s="76">
        <f t="shared" ca="1" si="15"/>
        <v>9455832.223039493</v>
      </c>
      <c r="Q52" s="76">
        <f t="shared" ca="1" si="16"/>
        <v>1668800.2846933382</v>
      </c>
      <c r="R52" s="30">
        <f t="shared" ca="1" si="5"/>
        <v>-3.8839870952553715E-3</v>
      </c>
    </row>
    <row r="53" spans="1:18" x14ac:dyDescent="0.2">
      <c r="A53" s="83">
        <v>15193</v>
      </c>
      <c r="B53" s="83">
        <v>5.3005100002337713E-2</v>
      </c>
      <c r="C53" s="83">
        <v>1</v>
      </c>
      <c r="D53" s="84">
        <f t="shared" si="6"/>
        <v>1.5193000000000001</v>
      </c>
      <c r="E53" s="84">
        <f t="shared" si="6"/>
        <v>5.3005100002337713E-2</v>
      </c>
      <c r="F53" s="76">
        <f t="shared" si="7"/>
        <v>1.5193000000000001</v>
      </c>
      <c r="G53" s="76">
        <f t="shared" si="7"/>
        <v>5.3005100002337713E-2</v>
      </c>
      <c r="H53" s="76">
        <f t="shared" si="8"/>
        <v>2.3082724900000002</v>
      </c>
      <c r="I53" s="76">
        <f t="shared" si="9"/>
        <v>3.5069583940570004</v>
      </c>
      <c r="J53" s="76">
        <f t="shared" si="10"/>
        <v>5.3281218880908012</v>
      </c>
      <c r="K53" s="76">
        <f t="shared" si="11"/>
        <v>8.0530648433551691E-2</v>
      </c>
      <c r="L53" s="76">
        <f t="shared" si="12"/>
        <v>0.12235021416509509</v>
      </c>
      <c r="M53" s="76">
        <f t="shared" ca="1" si="4"/>
        <v>5.607540535956268E-2</v>
      </c>
      <c r="N53" s="76">
        <f t="shared" ca="1" si="13"/>
        <v>9.4267749866043341E-6</v>
      </c>
      <c r="O53" s="86">
        <f t="shared" ca="1" si="14"/>
        <v>44118.611784895824</v>
      </c>
      <c r="P53" s="76">
        <f t="shared" ca="1" si="15"/>
        <v>9523494.8732640781</v>
      </c>
      <c r="Q53" s="76">
        <f t="shared" ca="1" si="16"/>
        <v>1668167.1320059781</v>
      </c>
      <c r="R53" s="30">
        <f t="shared" ca="1" si="5"/>
        <v>-3.0703053572249672E-3</v>
      </c>
    </row>
    <row r="54" spans="1:18" x14ac:dyDescent="0.2">
      <c r="A54" s="83">
        <v>15951</v>
      </c>
      <c r="B54" s="83">
        <v>6.045569999696454E-2</v>
      </c>
      <c r="C54" s="83">
        <v>1</v>
      </c>
      <c r="D54" s="84">
        <f t="shared" si="6"/>
        <v>1.5951</v>
      </c>
      <c r="E54" s="84">
        <f t="shared" si="6"/>
        <v>6.045569999696454E-2</v>
      </c>
      <c r="F54" s="76">
        <f t="shared" si="7"/>
        <v>1.5951</v>
      </c>
      <c r="G54" s="76">
        <f t="shared" si="7"/>
        <v>6.045569999696454E-2</v>
      </c>
      <c r="H54" s="76">
        <f t="shared" si="8"/>
        <v>2.5443440100000001</v>
      </c>
      <c r="I54" s="76">
        <f t="shared" si="9"/>
        <v>4.0584831303510001</v>
      </c>
      <c r="J54" s="76">
        <f t="shared" si="10"/>
        <v>6.4736864412228803</v>
      </c>
      <c r="K54" s="76">
        <f t="shared" si="11"/>
        <v>9.6432887065158138E-2</v>
      </c>
      <c r="L54" s="76">
        <f t="shared" si="12"/>
        <v>0.15382009815763376</v>
      </c>
      <c r="M54" s="76">
        <f t="shared" ca="1" si="4"/>
        <v>6.29633837771085E-2</v>
      </c>
      <c r="N54" s="76">
        <f t="shared" ca="1" si="13"/>
        <v>6.2884779411971007E-6</v>
      </c>
      <c r="O54" s="86">
        <f t="shared" ca="1" si="14"/>
        <v>990.06469928588751</v>
      </c>
      <c r="P54" s="76">
        <f t="shared" ca="1" si="15"/>
        <v>10077234.470177865</v>
      </c>
      <c r="Q54" s="76">
        <f t="shared" ca="1" si="16"/>
        <v>1627964.8506418334</v>
      </c>
      <c r="R54" s="30">
        <f t="shared" ca="1" si="5"/>
        <v>-2.50768378014396E-3</v>
      </c>
    </row>
    <row r="55" spans="1:18" x14ac:dyDescent="0.2">
      <c r="A55" s="83">
        <v>16067.5</v>
      </c>
      <c r="B55" s="83">
        <v>6.2972249994345475E-2</v>
      </c>
      <c r="C55" s="83">
        <v>1</v>
      </c>
      <c r="D55" s="84">
        <f t="shared" si="6"/>
        <v>1.6067499999999999</v>
      </c>
      <c r="E55" s="84">
        <f t="shared" si="6"/>
        <v>6.2972249994345475E-2</v>
      </c>
      <c r="F55" s="76">
        <f t="shared" si="7"/>
        <v>1.6067499999999999</v>
      </c>
      <c r="G55" s="76">
        <f t="shared" si="7"/>
        <v>6.2972249994345475E-2</v>
      </c>
      <c r="H55" s="76">
        <f t="shared" si="8"/>
        <v>2.5816455624999999</v>
      </c>
      <c r="I55" s="76">
        <f t="shared" si="9"/>
        <v>4.1480590075468742</v>
      </c>
      <c r="J55" s="76">
        <f t="shared" si="10"/>
        <v>6.6648938103759399</v>
      </c>
      <c r="K55" s="76">
        <f t="shared" si="11"/>
        <v>0.10118066267841458</v>
      </c>
      <c r="L55" s="76">
        <f t="shared" si="12"/>
        <v>0.16257202975854262</v>
      </c>
      <c r="M55" s="76">
        <f t="shared" ca="1" si="4"/>
        <v>6.4056084653351303E-2</v>
      </c>
      <c r="N55" s="76">
        <f t="shared" ca="1" si="13"/>
        <v>1.1746975680622792E-6</v>
      </c>
      <c r="O55" s="86">
        <f t="shared" ca="1" si="14"/>
        <v>4244.2525505265912</v>
      </c>
      <c r="P55" s="76">
        <f t="shared" ca="1" si="15"/>
        <v>10123553.419846276</v>
      </c>
      <c r="Q55" s="76">
        <f t="shared" ca="1" si="16"/>
        <v>1616503.7130440013</v>
      </c>
      <c r="R55" s="30">
        <f t="shared" ca="1" si="5"/>
        <v>-1.0838346590058279E-3</v>
      </c>
    </row>
    <row r="56" spans="1:18" x14ac:dyDescent="0.2">
      <c r="A56" s="83">
        <v>16067.5</v>
      </c>
      <c r="B56" s="83">
        <v>6.2972249994345475E-2</v>
      </c>
      <c r="C56" s="83">
        <v>1</v>
      </c>
      <c r="D56" s="84">
        <f t="shared" si="6"/>
        <v>1.6067499999999999</v>
      </c>
      <c r="E56" s="84">
        <f t="shared" si="6"/>
        <v>6.2972249994345475E-2</v>
      </c>
      <c r="F56" s="76">
        <f t="shared" si="7"/>
        <v>1.6067499999999999</v>
      </c>
      <c r="G56" s="76">
        <f t="shared" si="7"/>
        <v>6.2972249994345475E-2</v>
      </c>
      <c r="H56" s="76">
        <f t="shared" si="8"/>
        <v>2.5816455624999999</v>
      </c>
      <c r="I56" s="76">
        <f t="shared" si="9"/>
        <v>4.1480590075468742</v>
      </c>
      <c r="J56" s="76">
        <f t="shared" si="10"/>
        <v>6.6648938103759399</v>
      </c>
      <c r="K56" s="76">
        <f t="shared" si="11"/>
        <v>0.10118066267841458</v>
      </c>
      <c r="L56" s="76">
        <f t="shared" si="12"/>
        <v>0.16257202975854262</v>
      </c>
      <c r="M56" s="76">
        <f t="shared" ca="1" si="4"/>
        <v>6.4056084653351303E-2</v>
      </c>
      <c r="N56" s="76">
        <f t="shared" ca="1" si="13"/>
        <v>1.1746975680622792E-6</v>
      </c>
      <c r="O56" s="86">
        <f t="shared" ca="1" si="14"/>
        <v>4244.2525505265912</v>
      </c>
      <c r="P56" s="76">
        <f t="shared" ca="1" si="15"/>
        <v>10123553.419846276</v>
      </c>
      <c r="Q56" s="76">
        <f t="shared" ca="1" si="16"/>
        <v>1616503.7130440013</v>
      </c>
      <c r="R56" s="30">
        <f t="shared" ca="1" si="5"/>
        <v>-1.0838346590058279E-3</v>
      </c>
    </row>
    <row r="57" spans="1:18" x14ac:dyDescent="0.2">
      <c r="A57" s="83">
        <v>16081.5</v>
      </c>
      <c r="B57" s="83">
        <v>6.2842049999744631E-2</v>
      </c>
      <c r="C57" s="83">
        <v>1</v>
      </c>
      <c r="D57" s="84">
        <f t="shared" si="6"/>
        <v>1.60815</v>
      </c>
      <c r="E57" s="84">
        <f t="shared" si="6"/>
        <v>6.2842049999744631E-2</v>
      </c>
      <c r="F57" s="76">
        <f t="shared" si="7"/>
        <v>1.60815</v>
      </c>
      <c r="G57" s="76">
        <f t="shared" si="7"/>
        <v>6.2842049999744631E-2</v>
      </c>
      <c r="H57" s="76">
        <f t="shared" si="8"/>
        <v>2.5861464224999997</v>
      </c>
      <c r="I57" s="76">
        <f t="shared" si="9"/>
        <v>4.1589113693433744</v>
      </c>
      <c r="J57" s="76">
        <f t="shared" si="10"/>
        <v>6.6881533186095474</v>
      </c>
      <c r="K57" s="76">
        <f t="shared" si="11"/>
        <v>0.10105944270708933</v>
      </c>
      <c r="L57" s="76">
        <f t="shared" si="12"/>
        <v>0.1625187427894057</v>
      </c>
      <c r="M57" s="76">
        <f t="shared" ca="1" si="4"/>
        <v>6.4188007151479515E-2</v>
      </c>
      <c r="N57" s="76">
        <f t="shared" ca="1" si="13"/>
        <v>1.8116006543062799E-6</v>
      </c>
      <c r="O57" s="86">
        <f t="shared" ca="1" si="14"/>
        <v>4779.5113888418409</v>
      </c>
      <c r="P57" s="76">
        <f t="shared" ca="1" si="15"/>
        <v>10128406.869695239</v>
      </c>
      <c r="Q57" s="76">
        <f t="shared" ca="1" si="16"/>
        <v>1615033.7475895097</v>
      </c>
      <c r="R57" s="30">
        <f t="shared" ca="1" si="5"/>
        <v>-1.3459571517348834E-3</v>
      </c>
    </row>
    <row r="58" spans="1:18" x14ac:dyDescent="0.2">
      <c r="A58" s="83">
        <v>16098.5</v>
      </c>
      <c r="B58" s="83">
        <v>6.3383949993294664E-2</v>
      </c>
      <c r="C58" s="83">
        <v>1</v>
      </c>
      <c r="D58" s="84">
        <f t="shared" si="6"/>
        <v>1.60985</v>
      </c>
      <c r="E58" s="84">
        <f t="shared" si="6"/>
        <v>6.3383949993294664E-2</v>
      </c>
      <c r="F58" s="76">
        <f t="shared" si="7"/>
        <v>1.60985</v>
      </c>
      <c r="G58" s="76">
        <f t="shared" si="7"/>
        <v>6.3383949993294664E-2</v>
      </c>
      <c r="H58" s="76">
        <f t="shared" si="8"/>
        <v>2.5916170224999999</v>
      </c>
      <c r="I58" s="76">
        <f t="shared" si="9"/>
        <v>4.1721146636716249</v>
      </c>
      <c r="J58" s="76">
        <f t="shared" si="10"/>
        <v>6.716478791311765</v>
      </c>
      <c r="K58" s="76">
        <f t="shared" si="11"/>
        <v>0.10203865189670541</v>
      </c>
      <c r="L58" s="76">
        <f t="shared" si="12"/>
        <v>0.1642669237559112</v>
      </c>
      <c r="M58" s="76">
        <f t="shared" ca="1" si="4"/>
        <v>6.4348374943625747E-2</v>
      </c>
      <c r="N58" s="76">
        <f t="shared" ca="1" si="13"/>
        <v>9.3011548482111209E-7</v>
      </c>
      <c r="O58" s="86">
        <f t="shared" ca="1" si="14"/>
        <v>5469.560882139056</v>
      </c>
      <c r="P58" s="76">
        <f t="shared" ca="1" si="15"/>
        <v>10134094.189690974</v>
      </c>
      <c r="Q58" s="76">
        <f t="shared" ca="1" si="16"/>
        <v>1613222.1898998329</v>
      </c>
      <c r="R58" s="30">
        <f t="shared" ca="1" si="5"/>
        <v>-9.6442495033108311E-4</v>
      </c>
    </row>
    <row r="59" spans="1:18" x14ac:dyDescent="0.2">
      <c r="A59" s="83">
        <v>16898.5</v>
      </c>
      <c r="B59" s="83">
        <v>7.1043949996237643E-2</v>
      </c>
      <c r="C59" s="83">
        <v>1</v>
      </c>
      <c r="D59" s="84">
        <f t="shared" si="6"/>
        <v>1.6898500000000001</v>
      </c>
      <c r="E59" s="84">
        <f t="shared" si="6"/>
        <v>7.1043949996237643E-2</v>
      </c>
      <c r="F59" s="76">
        <f t="shared" si="7"/>
        <v>1.6898500000000001</v>
      </c>
      <c r="G59" s="76">
        <f t="shared" si="7"/>
        <v>7.1043949996237643E-2</v>
      </c>
      <c r="H59" s="76">
        <f t="shared" si="8"/>
        <v>2.8555930225000004</v>
      </c>
      <c r="I59" s="76">
        <f t="shared" si="9"/>
        <v>4.8255238690716258</v>
      </c>
      <c r="J59" s="76">
        <f t="shared" si="10"/>
        <v>8.1544115101506875</v>
      </c>
      <c r="K59" s="76">
        <f t="shared" si="11"/>
        <v>0.12005361890114219</v>
      </c>
      <c r="L59" s="76">
        <f t="shared" si="12"/>
        <v>0.20287260790009515</v>
      </c>
      <c r="M59" s="76">
        <f t="shared" ca="1" si="4"/>
        <v>7.2113606915153214E-2</v>
      </c>
      <c r="N59" s="76">
        <f t="shared" ca="1" si="13"/>
        <v>1.1441659241839521E-6</v>
      </c>
      <c r="O59" s="86">
        <f t="shared" ca="1" si="14"/>
        <v>77759.131217580303</v>
      </c>
      <c r="P59" s="76">
        <f t="shared" ca="1" si="15"/>
        <v>10144155.867464591</v>
      </c>
      <c r="Q59" s="76">
        <f t="shared" ca="1" si="16"/>
        <v>1496098.7023370587</v>
      </c>
      <c r="R59" s="30">
        <f t="shared" ca="1" si="5"/>
        <v>-1.0696569189155708E-3</v>
      </c>
    </row>
    <row r="60" spans="1:18" x14ac:dyDescent="0.2">
      <c r="A60" s="83">
        <v>16988</v>
      </c>
      <c r="B60" s="83">
        <v>7.2711599998001475E-2</v>
      </c>
      <c r="C60" s="83">
        <v>1</v>
      </c>
      <c r="D60" s="84">
        <f t="shared" si="6"/>
        <v>1.6988000000000001</v>
      </c>
      <c r="E60" s="84">
        <f t="shared" si="6"/>
        <v>7.2711599998001475E-2</v>
      </c>
      <c r="F60" s="76">
        <f t="shared" si="7"/>
        <v>1.6988000000000001</v>
      </c>
      <c r="G60" s="76">
        <f t="shared" si="7"/>
        <v>7.2711599998001475E-2</v>
      </c>
      <c r="H60" s="76">
        <f t="shared" si="8"/>
        <v>2.8859214400000002</v>
      </c>
      <c r="I60" s="76">
        <f t="shared" si="9"/>
        <v>4.9026033422720001</v>
      </c>
      <c r="J60" s="76">
        <f t="shared" si="10"/>
        <v>8.3285425578516747</v>
      </c>
      <c r="K60" s="76">
        <f t="shared" si="11"/>
        <v>0.12352246607660491</v>
      </c>
      <c r="L60" s="76">
        <f t="shared" si="12"/>
        <v>0.20983996537093644</v>
      </c>
      <c r="M60" s="76">
        <f t="shared" ca="1" si="4"/>
        <v>7.3008957636864366E-2</v>
      </c>
      <c r="N60" s="76">
        <f t="shared" ca="1" si="13"/>
        <v>8.8421565390113643E-8</v>
      </c>
      <c r="O60" s="86">
        <f t="shared" ca="1" si="14"/>
        <v>89455.531213842274</v>
      </c>
      <c r="P60" s="76">
        <f t="shared" ca="1" si="15"/>
        <v>10113910.357886322</v>
      </c>
      <c r="Q60" s="76">
        <f t="shared" ca="1" si="16"/>
        <v>1479289.5038351575</v>
      </c>
      <c r="R60" s="30">
        <f t="shared" ca="1" si="5"/>
        <v>-2.9735763886289124E-4</v>
      </c>
    </row>
    <row r="61" spans="1:18" x14ac:dyDescent="0.2">
      <c r="A61" s="83">
        <v>17716.5</v>
      </c>
      <c r="B61" s="83">
        <v>8.0236549998517148E-2</v>
      </c>
      <c r="C61" s="83">
        <v>1</v>
      </c>
      <c r="D61" s="84">
        <f t="shared" si="6"/>
        <v>1.7716499999999999</v>
      </c>
      <c r="E61" s="84">
        <f t="shared" si="6"/>
        <v>8.0236549998517148E-2</v>
      </c>
      <c r="F61" s="76">
        <f t="shared" si="7"/>
        <v>1.7716499999999999</v>
      </c>
      <c r="G61" s="76">
        <f t="shared" si="7"/>
        <v>8.0236549998517148E-2</v>
      </c>
      <c r="H61" s="76">
        <f t="shared" si="8"/>
        <v>3.1387437224999997</v>
      </c>
      <c r="I61" s="76">
        <f t="shared" si="9"/>
        <v>5.5607553159671239</v>
      </c>
      <c r="J61" s="76">
        <f t="shared" si="10"/>
        <v>9.8517121555331553</v>
      </c>
      <c r="K61" s="76">
        <f t="shared" si="11"/>
        <v>0.1421510838048729</v>
      </c>
      <c r="L61" s="76">
        <f t="shared" si="12"/>
        <v>0.25184196762290306</v>
      </c>
      <c r="M61" s="76">
        <f t="shared" ca="1" si="4"/>
        <v>8.0496038747661661E-2</v>
      </c>
      <c r="N61" s="76">
        <f t="shared" ca="1" si="13"/>
        <v>6.7334410932583729E-8</v>
      </c>
      <c r="O61" s="86">
        <f t="shared" ca="1" si="14"/>
        <v>196890.73435705417</v>
      </c>
      <c r="P61" s="76">
        <f t="shared" ca="1" si="15"/>
        <v>9638970.8218305614</v>
      </c>
      <c r="Q61" s="76">
        <f t="shared" ca="1" si="16"/>
        <v>1317747.9491941535</v>
      </c>
      <c r="R61" s="30">
        <f t="shared" ca="1" si="5"/>
        <v>-2.5948874914451248E-4</v>
      </c>
    </row>
    <row r="62" spans="1:18" x14ac:dyDescent="0.2">
      <c r="A62" s="83">
        <v>17717</v>
      </c>
      <c r="B62" s="83">
        <v>8.2331899997370783E-2</v>
      </c>
      <c r="C62" s="83">
        <v>1</v>
      </c>
      <c r="D62" s="84">
        <f t="shared" si="6"/>
        <v>1.7717000000000001</v>
      </c>
      <c r="E62" s="84">
        <f t="shared" si="6"/>
        <v>8.2331899997370783E-2</v>
      </c>
      <c r="F62" s="76">
        <f t="shared" si="7"/>
        <v>1.7717000000000001</v>
      </c>
      <c r="G62" s="76">
        <f t="shared" si="7"/>
        <v>8.2331899997370783E-2</v>
      </c>
      <c r="H62" s="76">
        <f t="shared" si="8"/>
        <v>3.1389208900000001</v>
      </c>
      <c r="I62" s="76">
        <f t="shared" si="9"/>
        <v>5.5612261408129999</v>
      </c>
      <c r="J62" s="76">
        <f t="shared" si="10"/>
        <v>9.8528243536783915</v>
      </c>
      <c r="K62" s="76">
        <f t="shared" si="11"/>
        <v>0.14586742722534182</v>
      </c>
      <c r="L62" s="76">
        <f t="shared" si="12"/>
        <v>0.25843332081513809</v>
      </c>
      <c r="M62" s="76">
        <f t="shared" ca="1" si="4"/>
        <v>8.0501299304454724E-2</v>
      </c>
      <c r="N62" s="76">
        <f t="shared" ca="1" si="13"/>
        <v>3.3510988969047572E-6</v>
      </c>
      <c r="O62" s="86">
        <f t="shared" ca="1" si="14"/>
        <v>196967.92714918766</v>
      </c>
      <c r="P62" s="76">
        <f t="shared" ca="1" si="15"/>
        <v>9638508.6614992563</v>
      </c>
      <c r="Q62" s="76">
        <f t="shared" ca="1" si="16"/>
        <v>1317623.0942617881</v>
      </c>
      <c r="R62" s="30">
        <f t="shared" ca="1" si="5"/>
        <v>1.8306006929160595E-3</v>
      </c>
    </row>
    <row r="63" spans="1:18" x14ac:dyDescent="0.2">
      <c r="A63" s="83">
        <v>17865</v>
      </c>
      <c r="B63" s="83">
        <v>8.1855500000528991E-2</v>
      </c>
      <c r="C63" s="83">
        <v>1</v>
      </c>
      <c r="D63" s="84">
        <f t="shared" si="6"/>
        <v>1.7865</v>
      </c>
      <c r="E63" s="84">
        <f t="shared" si="6"/>
        <v>8.1855500000528991E-2</v>
      </c>
      <c r="F63" s="76">
        <f t="shared" si="7"/>
        <v>1.7865</v>
      </c>
      <c r="G63" s="76">
        <f t="shared" si="7"/>
        <v>8.1855500000528991E-2</v>
      </c>
      <c r="H63" s="76">
        <f t="shared" si="8"/>
        <v>3.1915822499999997</v>
      </c>
      <c r="I63" s="76">
        <f t="shared" si="9"/>
        <v>5.7017616896249992</v>
      </c>
      <c r="J63" s="76">
        <f t="shared" si="10"/>
        <v>10.186197258515062</v>
      </c>
      <c r="K63" s="76">
        <f t="shared" si="11"/>
        <v>0.14623485075094503</v>
      </c>
      <c r="L63" s="76">
        <f t="shared" si="12"/>
        <v>0.26124856086656328</v>
      </c>
      <c r="M63" s="76">
        <f t="shared" ca="1" si="4"/>
        <v>8.2065771826690906E-2</v>
      </c>
      <c r="N63" s="76">
        <f t="shared" ca="1" si="13"/>
        <v>4.4214240877466449E-8</v>
      </c>
      <c r="O63" s="86">
        <f t="shared" ca="1" si="14"/>
        <v>219786.47198053211</v>
      </c>
      <c r="P63" s="76">
        <f t="shared" ca="1" si="15"/>
        <v>9493809.8559653591</v>
      </c>
      <c r="Q63" s="76">
        <f t="shared" ca="1" si="16"/>
        <v>1279904.3645390086</v>
      </c>
      <c r="R63" s="30">
        <f t="shared" ca="1" si="5"/>
        <v>-2.1027182616191464E-4</v>
      </c>
    </row>
    <row r="64" spans="1:18" x14ac:dyDescent="0.2">
      <c r="A64" s="83">
        <v>17870</v>
      </c>
      <c r="B64" s="83">
        <v>8.2608999997319188E-2</v>
      </c>
      <c r="C64" s="83">
        <v>1</v>
      </c>
      <c r="D64" s="84">
        <f t="shared" si="6"/>
        <v>1.7869999999999999</v>
      </c>
      <c r="E64" s="84">
        <f t="shared" si="6"/>
        <v>8.2608999997319188E-2</v>
      </c>
      <c r="F64" s="76">
        <f t="shared" si="7"/>
        <v>1.7869999999999999</v>
      </c>
      <c r="G64" s="76">
        <f t="shared" si="7"/>
        <v>8.2608999997319188E-2</v>
      </c>
      <c r="H64" s="76">
        <f t="shared" si="8"/>
        <v>3.1933689999999997</v>
      </c>
      <c r="I64" s="76">
        <f t="shared" si="9"/>
        <v>5.7065504029999996</v>
      </c>
      <c r="J64" s="76">
        <f t="shared" si="10"/>
        <v>10.197605570160999</v>
      </c>
      <c r="K64" s="76">
        <f t="shared" si="11"/>
        <v>0.14762228299520938</v>
      </c>
      <c r="L64" s="76">
        <f t="shared" si="12"/>
        <v>0.26380101971243913</v>
      </c>
      <c r="M64" s="76">
        <f t="shared" ca="1" si="4"/>
        <v>8.2118881383841408E-2</v>
      </c>
      <c r="N64" s="76">
        <f t="shared" ca="1" si="13"/>
        <v>2.4021625527738167E-7</v>
      </c>
      <c r="O64" s="86">
        <f t="shared" ca="1" si="14"/>
        <v>220554.96887309395</v>
      </c>
      <c r="P64" s="76">
        <f t="shared" ca="1" si="15"/>
        <v>9488648.726004703</v>
      </c>
      <c r="Q64" s="76">
        <f t="shared" ca="1" si="16"/>
        <v>1278604.1109327094</v>
      </c>
      <c r="R64" s="30">
        <f t="shared" ca="1" si="5"/>
        <v>4.9011861347778019E-4</v>
      </c>
    </row>
    <row r="65" spans="1:18" x14ac:dyDescent="0.2">
      <c r="A65" s="83">
        <v>17872</v>
      </c>
      <c r="B65" s="83">
        <v>8.1390399995143525E-2</v>
      </c>
      <c r="C65" s="83">
        <v>1</v>
      </c>
      <c r="D65" s="84">
        <f t="shared" si="6"/>
        <v>1.7871999999999999</v>
      </c>
      <c r="E65" s="84">
        <f t="shared" si="6"/>
        <v>8.1390399995143525E-2</v>
      </c>
      <c r="F65" s="76">
        <f t="shared" si="7"/>
        <v>1.7871999999999999</v>
      </c>
      <c r="G65" s="76">
        <f t="shared" si="7"/>
        <v>8.1390399995143525E-2</v>
      </c>
      <c r="H65" s="76">
        <f t="shared" si="8"/>
        <v>3.1940838399999998</v>
      </c>
      <c r="I65" s="76">
        <f t="shared" si="9"/>
        <v>5.708466638847999</v>
      </c>
      <c r="J65" s="76">
        <f t="shared" si="10"/>
        <v>10.202171576949143</v>
      </c>
      <c r="K65" s="76">
        <f t="shared" si="11"/>
        <v>0.14546092287132051</v>
      </c>
      <c r="L65" s="76">
        <f t="shared" si="12"/>
        <v>0.25996776135562399</v>
      </c>
      <c r="M65" s="76">
        <f t="shared" ca="1" si="4"/>
        <v>8.2140129887198515E-2</v>
      </c>
      <c r="N65" s="76">
        <f t="shared" ca="1" si="13"/>
        <v>5.6209491104078691E-7</v>
      </c>
      <c r="O65" s="86">
        <f t="shared" ca="1" si="14"/>
        <v>220862.29937783434</v>
      </c>
      <c r="P65" s="76">
        <f t="shared" ca="1" si="15"/>
        <v>9486579.3280190378</v>
      </c>
      <c r="Q65" s="76">
        <f t="shared" ca="1" si="16"/>
        <v>1278083.5442968349</v>
      </c>
      <c r="R65" s="30">
        <f t="shared" ca="1" si="5"/>
        <v>-7.4972989205498997E-4</v>
      </c>
    </row>
    <row r="66" spans="1:18" x14ac:dyDescent="0.2">
      <c r="A66" s="83">
        <v>17872.5</v>
      </c>
      <c r="B66" s="83">
        <v>8.3285749991773628E-2</v>
      </c>
      <c r="C66" s="83">
        <v>1</v>
      </c>
      <c r="D66" s="84">
        <f t="shared" si="6"/>
        <v>1.78725</v>
      </c>
      <c r="E66" s="84">
        <f t="shared" si="6"/>
        <v>8.3285749991773628E-2</v>
      </c>
      <c r="F66" s="76">
        <f t="shared" si="7"/>
        <v>1.78725</v>
      </c>
      <c r="G66" s="76">
        <f t="shared" si="7"/>
        <v>8.3285749991773628E-2</v>
      </c>
      <c r="H66" s="76">
        <f t="shared" si="8"/>
        <v>3.1942625625000001</v>
      </c>
      <c r="I66" s="76">
        <f t="shared" si="9"/>
        <v>5.7089457648281252</v>
      </c>
      <c r="J66" s="76">
        <f t="shared" si="10"/>
        <v>10.203313318189068</v>
      </c>
      <c r="K66" s="76">
        <f t="shared" si="11"/>
        <v>0.14885245667279742</v>
      </c>
      <c r="L66" s="76">
        <f t="shared" si="12"/>
        <v>0.2660365531884572</v>
      </c>
      <c r="M66" s="76">
        <f t="shared" ca="1" si="4"/>
        <v>8.2145442430939311E-2</v>
      </c>
      <c r="N66" s="76">
        <f t="shared" ca="1" si="13"/>
        <v>1.3003013332959088E-6</v>
      </c>
      <c r="O66" s="86">
        <f t="shared" ca="1" si="14"/>
        <v>220939.12580660294</v>
      </c>
      <c r="P66" s="76">
        <f t="shared" ca="1" si="15"/>
        <v>9486061.5371101256</v>
      </c>
      <c r="Q66" s="76">
        <f t="shared" ca="1" si="16"/>
        <v>1277953.3611470587</v>
      </c>
      <c r="R66" s="30">
        <f t="shared" ca="1" si="5"/>
        <v>1.1403075608343166E-3</v>
      </c>
    </row>
    <row r="67" spans="1:18" x14ac:dyDescent="0.2">
      <c r="A67" s="83">
        <v>18599</v>
      </c>
      <c r="B67" s="83">
        <v>9.0429299998504575E-2</v>
      </c>
      <c r="C67" s="83">
        <v>1</v>
      </c>
      <c r="D67" s="84">
        <f t="shared" si="6"/>
        <v>1.8599000000000001</v>
      </c>
      <c r="E67" s="84">
        <f t="shared" si="6"/>
        <v>9.0429299998504575E-2</v>
      </c>
      <c r="F67" s="76">
        <f t="shared" si="7"/>
        <v>1.8599000000000001</v>
      </c>
      <c r="G67" s="76">
        <f t="shared" si="7"/>
        <v>9.0429299998504575E-2</v>
      </c>
      <c r="H67" s="76">
        <f t="shared" si="8"/>
        <v>3.4592280100000004</v>
      </c>
      <c r="I67" s="76">
        <f t="shared" si="9"/>
        <v>6.4338181757990007</v>
      </c>
      <c r="J67" s="76">
        <f t="shared" si="10"/>
        <v>11.966258425168562</v>
      </c>
      <c r="K67" s="76">
        <f t="shared" si="11"/>
        <v>0.16818945506721866</v>
      </c>
      <c r="L67" s="76">
        <f t="shared" si="12"/>
        <v>0.31281556747952</v>
      </c>
      <c r="M67" s="76">
        <f t="shared" ca="1" si="4"/>
        <v>9.0041145413936124E-2</v>
      </c>
      <c r="N67" s="76">
        <f t="shared" ca="1" si="13"/>
        <v>1.5066398152150669E-7</v>
      </c>
      <c r="O67" s="86">
        <f t="shared" ca="1" si="14"/>
        <v>326021.40790994739</v>
      </c>
      <c r="P67" s="76">
        <f t="shared" ca="1" si="15"/>
        <v>8556283.8067767099</v>
      </c>
      <c r="Q67" s="76">
        <f t="shared" ca="1" si="16"/>
        <v>1073205.256256158</v>
      </c>
      <c r="R67" s="30">
        <f t="shared" ca="1" si="5"/>
        <v>3.8815458456845087E-4</v>
      </c>
    </row>
    <row r="68" spans="1:18" x14ac:dyDescent="0.2">
      <c r="A68" s="83">
        <v>18602.5</v>
      </c>
      <c r="B68" s="83">
        <v>8.9705883467104286E-2</v>
      </c>
      <c r="C68" s="83">
        <v>1</v>
      </c>
      <c r="D68" s="84">
        <f t="shared" si="6"/>
        <v>1.86025</v>
      </c>
      <c r="E68" s="84">
        <f t="shared" si="6"/>
        <v>8.9705883467104286E-2</v>
      </c>
      <c r="F68" s="76">
        <f t="shared" si="7"/>
        <v>1.86025</v>
      </c>
      <c r="G68" s="76">
        <f t="shared" si="7"/>
        <v>8.9705883467104286E-2</v>
      </c>
      <c r="H68" s="76">
        <f t="shared" si="8"/>
        <v>3.4605300624999997</v>
      </c>
      <c r="I68" s="76">
        <f t="shared" si="9"/>
        <v>6.4374510487656247</v>
      </c>
      <c r="J68" s="76">
        <f t="shared" si="10"/>
        <v>11.975268313466254</v>
      </c>
      <c r="K68" s="76">
        <f t="shared" si="11"/>
        <v>0.16687536971968076</v>
      </c>
      <c r="L68" s="76">
        <f t="shared" si="12"/>
        <v>0.31042990652103614</v>
      </c>
      <c r="M68" s="76">
        <f t="shared" ca="1" si="4"/>
        <v>9.0080038091118433E-2</v>
      </c>
      <c r="N68" s="76">
        <f t="shared" ca="1" si="13"/>
        <v>1.3999168267116803E-7</v>
      </c>
      <c r="O68" s="86">
        <f t="shared" ca="1" si="14"/>
        <v>326478.50016791414</v>
      </c>
      <c r="P68" s="76">
        <f t="shared" ca="1" si="15"/>
        <v>8550995.4582509324</v>
      </c>
      <c r="Q68" s="76">
        <f t="shared" ca="1" si="16"/>
        <v>1072153.4088614543</v>
      </c>
      <c r="R68" s="30">
        <f t="shared" ca="1" si="5"/>
        <v>-3.7415462401414745E-4</v>
      </c>
    </row>
    <row r="69" spans="1:18" x14ac:dyDescent="0.2">
      <c r="A69" s="83">
        <v>18693.5</v>
      </c>
      <c r="B69" s="83">
        <v>9.2250449997663964E-2</v>
      </c>
      <c r="C69" s="83">
        <v>1</v>
      </c>
      <c r="D69" s="84">
        <f t="shared" si="6"/>
        <v>1.8693500000000001</v>
      </c>
      <c r="E69" s="84">
        <f t="shared" si="6"/>
        <v>9.2250449997663964E-2</v>
      </c>
      <c r="F69" s="76">
        <f t="shared" si="7"/>
        <v>1.8693500000000001</v>
      </c>
      <c r="G69" s="76">
        <f t="shared" si="7"/>
        <v>9.2250449997663964E-2</v>
      </c>
      <c r="H69" s="76">
        <f t="shared" si="8"/>
        <v>3.4944694225000004</v>
      </c>
      <c r="I69" s="76">
        <f t="shared" si="9"/>
        <v>6.5323864149503761</v>
      </c>
      <c r="J69" s="76">
        <f t="shared" si="10"/>
        <v>12.211316544787486</v>
      </c>
      <c r="K69" s="76">
        <f t="shared" si="11"/>
        <v>0.17244837870313315</v>
      </c>
      <c r="L69" s="76">
        <f t="shared" si="12"/>
        <v>0.32236637672870194</v>
      </c>
      <c r="M69" s="76">
        <f t="shared" ca="1" si="4"/>
        <v>9.1094122693081425E-2</v>
      </c>
      <c r="N69" s="76">
        <f t="shared" ca="1" si="13"/>
        <v>1.3370928353231185E-6</v>
      </c>
      <c r="O69" s="86">
        <f t="shared" ca="1" si="14"/>
        <v>338137.91287721734</v>
      </c>
      <c r="P69" s="76">
        <f t="shared" ca="1" si="15"/>
        <v>8410983.9971339796</v>
      </c>
      <c r="Q69" s="76">
        <f t="shared" ca="1" si="16"/>
        <v>1044625.2790636152</v>
      </c>
      <c r="R69" s="30">
        <f t="shared" ca="1" si="5"/>
        <v>1.1563273045825384E-3</v>
      </c>
    </row>
    <row r="70" spans="1:18" x14ac:dyDescent="0.2">
      <c r="A70" s="83">
        <v>18749</v>
      </c>
      <c r="B70" s="83">
        <v>9.3034299999999348E-2</v>
      </c>
      <c r="C70" s="83">
        <v>1</v>
      </c>
      <c r="D70" s="84">
        <f t="shared" si="6"/>
        <v>1.8749</v>
      </c>
      <c r="E70" s="84">
        <f t="shared" si="6"/>
        <v>9.3034299999999348E-2</v>
      </c>
      <c r="F70" s="76">
        <f t="shared" si="7"/>
        <v>1.8749</v>
      </c>
      <c r="G70" s="76">
        <f t="shared" si="7"/>
        <v>9.3034299999999348E-2</v>
      </c>
      <c r="H70" s="76">
        <f t="shared" si="8"/>
        <v>3.5152500099999999</v>
      </c>
      <c r="I70" s="76">
        <f t="shared" si="9"/>
        <v>6.5907422437490002</v>
      </c>
      <c r="J70" s="76">
        <f t="shared" si="10"/>
        <v>12.356982632805</v>
      </c>
      <c r="K70" s="76">
        <f t="shared" si="11"/>
        <v>0.17443000906999878</v>
      </c>
      <c r="L70" s="76">
        <f t="shared" si="12"/>
        <v>0.32703882400534073</v>
      </c>
      <c r="M70" s="76">
        <f t="shared" ca="1" si="4"/>
        <v>9.1715321144567069E-2</v>
      </c>
      <c r="N70" s="76">
        <f t="shared" ca="1" si="13"/>
        <v>1.7397052210774447E-6</v>
      </c>
      <c r="O70" s="86">
        <f t="shared" ca="1" si="14"/>
        <v>345027.08084643539</v>
      </c>
      <c r="P70" s="76">
        <f t="shared" ca="1" si="15"/>
        <v>8323255.1827298701</v>
      </c>
      <c r="Q70" s="76">
        <f t="shared" ca="1" si="16"/>
        <v>1027673.2576652403</v>
      </c>
      <c r="R70" s="30">
        <f t="shared" ca="1" si="5"/>
        <v>1.318978855432279E-3</v>
      </c>
    </row>
    <row r="71" spans="1:18" x14ac:dyDescent="0.2">
      <c r="A71" s="83">
        <v>18751.5</v>
      </c>
      <c r="B71" s="83">
        <v>9.2911050000111572E-2</v>
      </c>
      <c r="C71" s="83">
        <v>1</v>
      </c>
      <c r="D71" s="84">
        <f t="shared" si="6"/>
        <v>1.8751500000000001</v>
      </c>
      <c r="E71" s="84">
        <f t="shared" si="6"/>
        <v>9.2911050000111572E-2</v>
      </c>
      <c r="F71" s="76">
        <f t="shared" si="7"/>
        <v>1.8751500000000001</v>
      </c>
      <c r="G71" s="76">
        <f t="shared" si="7"/>
        <v>9.2911050000111572E-2</v>
      </c>
      <c r="H71" s="76">
        <f t="shared" si="8"/>
        <v>3.5161875225000006</v>
      </c>
      <c r="I71" s="76">
        <f t="shared" si="9"/>
        <v>6.5933790328158768</v>
      </c>
      <c r="J71" s="76">
        <f t="shared" si="10"/>
        <v>12.363574693384692</v>
      </c>
      <c r="K71" s="76">
        <f t="shared" si="11"/>
        <v>0.17422215540770922</v>
      </c>
      <c r="L71" s="76">
        <f t="shared" si="12"/>
        <v>0.32669267471276597</v>
      </c>
      <c r="M71" s="76">
        <f t="shared" ca="1" si="4"/>
        <v>9.1743351533371223E-2</v>
      </c>
      <c r="N71" s="76">
        <f t="shared" ca="1" si="13"/>
        <v>1.3635197092277631E-6</v>
      </c>
      <c r="O71" s="86">
        <f t="shared" ca="1" si="14"/>
        <v>345333.29145404464</v>
      </c>
      <c r="P71" s="76">
        <f t="shared" ca="1" si="15"/>
        <v>8319262.4772095541</v>
      </c>
      <c r="Q71" s="76">
        <f t="shared" ca="1" si="16"/>
        <v>1026906.8806018633</v>
      </c>
      <c r="R71" s="30">
        <f t="shared" ca="1" si="5"/>
        <v>1.1676984667403495E-3</v>
      </c>
    </row>
    <row r="72" spans="1:18" x14ac:dyDescent="0.2">
      <c r="A72" s="83">
        <v>19430</v>
      </c>
      <c r="B72" s="83">
        <v>0.10340099999302765</v>
      </c>
      <c r="C72" s="83">
        <v>1</v>
      </c>
      <c r="D72" s="84">
        <f t="shared" si="6"/>
        <v>1.9430000000000001</v>
      </c>
      <c r="E72" s="84">
        <f t="shared" si="6"/>
        <v>0.10340099999302765</v>
      </c>
      <c r="F72" s="76">
        <f t="shared" si="7"/>
        <v>1.9430000000000001</v>
      </c>
      <c r="G72" s="76">
        <f t="shared" si="7"/>
        <v>0.10340099999302765</v>
      </c>
      <c r="H72" s="76">
        <f t="shared" si="8"/>
        <v>3.7752490000000001</v>
      </c>
      <c r="I72" s="76">
        <f t="shared" si="9"/>
        <v>7.3353088070000005</v>
      </c>
      <c r="J72" s="76">
        <f t="shared" si="10"/>
        <v>14.252505012001002</v>
      </c>
      <c r="K72" s="76">
        <f t="shared" si="11"/>
        <v>0.20090814298645274</v>
      </c>
      <c r="L72" s="76">
        <f t="shared" si="12"/>
        <v>0.39036452182267767</v>
      </c>
      <c r="M72" s="76">
        <f t="shared" ca="1" si="4"/>
        <v>9.9505275010397784E-2</v>
      </c>
      <c r="N72" s="76">
        <f t="shared" ca="1" si="13"/>
        <v>1.5176673140286497E-5</v>
      </c>
      <c r="O72" s="86">
        <f t="shared" ca="1" si="14"/>
        <v>413183.09606657154</v>
      </c>
      <c r="P72" s="76">
        <f t="shared" ca="1" si="15"/>
        <v>7117604.1952075912</v>
      </c>
      <c r="Q72" s="76">
        <f t="shared" ca="1" si="16"/>
        <v>812280.93657857901</v>
      </c>
      <c r="R72" s="30">
        <f t="shared" ca="1" si="5"/>
        <v>3.8957249826298695E-3</v>
      </c>
    </row>
    <row r="73" spans="1:18" x14ac:dyDescent="0.2">
      <c r="A73" s="83">
        <v>19437</v>
      </c>
      <c r="B73" s="83">
        <v>9.9035899998852983E-2</v>
      </c>
      <c r="C73" s="83">
        <v>1</v>
      </c>
      <c r="D73" s="84">
        <f t="shared" si="6"/>
        <v>1.9437</v>
      </c>
      <c r="E73" s="84">
        <f t="shared" si="6"/>
        <v>9.9035899998852983E-2</v>
      </c>
      <c r="F73" s="76">
        <f t="shared" si="7"/>
        <v>1.9437</v>
      </c>
      <c r="G73" s="76">
        <f t="shared" si="7"/>
        <v>9.9035899998852983E-2</v>
      </c>
      <c r="H73" s="76">
        <f t="shared" si="8"/>
        <v>3.7779696899999999</v>
      </c>
      <c r="I73" s="76">
        <f t="shared" si="9"/>
        <v>7.3432396864529998</v>
      </c>
      <c r="J73" s="76">
        <f t="shared" si="10"/>
        <v>14.273054978558696</v>
      </c>
      <c r="K73" s="76">
        <f t="shared" si="11"/>
        <v>0.19249607882777053</v>
      </c>
      <c r="L73" s="76">
        <f t="shared" si="12"/>
        <v>0.3741546284175376</v>
      </c>
      <c r="M73" s="76">
        <f t="shared" ca="1" si="4"/>
        <v>9.9586958048558216E-2</v>
      </c>
      <c r="N73" s="76">
        <f t="shared" ca="1" si="13"/>
        <v>3.0366497414493512E-7</v>
      </c>
      <c r="O73" s="86">
        <f t="shared" ca="1" si="14"/>
        <v>413706.58168466744</v>
      </c>
      <c r="P73" s="76">
        <f t="shared" ca="1" si="15"/>
        <v>7104111.4486472812</v>
      </c>
      <c r="Q73" s="76">
        <f t="shared" ca="1" si="16"/>
        <v>810020.21571013075</v>
      </c>
      <c r="R73" s="30">
        <f t="shared" ca="1" si="5"/>
        <v>-5.5105804970523309E-4</v>
      </c>
    </row>
    <row r="74" spans="1:18" x14ac:dyDescent="0.2">
      <c r="A74" s="83">
        <v>19568</v>
      </c>
      <c r="B74" s="83">
        <v>0.102517599996645</v>
      </c>
      <c r="C74" s="83">
        <v>1</v>
      </c>
      <c r="D74" s="84">
        <f t="shared" si="6"/>
        <v>1.9568000000000001</v>
      </c>
      <c r="E74" s="84">
        <f t="shared" si="6"/>
        <v>0.102517599996645</v>
      </c>
      <c r="F74" s="76">
        <f t="shared" si="7"/>
        <v>1.9568000000000001</v>
      </c>
      <c r="G74" s="76">
        <f t="shared" si="7"/>
        <v>0.102517599996645</v>
      </c>
      <c r="H74" s="76">
        <f t="shared" si="8"/>
        <v>3.8290662400000004</v>
      </c>
      <c r="I74" s="76">
        <f t="shared" si="9"/>
        <v>7.492716818432001</v>
      </c>
      <c r="J74" s="76">
        <f t="shared" si="10"/>
        <v>14.66174827030774</v>
      </c>
      <c r="K74" s="76">
        <f t="shared" si="11"/>
        <v>0.20060643967343494</v>
      </c>
      <c r="L74" s="76">
        <f t="shared" si="12"/>
        <v>0.39254668115297753</v>
      </c>
      <c r="M74" s="76">
        <f t="shared" ca="1" si="4"/>
        <v>0.10112164162148929</v>
      </c>
      <c r="N74" s="76">
        <f t="shared" ca="1" si="13"/>
        <v>1.9486997851673831E-6</v>
      </c>
      <c r="O74" s="86">
        <f t="shared" ca="1" si="14"/>
        <v>422771.15380413464</v>
      </c>
      <c r="P74" s="76">
        <f t="shared" ca="1" si="15"/>
        <v>6848107.0916652866</v>
      </c>
      <c r="Q74" s="76">
        <f t="shared" ca="1" si="16"/>
        <v>767642.75011935527</v>
      </c>
      <c r="R74" s="30">
        <f t="shared" ca="1" si="5"/>
        <v>1.3959583751557147E-3</v>
      </c>
    </row>
    <row r="75" spans="1:18" x14ac:dyDescent="0.2">
      <c r="A75" s="83">
        <v>20191</v>
      </c>
      <c r="B75" s="83">
        <v>0.11092369999823859</v>
      </c>
      <c r="C75" s="83">
        <v>1</v>
      </c>
      <c r="D75" s="84">
        <f t="shared" si="6"/>
        <v>2.0190999999999999</v>
      </c>
      <c r="E75" s="84">
        <f t="shared" si="6"/>
        <v>0.11092369999823859</v>
      </c>
      <c r="F75" s="76">
        <f t="shared" si="7"/>
        <v>2.0190999999999999</v>
      </c>
      <c r="G75" s="76">
        <f t="shared" si="7"/>
        <v>0.11092369999823859</v>
      </c>
      <c r="H75" s="76">
        <f t="shared" si="8"/>
        <v>4.0767648099999994</v>
      </c>
      <c r="I75" s="76">
        <f t="shared" si="9"/>
        <v>8.2313958278709976</v>
      </c>
      <c r="J75" s="76">
        <f t="shared" si="10"/>
        <v>16.620011316054331</v>
      </c>
      <c r="K75" s="76">
        <f t="shared" si="11"/>
        <v>0.22396604266644352</v>
      </c>
      <c r="L75" s="76">
        <f t="shared" si="12"/>
        <v>0.45220983674781606</v>
      </c>
      <c r="M75" s="76">
        <f t="shared" ca="1" si="4"/>
        <v>0.10857721966182309</v>
      </c>
      <c r="N75" s="76">
        <f t="shared" ca="1" si="13"/>
        <v>5.5059699691846194E-6</v>
      </c>
      <c r="O75" s="86">
        <f t="shared" ca="1" si="14"/>
        <v>445817.59294128284</v>
      </c>
      <c r="P75" s="76">
        <f t="shared" ca="1" si="15"/>
        <v>5556966.3020254578</v>
      </c>
      <c r="Q75" s="76">
        <f t="shared" ca="1" si="16"/>
        <v>567063.96218107489</v>
      </c>
      <c r="R75" s="30">
        <f t="shared" ca="1" si="5"/>
        <v>2.3464803364155046E-3</v>
      </c>
    </row>
    <row r="76" spans="1:18" x14ac:dyDescent="0.2">
      <c r="A76" s="83">
        <v>20428</v>
      </c>
      <c r="B76" s="83">
        <v>0.1113195999932941</v>
      </c>
      <c r="C76" s="83">
        <v>1</v>
      </c>
      <c r="D76" s="84">
        <f t="shared" si="6"/>
        <v>2.0428000000000002</v>
      </c>
      <c r="E76" s="84">
        <f t="shared" si="6"/>
        <v>0.1113195999932941</v>
      </c>
      <c r="F76" s="76">
        <f t="shared" si="7"/>
        <v>2.0428000000000002</v>
      </c>
      <c r="G76" s="76">
        <f t="shared" si="7"/>
        <v>0.1113195999932941</v>
      </c>
      <c r="H76" s="76">
        <f t="shared" si="8"/>
        <v>4.173031840000001</v>
      </c>
      <c r="I76" s="76">
        <f t="shared" si="9"/>
        <v>8.5246694427520033</v>
      </c>
      <c r="J76" s="76">
        <f t="shared" si="10"/>
        <v>17.414194737653794</v>
      </c>
      <c r="K76" s="76">
        <f t="shared" si="11"/>
        <v>0.22740367886630122</v>
      </c>
      <c r="L76" s="76">
        <f t="shared" si="12"/>
        <v>0.46454023518808019</v>
      </c>
      <c r="M76" s="76">
        <f t="shared" ca="1" si="4"/>
        <v>0.11148159214282155</v>
      </c>
      <c r="N76" s="76">
        <f t="shared" ca="1" si="13"/>
        <v>2.6241456508522318E-8</v>
      </c>
      <c r="O76" s="86">
        <f t="shared" ca="1" si="14"/>
        <v>445521.85787561536</v>
      </c>
      <c r="P76" s="76">
        <f t="shared" ca="1" si="15"/>
        <v>5044337.1483152444</v>
      </c>
      <c r="Q76" s="76">
        <f t="shared" ca="1" si="16"/>
        <v>492824.31983469811</v>
      </c>
      <c r="R76" s="30">
        <f t="shared" ca="1" si="5"/>
        <v>-1.6199214952744567E-4</v>
      </c>
    </row>
    <row r="77" spans="1:18" x14ac:dyDescent="0.2">
      <c r="A77" s="83">
        <v>20432.5</v>
      </c>
      <c r="B77" s="83">
        <v>0.11387775000184774</v>
      </c>
      <c r="C77" s="83">
        <v>1</v>
      </c>
      <c r="D77" s="84">
        <f t="shared" si="6"/>
        <v>2.04325</v>
      </c>
      <c r="E77" s="84">
        <f t="shared" si="6"/>
        <v>0.11387775000184774</v>
      </c>
      <c r="F77" s="76">
        <f t="shared" si="7"/>
        <v>2.04325</v>
      </c>
      <c r="G77" s="76">
        <f t="shared" si="7"/>
        <v>0.11387775000184774</v>
      </c>
      <c r="H77" s="76">
        <f t="shared" si="8"/>
        <v>4.1748705624999998</v>
      </c>
      <c r="I77" s="76">
        <f t="shared" si="9"/>
        <v>8.5303042768281241</v>
      </c>
      <c r="J77" s="76">
        <f t="shared" si="10"/>
        <v>17.429544213629065</v>
      </c>
      <c r="K77" s="76">
        <f t="shared" si="11"/>
        <v>0.23268071269127541</v>
      </c>
      <c r="L77" s="76">
        <f t="shared" si="12"/>
        <v>0.47542486620644847</v>
      </c>
      <c r="M77" s="76">
        <f t="shared" ca="1" si="4"/>
        <v>0.11153710177932391</v>
      </c>
      <c r="N77" s="76">
        <f t="shared" ca="1" si="13"/>
        <v>5.4786341016039805E-6</v>
      </c>
      <c r="O77" s="86">
        <f t="shared" ca="1" si="14"/>
        <v>445467.3178498373</v>
      </c>
      <c r="P77" s="76">
        <f t="shared" ca="1" si="15"/>
        <v>5034541.7083632266</v>
      </c>
      <c r="Q77" s="76">
        <f t="shared" ca="1" si="16"/>
        <v>491433.77540332236</v>
      </c>
      <c r="R77" s="30">
        <f t="shared" ca="1" si="5"/>
        <v>2.3406482225238334E-3</v>
      </c>
    </row>
    <row r="78" spans="1:18" x14ac:dyDescent="0.2">
      <c r="A78" s="83">
        <v>20433</v>
      </c>
      <c r="B78" s="83">
        <v>0.1141730999952415</v>
      </c>
      <c r="C78" s="83">
        <v>1</v>
      </c>
      <c r="D78" s="84">
        <f t="shared" si="6"/>
        <v>2.0432999999999999</v>
      </c>
      <c r="E78" s="84">
        <f t="shared" si="6"/>
        <v>0.1141730999952415</v>
      </c>
      <c r="F78" s="76">
        <f t="shared" si="7"/>
        <v>2.0432999999999999</v>
      </c>
      <c r="G78" s="76">
        <f t="shared" si="7"/>
        <v>0.1141730999952415</v>
      </c>
      <c r="H78" s="76">
        <f t="shared" si="8"/>
        <v>4.1750748899999994</v>
      </c>
      <c r="I78" s="76">
        <f t="shared" si="9"/>
        <v>8.5309305227369983</v>
      </c>
      <c r="J78" s="76">
        <f t="shared" si="10"/>
        <v>17.431250337108509</v>
      </c>
      <c r="K78" s="76">
        <f t="shared" si="11"/>
        <v>0.23328989522027693</v>
      </c>
      <c r="L78" s="76">
        <f t="shared" si="12"/>
        <v>0.47668124290359182</v>
      </c>
      <c r="M78" s="76">
        <f t="shared" ca="1" si="4"/>
        <v>0.1115432703525161</v>
      </c>
      <c r="N78" s="76">
        <f t="shared" ca="1" si="13"/>
        <v>6.9160039497572095E-6</v>
      </c>
      <c r="O78" s="86">
        <f t="shared" ca="1" si="14"/>
        <v>445461.14550630178</v>
      </c>
      <c r="P78" s="76">
        <f t="shared" ca="1" si="15"/>
        <v>5033453.2193458434</v>
      </c>
      <c r="Q78" s="76">
        <f t="shared" ca="1" si="16"/>
        <v>491279.31974728801</v>
      </c>
      <c r="R78" s="30">
        <f t="shared" ca="1" si="5"/>
        <v>2.6298296427254009E-3</v>
      </c>
    </row>
    <row r="79" spans="1:18" x14ac:dyDescent="0.2">
      <c r="A79" s="83">
        <v>20456.5</v>
      </c>
      <c r="B79" s="83">
        <v>0.11385454999253852</v>
      </c>
      <c r="C79" s="83">
        <v>1</v>
      </c>
      <c r="D79" s="84">
        <f t="shared" si="6"/>
        <v>2.0456500000000002</v>
      </c>
      <c r="E79" s="84">
        <f t="shared" si="6"/>
        <v>0.11385454999253852</v>
      </c>
      <c r="F79" s="76">
        <f t="shared" si="7"/>
        <v>2.0456500000000002</v>
      </c>
      <c r="G79" s="76">
        <f t="shared" si="7"/>
        <v>0.11385454999253852</v>
      </c>
      <c r="H79" s="76">
        <f t="shared" si="8"/>
        <v>4.1846839225000005</v>
      </c>
      <c r="I79" s="76">
        <f t="shared" si="9"/>
        <v>8.5603986660621274</v>
      </c>
      <c r="J79" s="76">
        <f t="shared" si="10"/>
        <v>17.511579531229991</v>
      </c>
      <c r="K79" s="76">
        <f t="shared" si="11"/>
        <v>0.23290656019223646</v>
      </c>
      <c r="L79" s="76">
        <f t="shared" si="12"/>
        <v>0.47644530485724856</v>
      </c>
      <c r="M79" s="76">
        <f t="shared" ca="1" si="4"/>
        <v>0.11183338184970937</v>
      </c>
      <c r="N79" s="76">
        <f t="shared" ca="1" si="13"/>
        <v>4.0851206615874558E-6</v>
      </c>
      <c r="O79" s="86">
        <f t="shared" ca="1" si="14"/>
        <v>445145.7116794638</v>
      </c>
      <c r="P79" s="76">
        <f t="shared" ca="1" si="15"/>
        <v>4982271.1080296133</v>
      </c>
      <c r="Q79" s="76">
        <f t="shared" ca="1" si="16"/>
        <v>484031.16729405127</v>
      </c>
      <c r="R79" s="30">
        <f t="shared" ca="1" si="5"/>
        <v>2.021168142829155E-3</v>
      </c>
    </row>
    <row r="80" spans="1:18" x14ac:dyDescent="0.2">
      <c r="A80" s="83">
        <v>21233</v>
      </c>
      <c r="B80" s="83">
        <v>0.12473309999768389</v>
      </c>
      <c r="C80" s="83">
        <v>1</v>
      </c>
      <c r="D80" s="84">
        <f t="shared" si="6"/>
        <v>2.1233</v>
      </c>
      <c r="E80" s="84">
        <f t="shared" si="6"/>
        <v>0.12473309999768389</v>
      </c>
      <c r="F80" s="76">
        <f t="shared" si="7"/>
        <v>2.1233</v>
      </c>
      <c r="G80" s="76">
        <f t="shared" si="7"/>
        <v>0.12473309999768389</v>
      </c>
      <c r="H80" s="76">
        <f t="shared" si="8"/>
        <v>4.5084028900000002</v>
      </c>
      <c r="I80" s="76">
        <f t="shared" si="9"/>
        <v>9.5726918563370003</v>
      </c>
      <c r="J80" s="76">
        <f t="shared" si="10"/>
        <v>20.325696618560354</v>
      </c>
      <c r="K80" s="76">
        <f t="shared" si="11"/>
        <v>0.26484579122508223</v>
      </c>
      <c r="L80" s="76">
        <f t="shared" si="12"/>
        <v>0.56234706850821703</v>
      </c>
      <c r="M80" s="76">
        <f t="shared" ca="1" si="4"/>
        <v>0.12162708676117839</v>
      </c>
      <c r="N80" s="76">
        <f t="shared" ca="1" si="13"/>
        <v>9.6473182253473736E-6</v>
      </c>
      <c r="O80" s="86">
        <f t="shared" ca="1" si="14"/>
        <v>407596.23092258186</v>
      </c>
      <c r="P80" s="76">
        <f t="shared" ca="1" si="15"/>
        <v>3297050.4414853179</v>
      </c>
      <c r="Q80" s="76">
        <f t="shared" ca="1" si="16"/>
        <v>261613.69867838165</v>
      </c>
      <c r="R80" s="30">
        <f t="shared" ca="1" si="5"/>
        <v>3.1060132365055004E-3</v>
      </c>
    </row>
    <row r="81" spans="1:18" x14ac:dyDescent="0.2">
      <c r="A81" s="83">
        <v>22950</v>
      </c>
      <c r="B81" s="83">
        <v>0.14646499999798834</v>
      </c>
      <c r="C81" s="83">
        <v>1</v>
      </c>
      <c r="D81" s="84">
        <f t="shared" si="6"/>
        <v>2.2949999999999999</v>
      </c>
      <c r="E81" s="84">
        <f t="shared" si="6"/>
        <v>0.14646499999798834</v>
      </c>
      <c r="F81" s="76">
        <f t="shared" si="7"/>
        <v>2.2949999999999999</v>
      </c>
      <c r="G81" s="76">
        <f t="shared" si="7"/>
        <v>0.14646499999798834</v>
      </c>
      <c r="H81" s="76">
        <f t="shared" si="8"/>
        <v>5.2670249999999994</v>
      </c>
      <c r="I81" s="76">
        <f t="shared" si="9"/>
        <v>12.087822374999998</v>
      </c>
      <c r="J81" s="76">
        <f t="shared" si="10"/>
        <v>27.741552350624996</v>
      </c>
      <c r="K81" s="76">
        <f t="shared" si="11"/>
        <v>0.33613717499538326</v>
      </c>
      <c r="L81" s="76">
        <f t="shared" si="12"/>
        <v>0.77143481661440461</v>
      </c>
      <c r="M81" s="76">
        <f t="shared" ca="1" si="4"/>
        <v>0.14471431001249185</v>
      </c>
      <c r="N81" s="76">
        <f t="shared" ca="1" si="13"/>
        <v>3.0649154253176992E-6</v>
      </c>
      <c r="O81" s="86">
        <f t="shared" ca="1" si="14"/>
        <v>185286.0975040248</v>
      </c>
      <c r="P81" s="76">
        <f t="shared" ca="1" si="15"/>
        <v>397102.05808299815</v>
      </c>
      <c r="Q81" s="76">
        <f t="shared" ca="1" si="16"/>
        <v>260.60397441679629</v>
      </c>
      <c r="R81" s="30">
        <f t="shared" ca="1" si="5"/>
        <v>1.7506899854964897E-3</v>
      </c>
    </row>
    <row r="82" spans="1:18" x14ac:dyDescent="0.2">
      <c r="A82" s="83">
        <v>23056</v>
      </c>
      <c r="B82" s="83">
        <v>0.14957919999869773</v>
      </c>
      <c r="C82" s="83">
        <v>1</v>
      </c>
      <c r="D82" s="84">
        <f t="shared" si="6"/>
        <v>2.3056000000000001</v>
      </c>
      <c r="E82" s="84">
        <f t="shared" si="6"/>
        <v>0.14957919999869773</v>
      </c>
      <c r="F82" s="76">
        <f t="shared" si="7"/>
        <v>2.3056000000000001</v>
      </c>
      <c r="G82" s="76">
        <f t="shared" si="7"/>
        <v>0.14957919999869773</v>
      </c>
      <c r="H82" s="76">
        <f t="shared" si="8"/>
        <v>5.3157913600000004</v>
      </c>
      <c r="I82" s="76">
        <f t="shared" si="9"/>
        <v>12.256088559616002</v>
      </c>
      <c r="J82" s="76">
        <f t="shared" si="10"/>
        <v>28.257637783050654</v>
      </c>
      <c r="K82" s="76">
        <f t="shared" si="11"/>
        <v>0.34486980351699753</v>
      </c>
      <c r="L82" s="76">
        <f t="shared" si="12"/>
        <v>0.79513181898878948</v>
      </c>
      <c r="M82" s="76">
        <f t="shared" ca="1" si="4"/>
        <v>0.14620421681486367</v>
      </c>
      <c r="N82" s="76">
        <f t="shared" ca="1" si="13"/>
        <v>1.139051149116267E-5</v>
      </c>
      <c r="O82" s="86">
        <f t="shared" ca="1" si="14"/>
        <v>168996.35698273042</v>
      </c>
      <c r="P82" s="76">
        <f t="shared" ca="1" si="15"/>
        <v>297027.98771019076</v>
      </c>
      <c r="Q82" s="76">
        <f t="shared" ca="1" si="16"/>
        <v>338.78379889481135</v>
      </c>
      <c r="R82" s="30">
        <f t="shared" ca="1" si="5"/>
        <v>3.3749831838340572E-3</v>
      </c>
    </row>
    <row r="83" spans="1:18" x14ac:dyDescent="0.2">
      <c r="A83" s="83">
        <v>23071.5</v>
      </c>
      <c r="B83" s="83">
        <v>0.14843505000317236</v>
      </c>
      <c r="C83" s="83">
        <v>1</v>
      </c>
      <c r="D83" s="84">
        <f t="shared" si="6"/>
        <v>2.30715</v>
      </c>
      <c r="E83" s="84">
        <f t="shared" si="6"/>
        <v>0.14843505000317236</v>
      </c>
      <c r="F83" s="76">
        <f t="shared" si="7"/>
        <v>2.30715</v>
      </c>
      <c r="G83" s="76">
        <f t="shared" si="7"/>
        <v>0.14843505000317236</v>
      </c>
      <c r="H83" s="76">
        <f t="shared" si="8"/>
        <v>5.3229411225000005</v>
      </c>
      <c r="I83" s="76">
        <f t="shared" si="9"/>
        <v>12.280823610775876</v>
      </c>
      <c r="J83" s="76">
        <f t="shared" si="10"/>
        <v>28.333702193601564</v>
      </c>
      <c r="K83" s="76">
        <f t="shared" si="11"/>
        <v>0.34246192561481914</v>
      </c>
      <c r="L83" s="76">
        <f t="shared" si="12"/>
        <v>0.79011103168222996</v>
      </c>
      <c r="M83" s="76">
        <f t="shared" ca="1" si="4"/>
        <v>0.14642271015581293</v>
      </c>
      <c r="N83" s="76">
        <f t="shared" ca="1" si="13"/>
        <v>4.0495116612705921E-6</v>
      </c>
      <c r="O83" s="86">
        <f t="shared" ca="1" si="14"/>
        <v>166625.312645094</v>
      </c>
      <c r="P83" s="76">
        <f t="shared" ca="1" si="15"/>
        <v>283485.81923773466</v>
      </c>
      <c r="Q83" s="76">
        <f t="shared" ca="1" si="16"/>
        <v>552.09897625380927</v>
      </c>
      <c r="R83" s="30">
        <f t="shared" ca="1" si="5"/>
        <v>2.0123398473594345E-3</v>
      </c>
    </row>
    <row r="84" spans="1:18" x14ac:dyDescent="0.2">
      <c r="A84" s="83">
        <v>23083.5</v>
      </c>
      <c r="B84" s="83">
        <v>0.14932344999397174</v>
      </c>
      <c r="C84" s="83">
        <v>1</v>
      </c>
      <c r="D84" s="84">
        <f t="shared" si="6"/>
        <v>2.3083499999999999</v>
      </c>
      <c r="E84" s="84">
        <f t="shared" si="6"/>
        <v>0.14932344999397174</v>
      </c>
      <c r="F84" s="76">
        <f t="shared" si="7"/>
        <v>2.3083499999999999</v>
      </c>
      <c r="G84" s="76">
        <f t="shared" si="7"/>
        <v>0.14932344999397174</v>
      </c>
      <c r="H84" s="76">
        <f t="shared" si="8"/>
        <v>5.3284797224999991</v>
      </c>
      <c r="I84" s="76">
        <f t="shared" si="9"/>
        <v>12.299996167432873</v>
      </c>
      <c r="J84" s="76">
        <f t="shared" si="10"/>
        <v>28.39269615309367</v>
      </c>
      <c r="K84" s="76">
        <f t="shared" si="11"/>
        <v>0.34469078579358464</v>
      </c>
      <c r="L84" s="76">
        <f t="shared" si="12"/>
        <v>0.79566697538662112</v>
      </c>
      <c r="M84" s="76">
        <f t="shared" ca="1" si="4"/>
        <v>0.14659197661673973</v>
      </c>
      <c r="N84" s="76">
        <f t="shared" ca="1" si="13"/>
        <v>7.4609468105272299E-6</v>
      </c>
      <c r="O84" s="86">
        <f t="shared" ca="1" si="14"/>
        <v>164792.13358840003</v>
      </c>
      <c r="P84" s="76">
        <f t="shared" ca="1" si="15"/>
        <v>273197.19515143585</v>
      </c>
      <c r="Q84" s="76">
        <f t="shared" ca="1" si="16"/>
        <v>753.21467490214934</v>
      </c>
      <c r="R84" s="30">
        <f t="shared" ca="1" si="5"/>
        <v>2.7314733772320077E-3</v>
      </c>
    </row>
    <row r="85" spans="1:18" x14ac:dyDescent="0.2">
      <c r="A85" s="83">
        <v>23085.5</v>
      </c>
      <c r="B85" s="83">
        <v>0.14930484999786131</v>
      </c>
      <c r="C85" s="83">
        <v>1</v>
      </c>
      <c r="D85" s="84">
        <f t="shared" si="6"/>
        <v>2.3085499999999999</v>
      </c>
      <c r="E85" s="84">
        <f t="shared" si="6"/>
        <v>0.14930484999786131</v>
      </c>
      <c r="F85" s="76">
        <f t="shared" si="7"/>
        <v>2.3085499999999999</v>
      </c>
      <c r="G85" s="76">
        <f t="shared" si="7"/>
        <v>0.14930484999786131</v>
      </c>
      <c r="H85" s="76">
        <f t="shared" si="8"/>
        <v>5.3294031024999997</v>
      </c>
      <c r="I85" s="76">
        <f t="shared" si="9"/>
        <v>12.303193532276374</v>
      </c>
      <c r="J85" s="76">
        <f t="shared" si="10"/>
        <v>28.402537428936622</v>
      </c>
      <c r="K85" s="76">
        <f t="shared" si="11"/>
        <v>0.34467771146256271</v>
      </c>
      <c r="L85" s="76">
        <f t="shared" si="12"/>
        <v>0.7957057307968991</v>
      </c>
      <c r="M85" s="76">
        <f t="shared" ref="M85:M148" ca="1" si="17">+E$4+E$5*D85+E$6*D85^2</f>
        <v>0.1466201970545547</v>
      </c>
      <c r="N85" s="76">
        <f t="shared" ca="1" si="13"/>
        <v>7.2073614260048394E-6</v>
      </c>
      <c r="O85" s="86">
        <f t="shared" ca="1" si="14"/>
        <v>164486.82360782273</v>
      </c>
      <c r="P85" s="76">
        <f t="shared" ca="1" si="15"/>
        <v>271499.10689761047</v>
      </c>
      <c r="Q85" s="76">
        <f t="shared" ca="1" si="16"/>
        <v>789.79698711562764</v>
      </c>
      <c r="R85" s="30">
        <f t="shared" ref="R85:R148" ca="1" si="18">+E85-M85</f>
        <v>2.6846529433066091E-3</v>
      </c>
    </row>
    <row r="86" spans="1:18" x14ac:dyDescent="0.2">
      <c r="A86" s="83">
        <v>23098</v>
      </c>
      <c r="B86" s="83">
        <v>0.14888860000064597</v>
      </c>
      <c r="C86" s="83">
        <v>1</v>
      </c>
      <c r="D86" s="84">
        <f t="shared" ref="D86:E149" si="19">A86/A$18</f>
        <v>2.3098000000000001</v>
      </c>
      <c r="E86" s="84">
        <f t="shared" si="19"/>
        <v>0.14888860000064597</v>
      </c>
      <c r="F86" s="76">
        <f t="shared" ref="F86:G149" si="20">$C86*D86</f>
        <v>2.3098000000000001</v>
      </c>
      <c r="G86" s="76">
        <f t="shared" si="20"/>
        <v>0.14888860000064597</v>
      </c>
      <c r="H86" s="76">
        <f t="shared" ref="H86:H149" si="21">C86*D86*D86</f>
        <v>5.3351760400000003</v>
      </c>
      <c r="I86" s="76">
        <f t="shared" ref="I86:I149" si="22">C86*D86*D86*D86</f>
        <v>12.323189617192002</v>
      </c>
      <c r="J86" s="76">
        <f t="shared" ref="J86:J149" si="23">C86*D86*D86*D86*D86</f>
        <v>28.464103377790085</v>
      </c>
      <c r="K86" s="76">
        <f t="shared" ref="K86:K149" si="24">C86*E86*D86</f>
        <v>0.34390288828149207</v>
      </c>
      <c r="L86" s="76">
        <f t="shared" ref="L86:L149" si="25">C86*E86*D86*D86</f>
        <v>0.7943468913525904</v>
      </c>
      <c r="M86" s="76">
        <f t="shared" ca="1" si="17"/>
        <v>0.14679663538661697</v>
      </c>
      <c r="N86" s="76">
        <f t="shared" ref="N86:N149" ca="1" si="26">C86*(M86-E86)^2</f>
        <v>4.3763159463494866E-6</v>
      </c>
      <c r="O86" s="86">
        <f t="shared" ref="O86:O149" ca="1" si="27">(C86*O$1-O$2*F86+O$3*H86)^2</f>
        <v>162580.12039042811</v>
      </c>
      <c r="P86" s="76">
        <f t="shared" ref="P86:P149" ca="1" si="28">(-C86*O$2+O$4*F86-O$5*H86)^2</f>
        <v>260994.52800939381</v>
      </c>
      <c r="Q86" s="76">
        <f t="shared" ref="Q86:Q149" ca="1" si="29">+(C86*O$3-F86*O$5+H86*O$6)^2</f>
        <v>1038.3290582709749</v>
      </c>
      <c r="R86" s="30">
        <f t="shared" ca="1" si="18"/>
        <v>2.091964614028996E-3</v>
      </c>
    </row>
    <row r="87" spans="1:18" x14ac:dyDescent="0.2">
      <c r="A87" s="83">
        <v>23110</v>
      </c>
      <c r="B87" s="83">
        <v>0.14827700000023469</v>
      </c>
      <c r="C87" s="83">
        <v>1</v>
      </c>
      <c r="D87" s="84">
        <f t="shared" si="19"/>
        <v>2.3109999999999999</v>
      </c>
      <c r="E87" s="84">
        <f t="shared" si="19"/>
        <v>0.14827700000023469</v>
      </c>
      <c r="F87" s="76">
        <f t="shared" si="20"/>
        <v>2.3109999999999999</v>
      </c>
      <c r="G87" s="76">
        <f t="shared" si="20"/>
        <v>0.14827700000023469</v>
      </c>
      <c r="H87" s="76">
        <f t="shared" si="21"/>
        <v>5.3407209999999994</v>
      </c>
      <c r="I87" s="76">
        <f t="shared" si="22"/>
        <v>12.342406230999998</v>
      </c>
      <c r="J87" s="76">
        <f t="shared" si="23"/>
        <v>28.523300799840996</v>
      </c>
      <c r="K87" s="76">
        <f t="shared" si="24"/>
        <v>0.34266814700054238</v>
      </c>
      <c r="L87" s="76">
        <f t="shared" si="25"/>
        <v>0.79190608771825344</v>
      </c>
      <c r="M87" s="76">
        <f t="shared" ca="1" si="17"/>
        <v>0.14696611447583163</v>
      </c>
      <c r="N87" s="76">
        <f t="shared" ca="1" si="26"/>
        <v>1.7184208580894867E-6</v>
      </c>
      <c r="O87" s="86">
        <f t="shared" ca="1" si="27"/>
        <v>160752.1919133976</v>
      </c>
      <c r="P87" s="76">
        <f t="shared" ca="1" si="28"/>
        <v>251086.86833508787</v>
      </c>
      <c r="Q87" s="76">
        <f t="shared" ca="1" si="29"/>
        <v>1309.2925700467094</v>
      </c>
      <c r="R87" s="30">
        <f t="shared" ca="1" si="18"/>
        <v>1.3108855244030604E-3</v>
      </c>
    </row>
    <row r="88" spans="1:18" x14ac:dyDescent="0.2">
      <c r="A88" s="83">
        <v>23134</v>
      </c>
      <c r="B88" s="83">
        <v>0.14915380000456935</v>
      </c>
      <c r="C88" s="83">
        <v>1</v>
      </c>
      <c r="D88" s="84">
        <f t="shared" si="19"/>
        <v>2.3134000000000001</v>
      </c>
      <c r="E88" s="84">
        <f t="shared" si="19"/>
        <v>0.14915380000456935</v>
      </c>
      <c r="F88" s="76">
        <f t="shared" si="20"/>
        <v>2.3134000000000001</v>
      </c>
      <c r="G88" s="76">
        <f t="shared" si="20"/>
        <v>0.14915380000456935</v>
      </c>
      <c r="H88" s="76">
        <f t="shared" si="21"/>
        <v>5.3518195600000009</v>
      </c>
      <c r="I88" s="76">
        <f t="shared" si="22"/>
        <v>12.380899370104002</v>
      </c>
      <c r="J88" s="76">
        <f t="shared" si="23"/>
        <v>28.641972602798599</v>
      </c>
      <c r="K88" s="76">
        <f t="shared" si="24"/>
        <v>0.34505240093057077</v>
      </c>
      <c r="L88" s="76">
        <f t="shared" si="25"/>
        <v>0.79824422431278241</v>
      </c>
      <c r="M88" s="76">
        <f t="shared" ca="1" si="17"/>
        <v>0.14730536150778428</v>
      </c>
      <c r="N88" s="76">
        <f t="shared" ca="1" si="26"/>
        <v>3.4167248763970322E-6</v>
      </c>
      <c r="O88" s="86">
        <f t="shared" ca="1" si="27"/>
        <v>157104.23728292168</v>
      </c>
      <c r="P88" s="76">
        <f t="shared" ca="1" si="28"/>
        <v>231795.17146095706</v>
      </c>
      <c r="Q88" s="76">
        <f t="shared" ca="1" si="29"/>
        <v>1946.9242060427118</v>
      </c>
      <c r="R88" s="30">
        <f t="shared" ca="1" si="18"/>
        <v>1.8484384967850653E-3</v>
      </c>
    </row>
    <row r="89" spans="1:18" x14ac:dyDescent="0.2">
      <c r="A89" s="83">
        <v>23216.5</v>
      </c>
      <c r="B89" s="83">
        <v>0.14978654999868013</v>
      </c>
      <c r="C89" s="83">
        <v>1</v>
      </c>
      <c r="D89" s="84">
        <f t="shared" si="19"/>
        <v>2.32165</v>
      </c>
      <c r="E89" s="84">
        <f t="shared" si="19"/>
        <v>0.14978654999868013</v>
      </c>
      <c r="F89" s="76">
        <f t="shared" si="20"/>
        <v>2.32165</v>
      </c>
      <c r="G89" s="76">
        <f t="shared" si="20"/>
        <v>0.14978654999868013</v>
      </c>
      <c r="H89" s="76">
        <f t="shared" si="21"/>
        <v>5.3900587225000001</v>
      </c>
      <c r="I89" s="76">
        <f t="shared" si="22"/>
        <v>12.513829833092124</v>
      </c>
      <c r="J89" s="76">
        <f t="shared" si="23"/>
        <v>29.052733031998329</v>
      </c>
      <c r="K89" s="76">
        <f t="shared" si="24"/>
        <v>0.34775194380443575</v>
      </c>
      <c r="L89" s="76">
        <f t="shared" si="25"/>
        <v>0.80735830033356826</v>
      </c>
      <c r="M89" s="76">
        <f t="shared" ca="1" si="17"/>
        <v>0.14847446060982922</v>
      </c>
      <c r="N89" s="76">
        <f t="shared" ca="1" si="26"/>
        <v>1.7215785643351603E-6</v>
      </c>
      <c r="O89" s="86">
        <f t="shared" ca="1" si="27"/>
        <v>144658.22587723998</v>
      </c>
      <c r="P89" s="76">
        <f t="shared" ca="1" si="28"/>
        <v>170910.56703731898</v>
      </c>
      <c r="Q89" s="76">
        <f t="shared" ca="1" si="29"/>
        <v>5126.2105481274575</v>
      </c>
      <c r="R89" s="30">
        <f t="shared" ca="1" si="18"/>
        <v>1.3120893888509122E-3</v>
      </c>
    </row>
    <row r="90" spans="1:18" x14ac:dyDescent="0.2">
      <c r="A90" s="83">
        <v>23871</v>
      </c>
      <c r="B90" s="83">
        <v>0.15909969999484019</v>
      </c>
      <c r="C90" s="83">
        <v>1</v>
      </c>
      <c r="D90" s="84">
        <f t="shared" si="19"/>
        <v>2.3871000000000002</v>
      </c>
      <c r="E90" s="84">
        <f t="shared" si="19"/>
        <v>0.15909969999484019</v>
      </c>
      <c r="F90" s="76">
        <f t="shared" si="20"/>
        <v>2.3871000000000002</v>
      </c>
      <c r="G90" s="76">
        <f t="shared" si="20"/>
        <v>0.15909969999484019</v>
      </c>
      <c r="H90" s="76">
        <f t="shared" si="21"/>
        <v>5.6982464100000012</v>
      </c>
      <c r="I90" s="76">
        <f t="shared" si="22"/>
        <v>13.602284005311004</v>
      </c>
      <c r="J90" s="76">
        <f t="shared" si="23"/>
        <v>32.470012149077903</v>
      </c>
      <c r="K90" s="76">
        <f t="shared" si="24"/>
        <v>0.37978689385768305</v>
      </c>
      <c r="L90" s="76">
        <f t="shared" si="25"/>
        <v>0.90658929432767532</v>
      </c>
      <c r="M90" s="76">
        <f t="shared" ca="1" si="17"/>
        <v>0.15791057883671236</v>
      </c>
      <c r="N90" s="76">
        <f t="shared" ca="1" si="26"/>
        <v>1.4140091287072755E-6</v>
      </c>
      <c r="O90" s="86">
        <f t="shared" ca="1" si="27"/>
        <v>56143.719911126223</v>
      </c>
      <c r="P90" s="76">
        <f t="shared" ca="1" si="28"/>
        <v>24403.15466605582</v>
      </c>
      <c r="Q90" s="76">
        <f t="shared" ca="1" si="29"/>
        <v>89678.100369023305</v>
      </c>
      <c r="R90" s="30">
        <f t="shared" ca="1" si="18"/>
        <v>1.1891211581278316E-3</v>
      </c>
    </row>
    <row r="91" spans="1:18" x14ac:dyDescent="0.2">
      <c r="A91" s="83">
        <v>23876</v>
      </c>
      <c r="B91" s="83">
        <v>0.15945320000173524</v>
      </c>
      <c r="C91" s="83">
        <v>1</v>
      </c>
      <c r="D91" s="84">
        <f t="shared" si="19"/>
        <v>2.3875999999999999</v>
      </c>
      <c r="E91" s="84">
        <f t="shared" si="19"/>
        <v>0.15945320000173524</v>
      </c>
      <c r="F91" s="76">
        <f t="shared" si="20"/>
        <v>2.3875999999999999</v>
      </c>
      <c r="G91" s="76">
        <f t="shared" si="20"/>
        <v>0.15945320000173524</v>
      </c>
      <c r="H91" s="76">
        <f t="shared" si="21"/>
        <v>5.7006337599999997</v>
      </c>
      <c r="I91" s="76">
        <f t="shared" si="22"/>
        <v>13.610833165375999</v>
      </c>
      <c r="J91" s="76">
        <f t="shared" si="23"/>
        <v>32.497225265651736</v>
      </c>
      <c r="K91" s="76">
        <f t="shared" si="24"/>
        <v>0.38071046032414307</v>
      </c>
      <c r="L91" s="76">
        <f t="shared" si="25"/>
        <v>0.90898429506992395</v>
      </c>
      <c r="M91" s="76">
        <f t="shared" ca="1" si="17"/>
        <v>0.15798376772557557</v>
      </c>
      <c r="N91" s="76">
        <f t="shared" ca="1" si="26"/>
        <v>2.1592312142197923E-6</v>
      </c>
      <c r="O91" s="86">
        <f t="shared" ca="1" si="27"/>
        <v>55573.353157133446</v>
      </c>
      <c r="P91" s="76">
        <f t="shared" ca="1" si="28"/>
        <v>25847.269340475912</v>
      </c>
      <c r="Q91" s="76">
        <f t="shared" ca="1" si="29"/>
        <v>90764.524940836069</v>
      </c>
      <c r="R91" s="30">
        <f t="shared" ca="1" si="18"/>
        <v>1.4694322761596712E-3</v>
      </c>
    </row>
    <row r="92" spans="1:18" x14ac:dyDescent="0.2">
      <c r="A92" s="83">
        <v>23992</v>
      </c>
      <c r="B92" s="83">
        <v>0.16137439999874914</v>
      </c>
      <c r="C92" s="83">
        <v>1</v>
      </c>
      <c r="D92" s="84">
        <f t="shared" si="19"/>
        <v>2.3992</v>
      </c>
      <c r="E92" s="84">
        <f t="shared" si="19"/>
        <v>0.16137439999874914</v>
      </c>
      <c r="F92" s="76">
        <f t="shared" si="20"/>
        <v>2.3992</v>
      </c>
      <c r="G92" s="76">
        <f t="shared" si="20"/>
        <v>0.16137439999874914</v>
      </c>
      <c r="H92" s="76">
        <f t="shared" si="21"/>
        <v>5.7561606400000001</v>
      </c>
      <c r="I92" s="76">
        <f t="shared" si="22"/>
        <v>13.810180607488</v>
      </c>
      <c r="J92" s="76">
        <f t="shared" si="23"/>
        <v>33.133385313485213</v>
      </c>
      <c r="K92" s="76">
        <f t="shared" si="24"/>
        <v>0.38716946047699896</v>
      </c>
      <c r="L92" s="76">
        <f t="shared" si="25"/>
        <v>0.92889696957641588</v>
      </c>
      <c r="M92" s="76">
        <f t="shared" ca="1" si="17"/>
        <v>0.15968644247966968</v>
      </c>
      <c r="N92" s="76">
        <f t="shared" ca="1" si="26"/>
        <v>2.8492005862168984E-6</v>
      </c>
      <c r="O92" s="86">
        <f t="shared" ca="1" si="27"/>
        <v>42961.844264021951</v>
      </c>
      <c r="P92" s="76">
        <f t="shared" ca="1" si="28"/>
        <v>71467.264776654338</v>
      </c>
      <c r="Q92" s="76">
        <f t="shared" ca="1" si="29"/>
        <v>118003.8458177046</v>
      </c>
      <c r="R92" s="30">
        <f t="shared" ca="1" si="18"/>
        <v>1.6879575190794638E-3</v>
      </c>
    </row>
    <row r="93" spans="1:18" x14ac:dyDescent="0.2">
      <c r="A93" s="83">
        <v>24003</v>
      </c>
      <c r="B93" s="83">
        <v>0.16027209999447223</v>
      </c>
      <c r="C93" s="83">
        <v>1</v>
      </c>
      <c r="D93" s="84">
        <f t="shared" si="19"/>
        <v>2.4003000000000001</v>
      </c>
      <c r="E93" s="84">
        <f t="shared" si="19"/>
        <v>0.16027209999447223</v>
      </c>
      <c r="F93" s="76">
        <f t="shared" si="20"/>
        <v>2.4003000000000001</v>
      </c>
      <c r="G93" s="76">
        <f t="shared" si="20"/>
        <v>0.16027209999447223</v>
      </c>
      <c r="H93" s="76">
        <f t="shared" si="21"/>
        <v>5.7614400900000007</v>
      </c>
      <c r="I93" s="76">
        <f t="shared" si="22"/>
        <v>13.829184648027002</v>
      </c>
      <c r="J93" s="76">
        <f t="shared" si="23"/>
        <v>33.194191910659214</v>
      </c>
      <c r="K93" s="76">
        <f t="shared" si="24"/>
        <v>0.3847011216167317</v>
      </c>
      <c r="L93" s="76">
        <f t="shared" si="25"/>
        <v>0.92339810221664109</v>
      </c>
      <c r="M93" s="76">
        <f t="shared" ca="1" si="17"/>
        <v>0.15984837006342251</v>
      </c>
      <c r="N93" s="76">
        <f t="shared" ca="1" si="26"/>
        <v>1.7954705446740141E-7</v>
      </c>
      <c r="O93" s="86">
        <f t="shared" ca="1" si="27"/>
        <v>41830.78702036343</v>
      </c>
      <c r="P93" s="76">
        <f t="shared" ca="1" si="28"/>
        <v>77020.233449628649</v>
      </c>
      <c r="Q93" s="76">
        <f t="shared" ca="1" si="29"/>
        <v>120792.11479932145</v>
      </c>
      <c r="R93" s="30">
        <f t="shared" ca="1" si="18"/>
        <v>4.2372993104972112E-4</v>
      </c>
    </row>
    <row r="94" spans="1:18" x14ac:dyDescent="0.2">
      <c r="A94" s="83">
        <v>24045</v>
      </c>
      <c r="B94" s="83">
        <v>0.16048149999551242</v>
      </c>
      <c r="C94" s="83">
        <v>1</v>
      </c>
      <c r="D94" s="84">
        <f t="shared" si="19"/>
        <v>2.4045000000000001</v>
      </c>
      <c r="E94" s="84">
        <f t="shared" si="19"/>
        <v>0.16048149999551242</v>
      </c>
      <c r="F94" s="76">
        <f t="shared" si="20"/>
        <v>2.4045000000000001</v>
      </c>
      <c r="G94" s="76">
        <f t="shared" si="20"/>
        <v>0.16048149999551242</v>
      </c>
      <c r="H94" s="76">
        <f t="shared" si="21"/>
        <v>5.7816202500000005</v>
      </c>
      <c r="I94" s="76">
        <f t="shared" si="22"/>
        <v>13.901905891125002</v>
      </c>
      <c r="J94" s="76">
        <f t="shared" si="23"/>
        <v>33.427132715210071</v>
      </c>
      <c r="K94" s="76">
        <f t="shared" si="24"/>
        <v>0.38587776673920965</v>
      </c>
      <c r="L94" s="76">
        <f t="shared" si="25"/>
        <v>0.92784309012442967</v>
      </c>
      <c r="M94" s="76">
        <f t="shared" ca="1" si="17"/>
        <v>0.16046738321857715</v>
      </c>
      <c r="N94" s="76">
        <f t="shared" ca="1" si="26"/>
        <v>1.992833910403003E-10</v>
      </c>
      <c r="O94" s="86">
        <f t="shared" ca="1" si="27"/>
        <v>37621.860615815778</v>
      </c>
      <c r="P94" s="76">
        <f t="shared" ca="1" si="28"/>
        <v>100220.54107860495</v>
      </c>
      <c r="Q94" s="76">
        <f t="shared" ca="1" si="29"/>
        <v>131770.90602500533</v>
      </c>
      <c r="R94" s="30">
        <f t="shared" ca="1" si="18"/>
        <v>1.4116776935274578E-5</v>
      </c>
    </row>
    <row r="95" spans="1:18" x14ac:dyDescent="0.2">
      <c r="A95" s="83">
        <v>24062</v>
      </c>
      <c r="B95" s="83">
        <v>0.16202340000018012</v>
      </c>
      <c r="C95" s="83">
        <v>1</v>
      </c>
      <c r="D95" s="84">
        <f t="shared" si="19"/>
        <v>2.4062000000000001</v>
      </c>
      <c r="E95" s="84">
        <f t="shared" si="19"/>
        <v>0.16202340000018012</v>
      </c>
      <c r="F95" s="76">
        <f t="shared" si="20"/>
        <v>2.4062000000000001</v>
      </c>
      <c r="G95" s="76">
        <f t="shared" si="20"/>
        <v>0.16202340000018012</v>
      </c>
      <c r="H95" s="76">
        <f t="shared" si="21"/>
        <v>5.7897984400000002</v>
      </c>
      <c r="I95" s="76">
        <f t="shared" si="22"/>
        <v>13.931413006328</v>
      </c>
      <c r="J95" s="76">
        <f t="shared" si="23"/>
        <v>33.521765975826433</v>
      </c>
      <c r="K95" s="76">
        <f t="shared" si="24"/>
        <v>0.38986070508043341</v>
      </c>
      <c r="L95" s="76">
        <f t="shared" si="25"/>
        <v>0.93808282856453895</v>
      </c>
      <c r="M95" s="76">
        <f t="shared" ca="1" si="17"/>
        <v>0.16071827148650117</v>
      </c>
      <c r="N95" s="76">
        <f t="shared" ca="1" si="26"/>
        <v>1.7033604372178232E-6</v>
      </c>
      <c r="O95" s="86">
        <f t="shared" ca="1" si="27"/>
        <v>35968.848122317162</v>
      </c>
      <c r="P95" s="76">
        <f t="shared" ca="1" si="28"/>
        <v>110519.52153666617</v>
      </c>
      <c r="Q95" s="76">
        <f t="shared" ca="1" si="29"/>
        <v>136365.66102117451</v>
      </c>
      <c r="R95" s="30">
        <f t="shared" ca="1" si="18"/>
        <v>1.3051285136789492E-3</v>
      </c>
    </row>
    <row r="96" spans="1:18" x14ac:dyDescent="0.2">
      <c r="A96" s="83">
        <v>24674.5</v>
      </c>
      <c r="B96" s="83">
        <v>0.17042714999843156</v>
      </c>
      <c r="C96" s="83">
        <v>1</v>
      </c>
      <c r="D96" s="84">
        <f t="shared" si="19"/>
        <v>2.4674499999999999</v>
      </c>
      <c r="E96" s="84">
        <f t="shared" si="19"/>
        <v>0.17042714999843156</v>
      </c>
      <c r="F96" s="76">
        <f t="shared" si="20"/>
        <v>2.4674499999999999</v>
      </c>
      <c r="G96" s="76">
        <f t="shared" si="20"/>
        <v>0.17042714999843156</v>
      </c>
      <c r="H96" s="76">
        <f t="shared" si="21"/>
        <v>6.0883095024999996</v>
      </c>
      <c r="I96" s="76">
        <f t="shared" si="22"/>
        <v>15.022599281943624</v>
      </c>
      <c r="J96" s="76">
        <f t="shared" si="23"/>
        <v>37.067512598231794</v>
      </c>
      <c r="K96" s="76">
        <f t="shared" si="24"/>
        <v>0.42052047126362996</v>
      </c>
      <c r="L96" s="76">
        <f t="shared" si="25"/>
        <v>1.0376132368194437</v>
      </c>
      <c r="M96" s="76">
        <f t="shared" ca="1" si="17"/>
        <v>0.16988653200848194</v>
      </c>
      <c r="N96" s="76">
        <f t="shared" ca="1" si="26"/>
        <v>2.9226781105716261E-7</v>
      </c>
      <c r="O96" s="86">
        <f t="shared" ca="1" si="27"/>
        <v>457.96560789832279</v>
      </c>
      <c r="P96" s="76">
        <f t="shared" ca="1" si="28"/>
        <v>861270.02054392395</v>
      </c>
      <c r="Q96" s="76">
        <f t="shared" ca="1" si="29"/>
        <v>363930.96964593127</v>
      </c>
      <c r="R96" s="30">
        <f t="shared" ca="1" si="18"/>
        <v>5.4061798994961552E-4</v>
      </c>
    </row>
    <row r="97" spans="1:18" x14ac:dyDescent="0.2">
      <c r="A97" s="83">
        <v>24738</v>
      </c>
      <c r="B97" s="83">
        <v>0.17033660000015516</v>
      </c>
      <c r="C97" s="83">
        <v>1</v>
      </c>
      <c r="D97" s="84">
        <f t="shared" si="19"/>
        <v>2.4738000000000002</v>
      </c>
      <c r="E97" s="84">
        <f t="shared" si="19"/>
        <v>0.17033660000015516</v>
      </c>
      <c r="F97" s="76">
        <f t="shared" si="20"/>
        <v>2.4738000000000002</v>
      </c>
      <c r="G97" s="76">
        <f t="shared" si="20"/>
        <v>0.17033660000015516</v>
      </c>
      <c r="H97" s="76">
        <f t="shared" si="21"/>
        <v>6.1196864400000015</v>
      </c>
      <c r="I97" s="76">
        <f t="shared" si="22"/>
        <v>15.138880315272004</v>
      </c>
      <c r="J97" s="76">
        <f t="shared" si="23"/>
        <v>37.450562123919887</v>
      </c>
      <c r="K97" s="76">
        <f t="shared" si="24"/>
        <v>0.42137868108038384</v>
      </c>
      <c r="L97" s="76">
        <f t="shared" si="25"/>
        <v>1.0424065812566536</v>
      </c>
      <c r="M97" s="76">
        <f t="shared" ca="1" si="17"/>
        <v>0.17085138845719275</v>
      </c>
      <c r="N97" s="76">
        <f t="shared" ca="1" si="26"/>
        <v>2.6500715549914314E-7</v>
      </c>
      <c r="O97" s="86">
        <f t="shared" ca="1" si="27"/>
        <v>6.2946402994477886</v>
      </c>
      <c r="P97" s="76">
        <f t="shared" ca="1" si="28"/>
        <v>984960.6736363119</v>
      </c>
      <c r="Q97" s="76">
        <f t="shared" ca="1" si="29"/>
        <v>394895.58278582204</v>
      </c>
      <c r="R97" s="30">
        <f t="shared" ca="1" si="18"/>
        <v>-5.1478845703759046E-4</v>
      </c>
    </row>
    <row r="98" spans="1:18" x14ac:dyDescent="0.2">
      <c r="A98" s="83">
        <v>24798.5</v>
      </c>
      <c r="B98" s="83">
        <v>0.17247394999867538</v>
      </c>
      <c r="C98" s="83">
        <v>1</v>
      </c>
      <c r="D98" s="84">
        <f t="shared" si="19"/>
        <v>2.4798499999999999</v>
      </c>
      <c r="E98" s="84">
        <f t="shared" si="19"/>
        <v>0.17247394999867538</v>
      </c>
      <c r="F98" s="76">
        <f t="shared" si="20"/>
        <v>2.4798499999999999</v>
      </c>
      <c r="G98" s="76">
        <f t="shared" si="20"/>
        <v>0.17247394999867538</v>
      </c>
      <c r="H98" s="76">
        <f t="shared" si="21"/>
        <v>6.1496560224999994</v>
      </c>
      <c r="I98" s="76">
        <f t="shared" si="22"/>
        <v>15.250224487396624</v>
      </c>
      <c r="J98" s="76">
        <f t="shared" si="23"/>
        <v>37.818269195070513</v>
      </c>
      <c r="K98" s="76">
        <f t="shared" si="24"/>
        <v>0.4277095249042151</v>
      </c>
      <c r="L98" s="76">
        <f t="shared" si="25"/>
        <v>1.0606554653337177</v>
      </c>
      <c r="M98" s="76">
        <f t="shared" ca="1" si="17"/>
        <v>0.1717731692143705</v>
      </c>
      <c r="N98" s="76">
        <f t="shared" ca="1" si="26"/>
        <v>4.9109370765096693E-7</v>
      </c>
      <c r="O98" s="86">
        <f t="shared" ca="1" si="27"/>
        <v>247.83627540919676</v>
      </c>
      <c r="P98" s="76">
        <f t="shared" ca="1" si="28"/>
        <v>1111504.2093732033</v>
      </c>
      <c r="Q98" s="76">
        <f t="shared" ca="1" si="29"/>
        <v>425774.27662457078</v>
      </c>
      <c r="R98" s="30">
        <f t="shared" ca="1" si="18"/>
        <v>7.00780784304883E-4</v>
      </c>
    </row>
    <row r="99" spans="1:18" x14ac:dyDescent="0.2">
      <c r="A99" s="83">
        <v>24803</v>
      </c>
      <c r="B99" s="83">
        <v>0.17283209999732208</v>
      </c>
      <c r="C99" s="83">
        <v>1</v>
      </c>
      <c r="D99" s="84">
        <f t="shared" si="19"/>
        <v>2.4803000000000002</v>
      </c>
      <c r="E99" s="84">
        <f t="shared" si="19"/>
        <v>0.17283209999732208</v>
      </c>
      <c r="F99" s="76">
        <f t="shared" si="20"/>
        <v>2.4803000000000002</v>
      </c>
      <c r="G99" s="76">
        <f t="shared" si="20"/>
        <v>0.17283209999732208</v>
      </c>
      <c r="H99" s="76">
        <f t="shared" si="21"/>
        <v>6.1518880900000008</v>
      </c>
      <c r="I99" s="76">
        <f t="shared" si="22"/>
        <v>15.258528029627003</v>
      </c>
      <c r="J99" s="76">
        <f t="shared" si="23"/>
        <v>37.845727071883857</v>
      </c>
      <c r="K99" s="76">
        <f t="shared" si="24"/>
        <v>0.42867545762335796</v>
      </c>
      <c r="L99" s="76">
        <f t="shared" si="25"/>
        <v>1.0632437375432149</v>
      </c>
      <c r="M99" s="76">
        <f t="shared" ca="1" si="17"/>
        <v>0.17184182920840302</v>
      </c>
      <c r="N99" s="76">
        <f t="shared" ca="1" si="26"/>
        <v>9.806362353863705E-7</v>
      </c>
      <c r="O99" s="86">
        <f t="shared" ca="1" si="27"/>
        <v>292.76058437019424</v>
      </c>
      <c r="P99" s="76">
        <f t="shared" ca="1" si="28"/>
        <v>1121260.3602366743</v>
      </c>
      <c r="Q99" s="76">
        <f t="shared" ca="1" si="29"/>
        <v>428125.34104337799</v>
      </c>
      <c r="R99" s="30">
        <f t="shared" ca="1" si="18"/>
        <v>9.9027078891905651E-4</v>
      </c>
    </row>
    <row r="100" spans="1:18" x14ac:dyDescent="0.2">
      <c r="A100" s="83">
        <v>25654</v>
      </c>
      <c r="B100" s="83">
        <v>0.18351779999647988</v>
      </c>
      <c r="C100" s="83">
        <v>1</v>
      </c>
      <c r="D100" s="84">
        <f t="shared" si="19"/>
        <v>2.5653999999999999</v>
      </c>
      <c r="E100" s="84">
        <f t="shared" si="19"/>
        <v>0.18351779999647988</v>
      </c>
      <c r="F100" s="76">
        <f t="shared" si="20"/>
        <v>2.5653999999999999</v>
      </c>
      <c r="G100" s="76">
        <f t="shared" si="20"/>
        <v>0.18351779999647988</v>
      </c>
      <c r="H100" s="76">
        <f t="shared" si="21"/>
        <v>6.5812771599999991</v>
      </c>
      <c r="I100" s="76">
        <f t="shared" si="22"/>
        <v>16.883608426263997</v>
      </c>
      <c r="J100" s="76">
        <f t="shared" si="23"/>
        <v>43.313209056737655</v>
      </c>
      <c r="K100" s="76">
        <f t="shared" si="24"/>
        <v>0.47079656411096948</v>
      </c>
      <c r="L100" s="76">
        <f t="shared" si="25"/>
        <v>1.207781505570281</v>
      </c>
      <c r="M100" s="76">
        <f t="shared" ca="1" si="17"/>
        <v>0.18506959300450795</v>
      </c>
      <c r="N100" s="76">
        <f t="shared" ca="1" si="26"/>
        <v>2.408061539764818E-6</v>
      </c>
      <c r="O100" s="86">
        <f t="shared" ca="1" si="27"/>
        <v>90155.991177799486</v>
      </c>
      <c r="P100" s="76">
        <f t="shared" ca="1" si="28"/>
        <v>3908759.3714998849</v>
      </c>
      <c r="Q100" s="76">
        <f t="shared" ca="1" si="29"/>
        <v>1019070.5615144994</v>
      </c>
      <c r="R100" s="30">
        <f t="shared" ca="1" si="18"/>
        <v>-1.551793008028074E-3</v>
      </c>
    </row>
    <row r="101" spans="1:18" x14ac:dyDescent="0.2">
      <c r="A101" s="83">
        <v>25658</v>
      </c>
      <c r="B101" s="83">
        <v>0.17858059999707621</v>
      </c>
      <c r="C101" s="83">
        <v>1</v>
      </c>
      <c r="D101" s="84">
        <f t="shared" si="19"/>
        <v>2.5657999999999999</v>
      </c>
      <c r="E101" s="84">
        <f t="shared" si="19"/>
        <v>0.17858059999707621</v>
      </c>
      <c r="F101" s="76">
        <f t="shared" si="20"/>
        <v>2.5657999999999999</v>
      </c>
      <c r="G101" s="76">
        <f t="shared" si="20"/>
        <v>0.17858059999707621</v>
      </c>
      <c r="H101" s="76">
        <f t="shared" si="21"/>
        <v>6.5833296399999996</v>
      </c>
      <c r="I101" s="76">
        <f t="shared" si="22"/>
        <v>16.891507190311998</v>
      </c>
      <c r="J101" s="76">
        <f t="shared" si="23"/>
        <v>43.340229148902523</v>
      </c>
      <c r="K101" s="76">
        <f t="shared" si="24"/>
        <v>0.45820210347249812</v>
      </c>
      <c r="L101" s="76">
        <f t="shared" si="25"/>
        <v>1.1756549570897357</v>
      </c>
      <c r="M101" s="76">
        <f t="shared" ca="1" si="17"/>
        <v>0.18513291153601524</v>
      </c>
      <c r="N101" s="76">
        <f t="shared" ca="1" si="26"/>
        <v>4.2932786503313657E-5</v>
      </c>
      <c r="O101" s="86">
        <f t="shared" ca="1" si="27"/>
        <v>91026.580977263118</v>
      </c>
      <c r="P101" s="76">
        <f t="shared" ca="1" si="28"/>
        <v>3926681.7724008118</v>
      </c>
      <c r="Q101" s="76">
        <f t="shared" ca="1" si="29"/>
        <v>1022586.0264863659</v>
      </c>
      <c r="R101" s="30">
        <f t="shared" ca="1" si="18"/>
        <v>-6.5523115389390374E-3</v>
      </c>
    </row>
    <row r="102" spans="1:18" x14ac:dyDescent="0.2">
      <c r="A102" s="83">
        <v>25668</v>
      </c>
      <c r="B102" s="83">
        <v>0.18538759999501053</v>
      </c>
      <c r="C102" s="83">
        <v>1</v>
      </c>
      <c r="D102" s="84">
        <f t="shared" si="19"/>
        <v>2.5668000000000002</v>
      </c>
      <c r="E102" s="84">
        <f t="shared" si="19"/>
        <v>0.18538759999501053</v>
      </c>
      <c r="F102" s="76">
        <f t="shared" si="20"/>
        <v>2.5668000000000002</v>
      </c>
      <c r="G102" s="76">
        <f t="shared" si="20"/>
        <v>0.18538759999501053</v>
      </c>
      <c r="H102" s="76">
        <f t="shared" si="21"/>
        <v>6.588462240000001</v>
      </c>
      <c r="I102" s="76">
        <f t="shared" si="22"/>
        <v>16.911264877632004</v>
      </c>
      <c r="J102" s="76">
        <f t="shared" si="23"/>
        <v>43.407834687905833</v>
      </c>
      <c r="K102" s="76">
        <f t="shared" si="24"/>
        <v>0.47585289166719308</v>
      </c>
      <c r="L102" s="76">
        <f t="shared" si="25"/>
        <v>1.2214192023313513</v>
      </c>
      <c r="M102" s="76">
        <f t="shared" ca="1" si="17"/>
        <v>0.18529125466975246</v>
      </c>
      <c r="N102" s="76">
        <f t="shared" ca="1" si="26"/>
        <v>9.2824216990829466E-9</v>
      </c>
      <c r="O102" s="86">
        <f t="shared" ca="1" si="27"/>
        <v>93224.240385605473</v>
      </c>
      <c r="P102" s="76">
        <f t="shared" ca="1" si="28"/>
        <v>3971701.6722123288</v>
      </c>
      <c r="Q102" s="76">
        <f t="shared" ca="1" si="29"/>
        <v>1031407.0126327175</v>
      </c>
      <c r="R102" s="30">
        <f t="shared" ca="1" si="18"/>
        <v>9.634532525806816E-5</v>
      </c>
    </row>
    <row r="103" spans="1:18" x14ac:dyDescent="0.2">
      <c r="A103" s="83">
        <v>25682</v>
      </c>
      <c r="B103" s="83">
        <v>0.18425739999656798</v>
      </c>
      <c r="C103" s="83">
        <v>1</v>
      </c>
      <c r="D103" s="84">
        <f t="shared" si="19"/>
        <v>2.5682</v>
      </c>
      <c r="E103" s="84">
        <f t="shared" si="19"/>
        <v>0.18425739999656798</v>
      </c>
      <c r="F103" s="76">
        <f t="shared" si="20"/>
        <v>2.5682</v>
      </c>
      <c r="G103" s="76">
        <f t="shared" si="20"/>
        <v>0.18425739999656798</v>
      </c>
      <c r="H103" s="76">
        <f t="shared" si="21"/>
        <v>6.5956512400000005</v>
      </c>
      <c r="I103" s="76">
        <f t="shared" si="22"/>
        <v>16.938951514568</v>
      </c>
      <c r="J103" s="76">
        <f t="shared" si="23"/>
        <v>43.502615279713538</v>
      </c>
      <c r="K103" s="76">
        <f t="shared" si="24"/>
        <v>0.47320985467118593</v>
      </c>
      <c r="L103" s="76">
        <f t="shared" si="25"/>
        <v>1.2152975487665396</v>
      </c>
      <c r="M103" s="76">
        <f t="shared" ca="1" si="17"/>
        <v>0.1855130473889102</v>
      </c>
      <c r="N103" s="76">
        <f t="shared" ca="1" si="26"/>
        <v>1.5766503738957991E-6</v>
      </c>
      <c r="O103" s="86">
        <f t="shared" ca="1" si="27"/>
        <v>96352.03718603155</v>
      </c>
      <c r="P103" s="76">
        <f t="shared" ca="1" si="28"/>
        <v>4035244.2058903794</v>
      </c>
      <c r="Q103" s="76">
        <f t="shared" ca="1" si="29"/>
        <v>1043834.1384072892</v>
      </c>
      <c r="R103" s="30">
        <f t="shared" ca="1" si="18"/>
        <v>-1.2556473923422129E-3</v>
      </c>
    </row>
    <row r="104" spans="1:18" x14ac:dyDescent="0.2">
      <c r="A104" s="83">
        <v>25711.5</v>
      </c>
      <c r="B104" s="83">
        <v>0.18518304999452084</v>
      </c>
      <c r="C104" s="83">
        <v>1</v>
      </c>
      <c r="D104" s="84">
        <f t="shared" si="19"/>
        <v>2.5711499999999998</v>
      </c>
      <c r="E104" s="84">
        <f t="shared" si="19"/>
        <v>0.18518304999452084</v>
      </c>
      <c r="F104" s="76">
        <f t="shared" si="20"/>
        <v>2.5711499999999998</v>
      </c>
      <c r="G104" s="76">
        <f t="shared" si="20"/>
        <v>0.18518304999452084</v>
      </c>
      <c r="H104" s="76">
        <f t="shared" si="21"/>
        <v>6.6108123224999993</v>
      </c>
      <c r="I104" s="76">
        <f t="shared" si="22"/>
        <v>16.997390102995872</v>
      </c>
      <c r="J104" s="76">
        <f t="shared" si="23"/>
        <v>43.702839563317838</v>
      </c>
      <c r="K104" s="76">
        <f t="shared" si="24"/>
        <v>0.47613339899341223</v>
      </c>
      <c r="L104" s="76">
        <f t="shared" si="25"/>
        <v>1.2242103888219118</v>
      </c>
      <c r="M104" s="76">
        <f t="shared" ca="1" si="17"/>
        <v>0.18598082535053898</v>
      </c>
      <c r="N104" s="76">
        <f t="shared" ca="1" si="26"/>
        <v>6.3644551866985759E-7</v>
      </c>
      <c r="O104" s="86">
        <f t="shared" ca="1" si="27"/>
        <v>103139.4938559545</v>
      </c>
      <c r="P104" s="76">
        <f t="shared" ca="1" si="28"/>
        <v>4171112.688964217</v>
      </c>
      <c r="Q104" s="76">
        <f t="shared" ca="1" si="29"/>
        <v>1070318.0212416009</v>
      </c>
      <c r="R104" s="30">
        <f t="shared" ca="1" si="18"/>
        <v>-7.9777535601813221E-4</v>
      </c>
    </row>
    <row r="105" spans="1:18" x14ac:dyDescent="0.2">
      <c r="A105" s="83">
        <v>25760</v>
      </c>
      <c r="B105" s="83">
        <v>0.18673199999466306</v>
      </c>
      <c r="C105" s="83">
        <v>1</v>
      </c>
      <c r="D105" s="84">
        <f t="shared" si="19"/>
        <v>2.5760000000000001</v>
      </c>
      <c r="E105" s="84">
        <f t="shared" si="19"/>
        <v>0.18673199999466306</v>
      </c>
      <c r="F105" s="76">
        <f t="shared" si="20"/>
        <v>2.5760000000000001</v>
      </c>
      <c r="G105" s="76">
        <f t="shared" si="20"/>
        <v>0.18673199999466306</v>
      </c>
      <c r="H105" s="76">
        <f t="shared" si="21"/>
        <v>6.6357760000000008</v>
      </c>
      <c r="I105" s="76">
        <f t="shared" si="22"/>
        <v>17.093758976000004</v>
      </c>
      <c r="J105" s="76">
        <f t="shared" si="23"/>
        <v>44.033523122176014</v>
      </c>
      <c r="K105" s="76">
        <f t="shared" si="24"/>
        <v>0.48102163198625203</v>
      </c>
      <c r="L105" s="76">
        <f t="shared" si="25"/>
        <v>1.2391117239965852</v>
      </c>
      <c r="M105" s="76">
        <f t="shared" ca="1" si="17"/>
        <v>0.18675114877034427</v>
      </c>
      <c r="N105" s="76">
        <f t="shared" ca="1" si="26"/>
        <v>3.6667561008931163E-10</v>
      </c>
      <c r="O105" s="86">
        <f t="shared" ca="1" si="27"/>
        <v>114887.0908912177</v>
      </c>
      <c r="P105" s="76">
        <f t="shared" ca="1" si="28"/>
        <v>4400361.8375621252</v>
      </c>
      <c r="Q105" s="76">
        <f t="shared" ca="1" si="29"/>
        <v>1114744.5194319796</v>
      </c>
      <c r="R105" s="30">
        <f t="shared" ca="1" si="18"/>
        <v>-1.9148775681210317E-5</v>
      </c>
    </row>
    <row r="106" spans="1:18" x14ac:dyDescent="0.2">
      <c r="A106" s="83">
        <v>26426.5</v>
      </c>
      <c r="B106" s="83">
        <v>0.19623354999203002</v>
      </c>
      <c r="C106" s="83">
        <v>1</v>
      </c>
      <c r="D106" s="84">
        <f t="shared" si="19"/>
        <v>2.6426500000000002</v>
      </c>
      <c r="E106" s="84">
        <f t="shared" si="19"/>
        <v>0.19623354999203002</v>
      </c>
      <c r="F106" s="76">
        <f t="shared" si="20"/>
        <v>2.6426500000000002</v>
      </c>
      <c r="G106" s="76">
        <f t="shared" si="20"/>
        <v>0.19623354999203002</v>
      </c>
      <c r="H106" s="76">
        <f t="shared" si="21"/>
        <v>6.9835990225000009</v>
      </c>
      <c r="I106" s="76">
        <f t="shared" si="22"/>
        <v>18.455207956809627</v>
      </c>
      <c r="J106" s="76">
        <f t="shared" si="23"/>
        <v>48.770655307062967</v>
      </c>
      <c r="K106" s="76">
        <f t="shared" si="24"/>
        <v>0.51857659088643815</v>
      </c>
      <c r="L106" s="76">
        <f t="shared" si="25"/>
        <v>1.3704164279060458</v>
      </c>
      <c r="M106" s="76">
        <f t="shared" ca="1" si="17"/>
        <v>0.19749645961930473</v>
      </c>
      <c r="N106" s="76">
        <f t="shared" ca="1" si="26"/>
        <v>1.5949407266631492E-6</v>
      </c>
      <c r="O106" s="86">
        <f t="shared" ca="1" si="27"/>
        <v>359505.11094150331</v>
      </c>
      <c r="P106" s="76">
        <f t="shared" ca="1" si="28"/>
        <v>8341504.4260882363</v>
      </c>
      <c r="Q106" s="76">
        <f t="shared" ca="1" si="29"/>
        <v>1843256.9840894118</v>
      </c>
      <c r="R106" s="30">
        <f t="shared" ca="1" si="18"/>
        <v>-1.2629096272747109E-3</v>
      </c>
    </row>
    <row r="107" spans="1:18" x14ac:dyDescent="0.2">
      <c r="A107" s="83">
        <v>26552.5</v>
      </c>
      <c r="B107" s="83">
        <v>0.19906174999778159</v>
      </c>
      <c r="C107" s="83">
        <v>1</v>
      </c>
      <c r="D107" s="84">
        <f t="shared" si="19"/>
        <v>2.6552500000000001</v>
      </c>
      <c r="E107" s="84">
        <f t="shared" si="19"/>
        <v>0.19906174999778159</v>
      </c>
      <c r="F107" s="76">
        <f t="shared" si="20"/>
        <v>2.6552500000000001</v>
      </c>
      <c r="G107" s="76">
        <f t="shared" si="20"/>
        <v>0.19906174999778159</v>
      </c>
      <c r="H107" s="76">
        <f t="shared" si="21"/>
        <v>7.0503525625000005</v>
      </c>
      <c r="I107" s="76">
        <f t="shared" si="22"/>
        <v>18.720448641578127</v>
      </c>
      <c r="J107" s="76">
        <f t="shared" si="23"/>
        <v>49.707471255550324</v>
      </c>
      <c r="K107" s="76">
        <f t="shared" si="24"/>
        <v>0.52855871168160962</v>
      </c>
      <c r="L107" s="76">
        <f t="shared" si="25"/>
        <v>1.4034555191925939</v>
      </c>
      <c r="M107" s="76">
        <f t="shared" ca="1" si="17"/>
        <v>0.19956121485681538</v>
      </c>
      <c r="N107" s="76">
        <f t="shared" ca="1" si="26"/>
        <v>2.4946514540964725E-7</v>
      </c>
      <c r="O107" s="86">
        <f t="shared" ca="1" si="27"/>
        <v>425401.24279776512</v>
      </c>
      <c r="P107" s="76">
        <f t="shared" ca="1" si="28"/>
        <v>9264613.3638511766</v>
      </c>
      <c r="Q107" s="76">
        <f t="shared" ca="1" si="29"/>
        <v>2007269.2535551912</v>
      </c>
      <c r="R107" s="30">
        <f t="shared" ca="1" si="18"/>
        <v>-4.9946485903379356E-4</v>
      </c>
    </row>
    <row r="108" spans="1:18" x14ac:dyDescent="0.2">
      <c r="A108" s="83">
        <v>26697.5</v>
      </c>
      <c r="B108" s="83">
        <v>0.20071325000026263</v>
      </c>
      <c r="C108" s="83">
        <v>1</v>
      </c>
      <c r="D108" s="84">
        <f t="shared" si="19"/>
        <v>2.6697500000000001</v>
      </c>
      <c r="E108" s="84">
        <f t="shared" si="19"/>
        <v>0.20071325000026263</v>
      </c>
      <c r="F108" s="76">
        <f t="shared" si="20"/>
        <v>2.6697500000000001</v>
      </c>
      <c r="G108" s="76">
        <f t="shared" si="20"/>
        <v>0.20071325000026263</v>
      </c>
      <c r="H108" s="76">
        <f t="shared" si="21"/>
        <v>7.1275650625000004</v>
      </c>
      <c r="I108" s="76">
        <f t="shared" si="22"/>
        <v>19.028816825609375</v>
      </c>
      <c r="J108" s="76">
        <f t="shared" si="23"/>
        <v>50.802183720170632</v>
      </c>
      <c r="K108" s="76">
        <f t="shared" si="24"/>
        <v>0.53585419918820121</v>
      </c>
      <c r="L108" s="76">
        <f t="shared" si="25"/>
        <v>1.4305967482827002</v>
      </c>
      <c r="M108" s="76">
        <f t="shared" ca="1" si="17"/>
        <v>0.20195045922642799</v>
      </c>
      <c r="N108" s="76">
        <f t="shared" ca="1" si="26"/>
        <v>1.5306866693086724E-6</v>
      </c>
      <c r="O108" s="86">
        <f t="shared" ca="1" si="27"/>
        <v>509983.73153249262</v>
      </c>
      <c r="P108" s="76">
        <f t="shared" ca="1" si="28"/>
        <v>10402546.002906263</v>
      </c>
      <c r="Q108" s="76">
        <f t="shared" ca="1" si="29"/>
        <v>2207060.7317033922</v>
      </c>
      <c r="R108" s="30">
        <f t="shared" ca="1" si="18"/>
        <v>-1.2372092261653533E-3</v>
      </c>
    </row>
    <row r="109" spans="1:18" x14ac:dyDescent="0.2">
      <c r="A109" s="83">
        <v>27398</v>
      </c>
      <c r="B109" s="83">
        <v>0.21119860000180779</v>
      </c>
      <c r="C109" s="83">
        <v>1</v>
      </c>
      <c r="D109" s="84">
        <f t="shared" si="19"/>
        <v>2.7397999999999998</v>
      </c>
      <c r="E109" s="84">
        <f t="shared" si="19"/>
        <v>0.21119860000180779</v>
      </c>
      <c r="F109" s="76">
        <f t="shared" si="20"/>
        <v>2.7397999999999998</v>
      </c>
      <c r="G109" s="76">
        <f t="shared" si="20"/>
        <v>0.21119860000180779</v>
      </c>
      <c r="H109" s="76">
        <f t="shared" si="21"/>
        <v>7.5065040399999985</v>
      </c>
      <c r="I109" s="76">
        <f t="shared" si="22"/>
        <v>20.566319768791995</v>
      </c>
      <c r="J109" s="76">
        <f t="shared" si="23"/>
        <v>56.347602902536302</v>
      </c>
      <c r="K109" s="76">
        <f t="shared" si="24"/>
        <v>0.57864192428495298</v>
      </c>
      <c r="L109" s="76">
        <f t="shared" si="25"/>
        <v>1.585363144155914</v>
      </c>
      <c r="M109" s="76">
        <f t="shared" ca="1" si="17"/>
        <v>0.21369099050461693</v>
      </c>
      <c r="N109" s="76">
        <f t="shared" ca="1" si="26"/>
        <v>6.2120104184931912E-6</v>
      </c>
      <c r="O109" s="86">
        <f t="shared" ca="1" si="27"/>
        <v>1067428.455378606</v>
      </c>
      <c r="P109" s="76">
        <f t="shared" ca="1" si="28"/>
        <v>17130238.73086087</v>
      </c>
      <c r="Q109" s="76">
        <f t="shared" ca="1" si="29"/>
        <v>3350130.24154408</v>
      </c>
      <c r="R109" s="30">
        <f t="shared" ca="1" si="18"/>
        <v>-2.4923905028091387E-3</v>
      </c>
    </row>
    <row r="110" spans="1:18" x14ac:dyDescent="0.2">
      <c r="A110" s="83">
        <v>27494.5</v>
      </c>
      <c r="B110" s="83">
        <v>0.21270114999788348</v>
      </c>
      <c r="C110" s="83">
        <v>1</v>
      </c>
      <c r="D110" s="84">
        <f t="shared" si="19"/>
        <v>2.7494499999999999</v>
      </c>
      <c r="E110" s="84">
        <f t="shared" si="19"/>
        <v>0.21270114999788348</v>
      </c>
      <c r="F110" s="76">
        <f t="shared" si="20"/>
        <v>2.7494499999999999</v>
      </c>
      <c r="G110" s="76">
        <f t="shared" si="20"/>
        <v>0.21270114999788348</v>
      </c>
      <c r="H110" s="76">
        <f t="shared" si="21"/>
        <v>7.5594753025000001</v>
      </c>
      <c r="I110" s="76">
        <f t="shared" si="22"/>
        <v>20.784399370458626</v>
      </c>
      <c r="J110" s="76">
        <f t="shared" si="23"/>
        <v>57.145666849107471</v>
      </c>
      <c r="K110" s="76">
        <f t="shared" si="24"/>
        <v>0.58481117686168071</v>
      </c>
      <c r="L110" s="76">
        <f t="shared" si="25"/>
        <v>1.6079090902223481</v>
      </c>
      <c r="M110" s="76">
        <f t="shared" ca="1" si="17"/>
        <v>0.21533406415572728</v>
      </c>
      <c r="N110" s="76">
        <f t="shared" ca="1" si="26"/>
        <v>6.9322369625743666E-6</v>
      </c>
      <c r="O110" s="86">
        <f t="shared" ca="1" si="27"/>
        <v>1165768.7144247405</v>
      </c>
      <c r="P110" s="76">
        <f t="shared" ca="1" si="28"/>
        <v>18228485.19058717</v>
      </c>
      <c r="Q110" s="76">
        <f t="shared" ca="1" si="29"/>
        <v>3532158.8444756176</v>
      </c>
      <c r="R110" s="30">
        <f t="shared" ca="1" si="18"/>
        <v>-2.6329141578438076E-3</v>
      </c>
    </row>
    <row r="111" spans="1:18" x14ac:dyDescent="0.2">
      <c r="A111" s="83">
        <v>27586.5</v>
      </c>
      <c r="B111" s="83">
        <v>0.21384554999531247</v>
      </c>
      <c r="C111" s="83">
        <v>1</v>
      </c>
      <c r="D111" s="84">
        <f t="shared" si="19"/>
        <v>2.7586499999999998</v>
      </c>
      <c r="E111" s="84">
        <f t="shared" si="19"/>
        <v>0.21384554999531247</v>
      </c>
      <c r="F111" s="76">
        <f t="shared" si="20"/>
        <v>2.7586499999999998</v>
      </c>
      <c r="G111" s="76">
        <f t="shared" si="20"/>
        <v>0.21384554999531247</v>
      </c>
      <c r="H111" s="76">
        <f t="shared" si="21"/>
        <v>7.6101498224999986</v>
      </c>
      <c r="I111" s="76">
        <f t="shared" si="22"/>
        <v>20.993739807839621</v>
      </c>
      <c r="J111" s="76">
        <f t="shared" si="23"/>
        <v>57.914380320896768</v>
      </c>
      <c r="K111" s="76">
        <f t="shared" si="24"/>
        <v>0.58992502649456868</v>
      </c>
      <c r="L111" s="76">
        <f t="shared" si="25"/>
        <v>1.6273966743392418</v>
      </c>
      <c r="M111" s="76">
        <f t="shared" ca="1" si="17"/>
        <v>0.21690631559039658</v>
      </c>
      <c r="N111" s="76">
        <f t="shared" ca="1" si="26"/>
        <v>9.3682860280506105E-6</v>
      </c>
      <c r="O111" s="86">
        <f t="shared" ca="1" si="27"/>
        <v>1264872.6080876861</v>
      </c>
      <c r="P111" s="76">
        <f t="shared" ca="1" si="28"/>
        <v>19316724.351984765</v>
      </c>
      <c r="Q111" s="76">
        <f t="shared" ca="1" si="29"/>
        <v>3711555.1923926324</v>
      </c>
      <c r="R111" s="30">
        <f t="shared" ca="1" si="18"/>
        <v>-3.0607655950841139E-3</v>
      </c>
    </row>
    <row r="112" spans="1:18" x14ac:dyDescent="0.2">
      <c r="A112" s="83">
        <v>27676</v>
      </c>
      <c r="B112" s="83">
        <v>0.21481320000020787</v>
      </c>
      <c r="C112" s="83">
        <v>1</v>
      </c>
      <c r="D112" s="84">
        <f t="shared" si="19"/>
        <v>2.7675999999999998</v>
      </c>
      <c r="E112" s="84">
        <f t="shared" si="19"/>
        <v>0.21481320000020787</v>
      </c>
      <c r="F112" s="76">
        <f t="shared" si="20"/>
        <v>2.7675999999999998</v>
      </c>
      <c r="G112" s="76">
        <f t="shared" si="20"/>
        <v>0.21481320000020787</v>
      </c>
      <c r="H112" s="76">
        <f t="shared" si="21"/>
        <v>7.6596097599999995</v>
      </c>
      <c r="I112" s="76">
        <f t="shared" si="22"/>
        <v>21.198735971775996</v>
      </c>
      <c r="J112" s="76">
        <f t="shared" si="23"/>
        <v>58.669621675487242</v>
      </c>
      <c r="K112" s="76">
        <f t="shared" si="24"/>
        <v>0.5945170123205753</v>
      </c>
      <c r="L112" s="76">
        <f t="shared" si="25"/>
        <v>1.6453852832984242</v>
      </c>
      <c r="M112" s="76">
        <f t="shared" ca="1" si="17"/>
        <v>0.21844127359857007</v>
      </c>
      <c r="N112" s="76">
        <f t="shared" ca="1" si="26"/>
        <v>1.3162918035132861E-5</v>
      </c>
      <c r="O112" s="86">
        <f t="shared" ca="1" si="27"/>
        <v>1366443.1048858904</v>
      </c>
      <c r="P112" s="76">
        <f t="shared" ca="1" si="28"/>
        <v>20414752.898875207</v>
      </c>
      <c r="Q112" s="76">
        <f t="shared" ca="1" si="29"/>
        <v>3891657.1098356782</v>
      </c>
      <c r="R112" s="30">
        <f t="shared" ca="1" si="18"/>
        <v>-3.6280735983622026E-3</v>
      </c>
    </row>
    <row r="113" spans="1:18" x14ac:dyDescent="0.2">
      <c r="A113" s="83"/>
      <c r="B113" s="83"/>
      <c r="C113" s="83"/>
      <c r="D113" s="84">
        <f t="shared" si="19"/>
        <v>0</v>
      </c>
      <c r="E113" s="84">
        <f t="shared" si="19"/>
        <v>0</v>
      </c>
      <c r="F113" s="76">
        <f t="shared" si="20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si="24"/>
        <v>0</v>
      </c>
      <c r="L113" s="76">
        <f t="shared" si="25"/>
        <v>0</v>
      </c>
      <c r="M113" s="76">
        <f t="shared" ca="1" si="17"/>
        <v>-9.6344951619175526E-4</v>
      </c>
      <c r="N113" s="76">
        <f t="shared" ca="1" si="26"/>
        <v>0</v>
      </c>
      <c r="O113" s="86">
        <f t="shared" ca="1" si="27"/>
        <v>0</v>
      </c>
      <c r="P113" s="76">
        <f t="shared" ca="1" si="28"/>
        <v>0</v>
      </c>
      <c r="Q113" s="76">
        <f t="shared" ca="1" si="29"/>
        <v>0</v>
      </c>
      <c r="R113" s="30">
        <f t="shared" ca="1" si="18"/>
        <v>9.6344951619175526E-4</v>
      </c>
    </row>
    <row r="114" spans="1:18" x14ac:dyDescent="0.2">
      <c r="A114" s="83"/>
      <c r="B114" s="83"/>
      <c r="C114" s="83"/>
      <c r="D114" s="84">
        <f t="shared" si="19"/>
        <v>0</v>
      </c>
      <c r="E114" s="84">
        <f t="shared" si="19"/>
        <v>0</v>
      </c>
      <c r="F114" s="76">
        <f t="shared" si="20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si="24"/>
        <v>0</v>
      </c>
      <c r="L114" s="76">
        <f t="shared" si="25"/>
        <v>0</v>
      </c>
      <c r="M114" s="76">
        <f t="shared" ca="1" si="17"/>
        <v>-9.6344951619175526E-4</v>
      </c>
      <c r="N114" s="76">
        <f t="shared" ca="1" si="26"/>
        <v>0</v>
      </c>
      <c r="O114" s="86">
        <f t="shared" ca="1" si="27"/>
        <v>0</v>
      </c>
      <c r="P114" s="76">
        <f t="shared" ca="1" si="28"/>
        <v>0</v>
      </c>
      <c r="Q114" s="76">
        <f t="shared" ca="1" si="29"/>
        <v>0</v>
      </c>
      <c r="R114" s="30">
        <f t="shared" ca="1" si="18"/>
        <v>9.6344951619175526E-4</v>
      </c>
    </row>
    <row r="115" spans="1:18" x14ac:dyDescent="0.2">
      <c r="A115" s="83"/>
      <c r="B115" s="83"/>
      <c r="C115" s="83"/>
      <c r="D115" s="84">
        <f t="shared" si="19"/>
        <v>0</v>
      </c>
      <c r="E115" s="84">
        <f t="shared" si="19"/>
        <v>0</v>
      </c>
      <c r="F115" s="76">
        <f t="shared" si="20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si="24"/>
        <v>0</v>
      </c>
      <c r="L115" s="76">
        <f t="shared" si="25"/>
        <v>0</v>
      </c>
      <c r="M115" s="76">
        <f t="shared" ca="1" si="17"/>
        <v>-9.6344951619175526E-4</v>
      </c>
      <c r="N115" s="76">
        <f t="shared" ca="1" si="26"/>
        <v>0</v>
      </c>
      <c r="O115" s="86">
        <f t="shared" ca="1" si="27"/>
        <v>0</v>
      </c>
      <c r="P115" s="76">
        <f t="shared" ca="1" si="28"/>
        <v>0</v>
      </c>
      <c r="Q115" s="76">
        <f t="shared" ca="1" si="29"/>
        <v>0</v>
      </c>
      <c r="R115" s="30">
        <f t="shared" ca="1" si="18"/>
        <v>9.6344951619175526E-4</v>
      </c>
    </row>
    <row r="116" spans="1:18" x14ac:dyDescent="0.2">
      <c r="A116" s="83"/>
      <c r="B116" s="83"/>
      <c r="C116" s="83"/>
      <c r="D116" s="84">
        <f t="shared" si="19"/>
        <v>0</v>
      </c>
      <c r="E116" s="84">
        <f t="shared" si="19"/>
        <v>0</v>
      </c>
      <c r="F116" s="76">
        <f t="shared" si="20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si="24"/>
        <v>0</v>
      </c>
      <c r="L116" s="76">
        <f t="shared" si="25"/>
        <v>0</v>
      </c>
      <c r="M116" s="76">
        <f t="shared" ca="1" si="17"/>
        <v>-9.6344951619175526E-4</v>
      </c>
      <c r="N116" s="76">
        <f t="shared" ca="1" si="26"/>
        <v>0</v>
      </c>
      <c r="O116" s="86">
        <f t="shared" ca="1" si="27"/>
        <v>0</v>
      </c>
      <c r="P116" s="76">
        <f t="shared" ca="1" si="28"/>
        <v>0</v>
      </c>
      <c r="Q116" s="76">
        <f t="shared" ca="1" si="29"/>
        <v>0</v>
      </c>
      <c r="R116" s="30">
        <f t="shared" ca="1" si="18"/>
        <v>9.6344951619175526E-4</v>
      </c>
    </row>
    <row r="117" spans="1:18" x14ac:dyDescent="0.2">
      <c r="A117" s="83"/>
      <c r="B117" s="83"/>
      <c r="C117" s="83"/>
      <c r="D117" s="84">
        <f t="shared" si="19"/>
        <v>0</v>
      </c>
      <c r="E117" s="84">
        <f t="shared" si="19"/>
        <v>0</v>
      </c>
      <c r="F117" s="76">
        <f t="shared" si="20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si="24"/>
        <v>0</v>
      </c>
      <c r="L117" s="76">
        <f t="shared" si="25"/>
        <v>0</v>
      </c>
      <c r="M117" s="76">
        <f t="shared" ca="1" si="17"/>
        <v>-9.6344951619175526E-4</v>
      </c>
      <c r="N117" s="76">
        <f t="shared" ca="1" si="26"/>
        <v>0</v>
      </c>
      <c r="O117" s="86">
        <f t="shared" ca="1" si="27"/>
        <v>0</v>
      </c>
      <c r="P117" s="76">
        <f t="shared" ca="1" si="28"/>
        <v>0</v>
      </c>
      <c r="Q117" s="76">
        <f t="shared" ca="1" si="29"/>
        <v>0</v>
      </c>
      <c r="R117" s="30">
        <f t="shared" ca="1" si="18"/>
        <v>9.6344951619175526E-4</v>
      </c>
    </row>
    <row r="118" spans="1:18" x14ac:dyDescent="0.2">
      <c r="A118" s="83"/>
      <c r="B118" s="83"/>
      <c r="C118" s="83"/>
      <c r="D118" s="84">
        <f t="shared" si="19"/>
        <v>0</v>
      </c>
      <c r="E118" s="84">
        <f t="shared" si="19"/>
        <v>0</v>
      </c>
      <c r="F118" s="76">
        <f t="shared" si="20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si="24"/>
        <v>0</v>
      </c>
      <c r="L118" s="76">
        <f t="shared" si="25"/>
        <v>0</v>
      </c>
      <c r="M118" s="76">
        <f t="shared" ca="1" si="17"/>
        <v>-9.6344951619175526E-4</v>
      </c>
      <c r="N118" s="76">
        <f t="shared" ca="1" si="26"/>
        <v>0</v>
      </c>
      <c r="O118" s="86">
        <f t="shared" ca="1" si="27"/>
        <v>0</v>
      </c>
      <c r="P118" s="76">
        <f t="shared" ca="1" si="28"/>
        <v>0</v>
      </c>
      <c r="Q118" s="76">
        <f t="shared" ca="1" si="29"/>
        <v>0</v>
      </c>
      <c r="R118" s="30">
        <f t="shared" ca="1" si="18"/>
        <v>9.6344951619175526E-4</v>
      </c>
    </row>
    <row r="119" spans="1:18" x14ac:dyDescent="0.2">
      <c r="A119" s="83"/>
      <c r="B119" s="83"/>
      <c r="C119" s="83"/>
      <c r="D119" s="84">
        <f t="shared" si="19"/>
        <v>0</v>
      </c>
      <c r="E119" s="84">
        <f t="shared" si="19"/>
        <v>0</v>
      </c>
      <c r="F119" s="76">
        <f t="shared" si="20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si="24"/>
        <v>0</v>
      </c>
      <c r="L119" s="76">
        <f t="shared" si="25"/>
        <v>0</v>
      </c>
      <c r="M119" s="76">
        <f t="shared" ca="1" si="17"/>
        <v>-9.6344951619175526E-4</v>
      </c>
      <c r="N119" s="76">
        <f t="shared" ca="1" si="26"/>
        <v>0</v>
      </c>
      <c r="O119" s="86">
        <f t="shared" ca="1" si="27"/>
        <v>0</v>
      </c>
      <c r="P119" s="76">
        <f t="shared" ca="1" si="28"/>
        <v>0</v>
      </c>
      <c r="Q119" s="76">
        <f t="shared" ca="1" si="29"/>
        <v>0</v>
      </c>
      <c r="R119" s="30">
        <f t="shared" ca="1" si="18"/>
        <v>9.6344951619175526E-4</v>
      </c>
    </row>
    <row r="120" spans="1:18" x14ac:dyDescent="0.2">
      <c r="A120" s="83"/>
      <c r="B120" s="83"/>
      <c r="C120" s="83"/>
      <c r="D120" s="84">
        <f t="shared" si="19"/>
        <v>0</v>
      </c>
      <c r="E120" s="84">
        <f t="shared" si="19"/>
        <v>0</v>
      </c>
      <c r="F120" s="76">
        <f t="shared" si="20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si="24"/>
        <v>0</v>
      </c>
      <c r="L120" s="76">
        <f t="shared" si="25"/>
        <v>0</v>
      </c>
      <c r="M120" s="76">
        <f t="shared" ca="1" si="17"/>
        <v>-9.6344951619175526E-4</v>
      </c>
      <c r="N120" s="76">
        <f t="shared" ca="1" si="26"/>
        <v>0</v>
      </c>
      <c r="O120" s="86">
        <f t="shared" ca="1" si="27"/>
        <v>0</v>
      </c>
      <c r="P120" s="76">
        <f t="shared" ca="1" si="28"/>
        <v>0</v>
      </c>
      <c r="Q120" s="76">
        <f t="shared" ca="1" si="29"/>
        <v>0</v>
      </c>
      <c r="R120" s="30">
        <f t="shared" ca="1" si="18"/>
        <v>9.6344951619175526E-4</v>
      </c>
    </row>
    <row r="121" spans="1:18" x14ac:dyDescent="0.2">
      <c r="A121" s="83"/>
      <c r="B121" s="83"/>
      <c r="C121" s="83"/>
      <c r="D121" s="84">
        <f t="shared" si="19"/>
        <v>0</v>
      </c>
      <c r="E121" s="84">
        <f t="shared" si="19"/>
        <v>0</v>
      </c>
      <c r="F121" s="76">
        <f t="shared" si="20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si="24"/>
        <v>0</v>
      </c>
      <c r="L121" s="76">
        <f t="shared" si="25"/>
        <v>0</v>
      </c>
      <c r="M121" s="76">
        <f t="shared" ca="1" si="17"/>
        <v>-9.6344951619175526E-4</v>
      </c>
      <c r="N121" s="76">
        <f t="shared" ca="1" si="26"/>
        <v>0</v>
      </c>
      <c r="O121" s="86">
        <f t="shared" ca="1" si="27"/>
        <v>0</v>
      </c>
      <c r="P121" s="76">
        <f t="shared" ca="1" si="28"/>
        <v>0</v>
      </c>
      <c r="Q121" s="76">
        <f t="shared" ca="1" si="29"/>
        <v>0</v>
      </c>
      <c r="R121" s="30">
        <f t="shared" ca="1" si="18"/>
        <v>9.6344951619175526E-4</v>
      </c>
    </row>
    <row r="122" spans="1:18" x14ac:dyDescent="0.2">
      <c r="A122" s="83"/>
      <c r="B122" s="83"/>
      <c r="C122" s="83"/>
      <c r="D122" s="84">
        <f t="shared" si="19"/>
        <v>0</v>
      </c>
      <c r="E122" s="84">
        <f t="shared" si="19"/>
        <v>0</v>
      </c>
      <c r="F122" s="76">
        <f t="shared" si="20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si="24"/>
        <v>0</v>
      </c>
      <c r="L122" s="76">
        <f t="shared" si="25"/>
        <v>0</v>
      </c>
      <c r="M122" s="76">
        <f t="shared" ca="1" si="17"/>
        <v>-9.6344951619175526E-4</v>
      </c>
      <c r="N122" s="76">
        <f t="shared" ca="1" si="26"/>
        <v>0</v>
      </c>
      <c r="O122" s="86">
        <f t="shared" ca="1" si="27"/>
        <v>0</v>
      </c>
      <c r="P122" s="76">
        <f t="shared" ca="1" si="28"/>
        <v>0</v>
      </c>
      <c r="Q122" s="76">
        <f t="shared" ca="1" si="29"/>
        <v>0</v>
      </c>
      <c r="R122" s="30">
        <f t="shared" ca="1" si="18"/>
        <v>9.6344951619175526E-4</v>
      </c>
    </row>
    <row r="123" spans="1:18" x14ac:dyDescent="0.2">
      <c r="A123" s="83"/>
      <c r="B123" s="83"/>
      <c r="C123" s="83"/>
      <c r="D123" s="84">
        <f t="shared" si="19"/>
        <v>0</v>
      </c>
      <c r="E123" s="84">
        <f t="shared" si="19"/>
        <v>0</v>
      </c>
      <c r="F123" s="76">
        <f t="shared" si="20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si="24"/>
        <v>0</v>
      </c>
      <c r="L123" s="76">
        <f t="shared" si="25"/>
        <v>0</v>
      </c>
      <c r="M123" s="76">
        <f t="shared" ca="1" si="17"/>
        <v>-9.6344951619175526E-4</v>
      </c>
      <c r="N123" s="76">
        <f t="shared" ca="1" si="26"/>
        <v>0</v>
      </c>
      <c r="O123" s="86">
        <f t="shared" ca="1" si="27"/>
        <v>0</v>
      </c>
      <c r="P123" s="76">
        <f t="shared" ca="1" si="28"/>
        <v>0</v>
      </c>
      <c r="Q123" s="76">
        <f t="shared" ca="1" si="29"/>
        <v>0</v>
      </c>
      <c r="R123" s="30">
        <f t="shared" ca="1" si="18"/>
        <v>9.6344951619175526E-4</v>
      </c>
    </row>
    <row r="124" spans="1:18" x14ac:dyDescent="0.2">
      <c r="A124" s="83"/>
      <c r="B124" s="83"/>
      <c r="C124" s="83"/>
      <c r="D124" s="84">
        <f t="shared" si="19"/>
        <v>0</v>
      </c>
      <c r="E124" s="84">
        <f t="shared" si="19"/>
        <v>0</v>
      </c>
      <c r="F124" s="76">
        <f t="shared" si="20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si="24"/>
        <v>0</v>
      </c>
      <c r="L124" s="76">
        <f t="shared" si="25"/>
        <v>0</v>
      </c>
      <c r="M124" s="76">
        <f t="shared" ca="1" si="17"/>
        <v>-9.6344951619175526E-4</v>
      </c>
      <c r="N124" s="76">
        <f t="shared" ca="1" si="26"/>
        <v>0</v>
      </c>
      <c r="O124" s="86">
        <f t="shared" ca="1" si="27"/>
        <v>0</v>
      </c>
      <c r="P124" s="76">
        <f t="shared" ca="1" si="28"/>
        <v>0</v>
      </c>
      <c r="Q124" s="76">
        <f t="shared" ca="1" si="29"/>
        <v>0</v>
      </c>
      <c r="R124" s="30">
        <f t="shared" ca="1" si="18"/>
        <v>9.6344951619175526E-4</v>
      </c>
    </row>
    <row r="125" spans="1:18" x14ac:dyDescent="0.2">
      <c r="A125" s="83"/>
      <c r="B125" s="83"/>
      <c r="C125" s="83"/>
      <c r="D125" s="84">
        <f t="shared" si="19"/>
        <v>0</v>
      </c>
      <c r="E125" s="84">
        <f t="shared" si="19"/>
        <v>0</v>
      </c>
      <c r="F125" s="76">
        <f t="shared" si="20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si="24"/>
        <v>0</v>
      </c>
      <c r="L125" s="76">
        <f t="shared" si="25"/>
        <v>0</v>
      </c>
      <c r="M125" s="76">
        <f t="shared" ca="1" si="17"/>
        <v>-9.6344951619175526E-4</v>
      </c>
      <c r="N125" s="76">
        <f t="shared" ca="1" si="26"/>
        <v>0</v>
      </c>
      <c r="O125" s="86">
        <f t="shared" ca="1" si="27"/>
        <v>0</v>
      </c>
      <c r="P125" s="76">
        <f t="shared" ca="1" si="28"/>
        <v>0</v>
      </c>
      <c r="Q125" s="76">
        <f t="shared" ca="1" si="29"/>
        <v>0</v>
      </c>
      <c r="R125" s="30">
        <f t="shared" ca="1" si="18"/>
        <v>9.6344951619175526E-4</v>
      </c>
    </row>
    <row r="126" spans="1:18" x14ac:dyDescent="0.2">
      <c r="A126" s="83"/>
      <c r="B126" s="83"/>
      <c r="C126" s="83"/>
      <c r="D126" s="84">
        <f t="shared" si="19"/>
        <v>0</v>
      </c>
      <c r="E126" s="84">
        <f t="shared" si="19"/>
        <v>0</v>
      </c>
      <c r="F126" s="76">
        <f t="shared" si="20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si="24"/>
        <v>0</v>
      </c>
      <c r="L126" s="76">
        <f t="shared" si="25"/>
        <v>0</v>
      </c>
      <c r="M126" s="76">
        <f t="shared" ca="1" si="17"/>
        <v>-9.6344951619175526E-4</v>
      </c>
      <c r="N126" s="76">
        <f t="shared" ca="1" si="26"/>
        <v>0</v>
      </c>
      <c r="O126" s="86">
        <f t="shared" ca="1" si="27"/>
        <v>0</v>
      </c>
      <c r="P126" s="76">
        <f t="shared" ca="1" si="28"/>
        <v>0</v>
      </c>
      <c r="Q126" s="76">
        <f t="shared" ca="1" si="29"/>
        <v>0</v>
      </c>
      <c r="R126" s="30">
        <f t="shared" ca="1" si="18"/>
        <v>9.6344951619175526E-4</v>
      </c>
    </row>
    <row r="127" spans="1:18" x14ac:dyDescent="0.2">
      <c r="A127" s="83"/>
      <c r="B127" s="83"/>
      <c r="C127" s="83"/>
      <c r="D127" s="84">
        <f t="shared" si="19"/>
        <v>0</v>
      </c>
      <c r="E127" s="84">
        <f t="shared" si="19"/>
        <v>0</v>
      </c>
      <c r="F127" s="76">
        <f t="shared" si="20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si="24"/>
        <v>0</v>
      </c>
      <c r="L127" s="76">
        <f t="shared" si="25"/>
        <v>0</v>
      </c>
      <c r="M127" s="76">
        <f t="shared" ca="1" si="17"/>
        <v>-9.6344951619175526E-4</v>
      </c>
      <c r="N127" s="76">
        <f t="shared" ca="1" si="26"/>
        <v>0</v>
      </c>
      <c r="O127" s="86">
        <f t="shared" ca="1" si="27"/>
        <v>0</v>
      </c>
      <c r="P127" s="76">
        <f t="shared" ca="1" si="28"/>
        <v>0</v>
      </c>
      <c r="Q127" s="76">
        <f t="shared" ca="1" si="29"/>
        <v>0</v>
      </c>
      <c r="R127" s="30">
        <f t="shared" ca="1" si="18"/>
        <v>9.6344951619175526E-4</v>
      </c>
    </row>
    <row r="128" spans="1:18" x14ac:dyDescent="0.2">
      <c r="A128" s="83"/>
      <c r="B128" s="83"/>
      <c r="C128" s="83"/>
      <c r="D128" s="84">
        <f t="shared" si="19"/>
        <v>0</v>
      </c>
      <c r="E128" s="84">
        <f t="shared" si="19"/>
        <v>0</v>
      </c>
      <c r="F128" s="76">
        <f t="shared" si="20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si="24"/>
        <v>0</v>
      </c>
      <c r="L128" s="76">
        <f t="shared" si="25"/>
        <v>0</v>
      </c>
      <c r="M128" s="76">
        <f t="shared" ca="1" si="17"/>
        <v>-9.6344951619175526E-4</v>
      </c>
      <c r="N128" s="76">
        <f t="shared" ca="1" si="26"/>
        <v>0</v>
      </c>
      <c r="O128" s="86">
        <f t="shared" ca="1" si="27"/>
        <v>0</v>
      </c>
      <c r="P128" s="76">
        <f t="shared" ca="1" si="28"/>
        <v>0</v>
      </c>
      <c r="Q128" s="76">
        <f t="shared" ca="1" si="29"/>
        <v>0</v>
      </c>
      <c r="R128" s="30">
        <f t="shared" ca="1" si="18"/>
        <v>9.6344951619175526E-4</v>
      </c>
    </row>
    <row r="129" spans="1:18" x14ac:dyDescent="0.2">
      <c r="A129" s="83"/>
      <c r="B129" s="83"/>
      <c r="C129" s="83"/>
      <c r="D129" s="84">
        <f t="shared" si="19"/>
        <v>0</v>
      </c>
      <c r="E129" s="84">
        <f t="shared" si="19"/>
        <v>0</v>
      </c>
      <c r="F129" s="76">
        <f t="shared" si="20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si="24"/>
        <v>0</v>
      </c>
      <c r="L129" s="76">
        <f t="shared" si="25"/>
        <v>0</v>
      </c>
      <c r="M129" s="76">
        <f t="shared" ca="1" si="17"/>
        <v>-9.6344951619175526E-4</v>
      </c>
      <c r="N129" s="76">
        <f t="shared" ca="1" si="26"/>
        <v>0</v>
      </c>
      <c r="O129" s="86">
        <f t="shared" ca="1" si="27"/>
        <v>0</v>
      </c>
      <c r="P129" s="76">
        <f t="shared" ca="1" si="28"/>
        <v>0</v>
      </c>
      <c r="Q129" s="76">
        <f t="shared" ca="1" si="29"/>
        <v>0</v>
      </c>
      <c r="R129" s="30">
        <f t="shared" ca="1" si="18"/>
        <v>9.6344951619175526E-4</v>
      </c>
    </row>
    <row r="130" spans="1:18" x14ac:dyDescent="0.2">
      <c r="A130" s="83"/>
      <c r="B130" s="83"/>
      <c r="C130" s="83"/>
      <c r="D130" s="84">
        <f t="shared" si="19"/>
        <v>0</v>
      </c>
      <c r="E130" s="84">
        <f t="shared" si="19"/>
        <v>0</v>
      </c>
      <c r="F130" s="76">
        <f t="shared" si="20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si="24"/>
        <v>0</v>
      </c>
      <c r="L130" s="76">
        <f t="shared" si="25"/>
        <v>0</v>
      </c>
      <c r="M130" s="76">
        <f t="shared" ca="1" si="17"/>
        <v>-9.6344951619175526E-4</v>
      </c>
      <c r="N130" s="76">
        <f t="shared" ca="1" si="26"/>
        <v>0</v>
      </c>
      <c r="O130" s="86">
        <f t="shared" ca="1" si="27"/>
        <v>0</v>
      </c>
      <c r="P130" s="76">
        <f t="shared" ca="1" si="28"/>
        <v>0</v>
      </c>
      <c r="Q130" s="76">
        <f t="shared" ca="1" si="29"/>
        <v>0</v>
      </c>
      <c r="R130" s="30">
        <f t="shared" ca="1" si="18"/>
        <v>9.6344951619175526E-4</v>
      </c>
    </row>
    <row r="131" spans="1:18" x14ac:dyDescent="0.2">
      <c r="A131" s="83"/>
      <c r="B131" s="83"/>
      <c r="C131" s="83"/>
      <c r="D131" s="84">
        <f t="shared" si="19"/>
        <v>0</v>
      </c>
      <c r="E131" s="84">
        <f t="shared" si="19"/>
        <v>0</v>
      </c>
      <c r="F131" s="76">
        <f t="shared" si="20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si="24"/>
        <v>0</v>
      </c>
      <c r="L131" s="76">
        <f t="shared" si="25"/>
        <v>0</v>
      </c>
      <c r="M131" s="76">
        <f t="shared" ca="1" si="17"/>
        <v>-9.6344951619175526E-4</v>
      </c>
      <c r="N131" s="76">
        <f t="shared" ca="1" si="26"/>
        <v>0</v>
      </c>
      <c r="O131" s="86">
        <f t="shared" ca="1" si="27"/>
        <v>0</v>
      </c>
      <c r="P131" s="76">
        <f t="shared" ca="1" si="28"/>
        <v>0</v>
      </c>
      <c r="Q131" s="76">
        <f t="shared" ca="1" si="29"/>
        <v>0</v>
      </c>
      <c r="R131" s="30">
        <f t="shared" ca="1" si="18"/>
        <v>9.6344951619175526E-4</v>
      </c>
    </row>
    <row r="132" spans="1:18" x14ac:dyDescent="0.2">
      <c r="A132" s="83"/>
      <c r="B132" s="83"/>
      <c r="C132" s="83"/>
      <c r="D132" s="84">
        <f t="shared" si="19"/>
        <v>0</v>
      </c>
      <c r="E132" s="84">
        <f t="shared" si="19"/>
        <v>0</v>
      </c>
      <c r="F132" s="76">
        <f t="shared" si="20"/>
        <v>0</v>
      </c>
      <c r="G132" s="76">
        <f t="shared" si="20"/>
        <v>0</v>
      </c>
      <c r="H132" s="76">
        <f t="shared" si="21"/>
        <v>0</v>
      </c>
      <c r="I132" s="76">
        <f t="shared" si="22"/>
        <v>0</v>
      </c>
      <c r="J132" s="76">
        <f t="shared" si="23"/>
        <v>0</v>
      </c>
      <c r="K132" s="76">
        <f t="shared" si="24"/>
        <v>0</v>
      </c>
      <c r="L132" s="76">
        <f t="shared" si="25"/>
        <v>0</v>
      </c>
      <c r="M132" s="76">
        <f t="shared" ca="1" si="17"/>
        <v>-9.6344951619175526E-4</v>
      </c>
      <c r="N132" s="76">
        <f t="shared" ca="1" si="26"/>
        <v>0</v>
      </c>
      <c r="O132" s="86">
        <f t="shared" ca="1" si="27"/>
        <v>0</v>
      </c>
      <c r="P132" s="76">
        <f t="shared" ca="1" si="28"/>
        <v>0</v>
      </c>
      <c r="Q132" s="76">
        <f t="shared" ca="1" si="29"/>
        <v>0</v>
      </c>
      <c r="R132" s="30">
        <f t="shared" ca="1" si="18"/>
        <v>9.6344951619175526E-4</v>
      </c>
    </row>
    <row r="133" spans="1:18" x14ac:dyDescent="0.2">
      <c r="A133" s="83"/>
      <c r="B133" s="83"/>
      <c r="C133" s="83"/>
      <c r="D133" s="84">
        <f t="shared" si="19"/>
        <v>0</v>
      </c>
      <c r="E133" s="84">
        <f t="shared" si="19"/>
        <v>0</v>
      </c>
      <c r="F133" s="76">
        <f t="shared" si="20"/>
        <v>0</v>
      </c>
      <c r="G133" s="76">
        <f t="shared" si="20"/>
        <v>0</v>
      </c>
      <c r="H133" s="76">
        <f t="shared" si="21"/>
        <v>0</v>
      </c>
      <c r="I133" s="76">
        <f t="shared" si="22"/>
        <v>0</v>
      </c>
      <c r="J133" s="76">
        <f t="shared" si="23"/>
        <v>0</v>
      </c>
      <c r="K133" s="76">
        <f t="shared" si="24"/>
        <v>0</v>
      </c>
      <c r="L133" s="76">
        <f t="shared" si="25"/>
        <v>0</v>
      </c>
      <c r="M133" s="76">
        <f t="shared" ca="1" si="17"/>
        <v>-9.6344951619175526E-4</v>
      </c>
      <c r="N133" s="76">
        <f t="shared" ca="1" si="26"/>
        <v>0</v>
      </c>
      <c r="O133" s="86">
        <f t="shared" ca="1" si="27"/>
        <v>0</v>
      </c>
      <c r="P133" s="76">
        <f t="shared" ca="1" si="28"/>
        <v>0</v>
      </c>
      <c r="Q133" s="76">
        <f t="shared" ca="1" si="29"/>
        <v>0</v>
      </c>
      <c r="R133" s="30">
        <f t="shared" ca="1" si="18"/>
        <v>9.6344951619175526E-4</v>
      </c>
    </row>
    <row r="134" spans="1:18" x14ac:dyDescent="0.2">
      <c r="A134" s="83"/>
      <c r="B134" s="83"/>
      <c r="C134" s="83"/>
      <c r="D134" s="84">
        <f t="shared" si="19"/>
        <v>0</v>
      </c>
      <c r="E134" s="84">
        <f t="shared" si="19"/>
        <v>0</v>
      </c>
      <c r="F134" s="76">
        <f t="shared" si="20"/>
        <v>0</v>
      </c>
      <c r="G134" s="76">
        <f t="shared" si="20"/>
        <v>0</v>
      </c>
      <c r="H134" s="76">
        <f t="shared" si="21"/>
        <v>0</v>
      </c>
      <c r="I134" s="76">
        <f t="shared" si="22"/>
        <v>0</v>
      </c>
      <c r="J134" s="76">
        <f t="shared" si="23"/>
        <v>0</v>
      </c>
      <c r="K134" s="76">
        <f t="shared" si="24"/>
        <v>0</v>
      </c>
      <c r="L134" s="76">
        <f t="shared" si="25"/>
        <v>0</v>
      </c>
      <c r="M134" s="76">
        <f t="shared" ca="1" si="17"/>
        <v>-9.6344951619175526E-4</v>
      </c>
      <c r="N134" s="76">
        <f t="shared" ca="1" si="26"/>
        <v>0</v>
      </c>
      <c r="O134" s="86">
        <f t="shared" ca="1" si="27"/>
        <v>0</v>
      </c>
      <c r="P134" s="76">
        <f t="shared" ca="1" si="28"/>
        <v>0</v>
      </c>
      <c r="Q134" s="76">
        <f t="shared" ca="1" si="29"/>
        <v>0</v>
      </c>
      <c r="R134" s="30">
        <f t="shared" ca="1" si="18"/>
        <v>9.6344951619175526E-4</v>
      </c>
    </row>
    <row r="135" spans="1:18" x14ac:dyDescent="0.2">
      <c r="A135" s="83"/>
      <c r="B135" s="83"/>
      <c r="C135" s="83"/>
      <c r="D135" s="84">
        <f t="shared" si="19"/>
        <v>0</v>
      </c>
      <c r="E135" s="84">
        <f t="shared" si="19"/>
        <v>0</v>
      </c>
      <c r="F135" s="76">
        <f t="shared" si="20"/>
        <v>0</v>
      </c>
      <c r="G135" s="76">
        <f t="shared" si="20"/>
        <v>0</v>
      </c>
      <c r="H135" s="76">
        <f t="shared" si="21"/>
        <v>0</v>
      </c>
      <c r="I135" s="76">
        <f t="shared" si="22"/>
        <v>0</v>
      </c>
      <c r="J135" s="76">
        <f t="shared" si="23"/>
        <v>0</v>
      </c>
      <c r="K135" s="76">
        <f t="shared" si="24"/>
        <v>0</v>
      </c>
      <c r="L135" s="76">
        <f t="shared" si="25"/>
        <v>0</v>
      </c>
      <c r="M135" s="76">
        <f t="shared" ca="1" si="17"/>
        <v>-9.6344951619175526E-4</v>
      </c>
      <c r="N135" s="76">
        <f t="shared" ca="1" si="26"/>
        <v>0</v>
      </c>
      <c r="O135" s="86">
        <f t="shared" ca="1" si="27"/>
        <v>0</v>
      </c>
      <c r="P135" s="76">
        <f t="shared" ca="1" si="28"/>
        <v>0</v>
      </c>
      <c r="Q135" s="76">
        <f t="shared" ca="1" si="29"/>
        <v>0</v>
      </c>
      <c r="R135" s="30">
        <f t="shared" ca="1" si="18"/>
        <v>9.6344951619175526E-4</v>
      </c>
    </row>
    <row r="136" spans="1:18" x14ac:dyDescent="0.2">
      <c r="A136" s="83"/>
      <c r="B136" s="83"/>
      <c r="C136" s="83"/>
      <c r="D136" s="84">
        <f t="shared" si="19"/>
        <v>0</v>
      </c>
      <c r="E136" s="84">
        <f t="shared" si="19"/>
        <v>0</v>
      </c>
      <c r="F136" s="76">
        <f t="shared" si="20"/>
        <v>0</v>
      </c>
      <c r="G136" s="76">
        <f t="shared" si="20"/>
        <v>0</v>
      </c>
      <c r="H136" s="76">
        <f t="shared" si="21"/>
        <v>0</v>
      </c>
      <c r="I136" s="76">
        <f t="shared" si="22"/>
        <v>0</v>
      </c>
      <c r="J136" s="76">
        <f t="shared" si="23"/>
        <v>0</v>
      </c>
      <c r="K136" s="76">
        <f t="shared" si="24"/>
        <v>0</v>
      </c>
      <c r="L136" s="76">
        <f t="shared" si="25"/>
        <v>0</v>
      </c>
      <c r="M136" s="76">
        <f t="shared" ca="1" si="17"/>
        <v>-9.6344951619175526E-4</v>
      </c>
      <c r="N136" s="76">
        <f t="shared" ca="1" si="26"/>
        <v>0</v>
      </c>
      <c r="O136" s="86">
        <f t="shared" ca="1" si="27"/>
        <v>0</v>
      </c>
      <c r="P136" s="76">
        <f t="shared" ca="1" si="28"/>
        <v>0</v>
      </c>
      <c r="Q136" s="76">
        <f t="shared" ca="1" si="29"/>
        <v>0</v>
      </c>
      <c r="R136" s="30">
        <f t="shared" ca="1" si="18"/>
        <v>9.6344951619175526E-4</v>
      </c>
    </row>
    <row r="137" spans="1:18" x14ac:dyDescent="0.2">
      <c r="A137" s="83"/>
      <c r="B137" s="83"/>
      <c r="C137" s="83"/>
      <c r="D137" s="84">
        <f t="shared" si="19"/>
        <v>0</v>
      </c>
      <c r="E137" s="84">
        <f t="shared" si="19"/>
        <v>0</v>
      </c>
      <c r="F137" s="76">
        <f t="shared" si="20"/>
        <v>0</v>
      </c>
      <c r="G137" s="76">
        <f t="shared" si="20"/>
        <v>0</v>
      </c>
      <c r="H137" s="76">
        <f t="shared" si="21"/>
        <v>0</v>
      </c>
      <c r="I137" s="76">
        <f t="shared" si="22"/>
        <v>0</v>
      </c>
      <c r="J137" s="76">
        <f t="shared" si="23"/>
        <v>0</v>
      </c>
      <c r="K137" s="76">
        <f t="shared" si="24"/>
        <v>0</v>
      </c>
      <c r="L137" s="76">
        <f t="shared" si="25"/>
        <v>0</v>
      </c>
      <c r="M137" s="76">
        <f t="shared" ca="1" si="17"/>
        <v>-9.6344951619175526E-4</v>
      </c>
      <c r="N137" s="76">
        <f t="shared" ca="1" si="26"/>
        <v>0</v>
      </c>
      <c r="O137" s="86">
        <f t="shared" ca="1" si="27"/>
        <v>0</v>
      </c>
      <c r="P137" s="76">
        <f t="shared" ca="1" si="28"/>
        <v>0</v>
      </c>
      <c r="Q137" s="76">
        <f t="shared" ca="1" si="29"/>
        <v>0</v>
      </c>
      <c r="R137" s="30">
        <f t="shared" ca="1" si="18"/>
        <v>9.6344951619175526E-4</v>
      </c>
    </row>
    <row r="138" spans="1:18" x14ac:dyDescent="0.2">
      <c r="A138" s="83"/>
      <c r="B138" s="83"/>
      <c r="C138" s="83"/>
      <c r="D138" s="84">
        <f t="shared" si="19"/>
        <v>0</v>
      </c>
      <c r="E138" s="84">
        <f t="shared" si="19"/>
        <v>0</v>
      </c>
      <c r="F138" s="76">
        <f t="shared" si="20"/>
        <v>0</v>
      </c>
      <c r="G138" s="76">
        <f t="shared" si="20"/>
        <v>0</v>
      </c>
      <c r="H138" s="76">
        <f t="shared" si="21"/>
        <v>0</v>
      </c>
      <c r="I138" s="76">
        <f t="shared" si="22"/>
        <v>0</v>
      </c>
      <c r="J138" s="76">
        <f t="shared" si="23"/>
        <v>0</v>
      </c>
      <c r="K138" s="76">
        <f t="shared" si="24"/>
        <v>0</v>
      </c>
      <c r="L138" s="76">
        <f t="shared" si="25"/>
        <v>0</v>
      </c>
      <c r="M138" s="76">
        <f t="shared" ca="1" si="17"/>
        <v>-9.6344951619175526E-4</v>
      </c>
      <c r="N138" s="76">
        <f t="shared" ca="1" si="26"/>
        <v>0</v>
      </c>
      <c r="O138" s="86">
        <f t="shared" ca="1" si="27"/>
        <v>0</v>
      </c>
      <c r="P138" s="76">
        <f t="shared" ca="1" si="28"/>
        <v>0</v>
      </c>
      <c r="Q138" s="76">
        <f t="shared" ca="1" si="29"/>
        <v>0</v>
      </c>
      <c r="R138" s="30">
        <f t="shared" ca="1" si="18"/>
        <v>9.6344951619175526E-4</v>
      </c>
    </row>
    <row r="139" spans="1:18" x14ac:dyDescent="0.2">
      <c r="A139" s="83"/>
      <c r="B139" s="83"/>
      <c r="C139" s="83"/>
      <c r="D139" s="84">
        <f t="shared" si="19"/>
        <v>0</v>
      </c>
      <c r="E139" s="84">
        <f t="shared" si="19"/>
        <v>0</v>
      </c>
      <c r="F139" s="76">
        <f t="shared" si="20"/>
        <v>0</v>
      </c>
      <c r="G139" s="76">
        <f t="shared" si="20"/>
        <v>0</v>
      </c>
      <c r="H139" s="76">
        <f t="shared" si="21"/>
        <v>0</v>
      </c>
      <c r="I139" s="76">
        <f t="shared" si="22"/>
        <v>0</v>
      </c>
      <c r="J139" s="76">
        <f t="shared" si="23"/>
        <v>0</v>
      </c>
      <c r="K139" s="76">
        <f t="shared" si="24"/>
        <v>0</v>
      </c>
      <c r="L139" s="76">
        <f t="shared" si="25"/>
        <v>0</v>
      </c>
      <c r="M139" s="76">
        <f t="shared" ca="1" si="17"/>
        <v>-9.6344951619175526E-4</v>
      </c>
      <c r="N139" s="76">
        <f t="shared" ca="1" si="26"/>
        <v>0</v>
      </c>
      <c r="O139" s="86">
        <f t="shared" ca="1" si="27"/>
        <v>0</v>
      </c>
      <c r="P139" s="76">
        <f t="shared" ca="1" si="28"/>
        <v>0</v>
      </c>
      <c r="Q139" s="76">
        <f t="shared" ca="1" si="29"/>
        <v>0</v>
      </c>
      <c r="R139" s="30">
        <f t="shared" ca="1" si="18"/>
        <v>9.6344951619175526E-4</v>
      </c>
    </row>
    <row r="140" spans="1:18" x14ac:dyDescent="0.2">
      <c r="A140" s="83"/>
      <c r="B140" s="83"/>
      <c r="C140" s="83"/>
      <c r="D140" s="84">
        <f t="shared" si="19"/>
        <v>0</v>
      </c>
      <c r="E140" s="84">
        <f t="shared" si="19"/>
        <v>0</v>
      </c>
      <c r="F140" s="76">
        <f t="shared" si="20"/>
        <v>0</v>
      </c>
      <c r="G140" s="76">
        <f t="shared" si="20"/>
        <v>0</v>
      </c>
      <c r="H140" s="76">
        <f t="shared" si="21"/>
        <v>0</v>
      </c>
      <c r="I140" s="76">
        <f t="shared" si="22"/>
        <v>0</v>
      </c>
      <c r="J140" s="76">
        <f t="shared" si="23"/>
        <v>0</v>
      </c>
      <c r="K140" s="76">
        <f t="shared" si="24"/>
        <v>0</v>
      </c>
      <c r="L140" s="76">
        <f t="shared" si="25"/>
        <v>0</v>
      </c>
      <c r="M140" s="76">
        <f t="shared" ca="1" si="17"/>
        <v>-9.6344951619175526E-4</v>
      </c>
      <c r="N140" s="76">
        <f t="shared" ca="1" si="26"/>
        <v>0</v>
      </c>
      <c r="O140" s="86">
        <f t="shared" ca="1" si="27"/>
        <v>0</v>
      </c>
      <c r="P140" s="76">
        <f t="shared" ca="1" si="28"/>
        <v>0</v>
      </c>
      <c r="Q140" s="76">
        <f t="shared" ca="1" si="29"/>
        <v>0</v>
      </c>
      <c r="R140" s="30">
        <f t="shared" ca="1" si="18"/>
        <v>9.6344951619175526E-4</v>
      </c>
    </row>
    <row r="141" spans="1:18" x14ac:dyDescent="0.2">
      <c r="A141" s="83"/>
      <c r="B141" s="83"/>
      <c r="C141" s="83"/>
      <c r="D141" s="84">
        <f t="shared" si="19"/>
        <v>0</v>
      </c>
      <c r="E141" s="84">
        <f t="shared" si="19"/>
        <v>0</v>
      </c>
      <c r="F141" s="76">
        <f t="shared" si="20"/>
        <v>0</v>
      </c>
      <c r="G141" s="76">
        <f t="shared" si="20"/>
        <v>0</v>
      </c>
      <c r="H141" s="76">
        <f t="shared" si="21"/>
        <v>0</v>
      </c>
      <c r="I141" s="76">
        <f t="shared" si="22"/>
        <v>0</v>
      </c>
      <c r="J141" s="76">
        <f t="shared" si="23"/>
        <v>0</v>
      </c>
      <c r="K141" s="76">
        <f t="shared" si="24"/>
        <v>0</v>
      </c>
      <c r="L141" s="76">
        <f t="shared" si="25"/>
        <v>0</v>
      </c>
      <c r="M141" s="76">
        <f t="shared" ca="1" si="17"/>
        <v>-9.6344951619175526E-4</v>
      </c>
      <c r="N141" s="76">
        <f t="shared" ca="1" si="26"/>
        <v>0</v>
      </c>
      <c r="O141" s="86">
        <f t="shared" ca="1" si="27"/>
        <v>0</v>
      </c>
      <c r="P141" s="76">
        <f t="shared" ca="1" si="28"/>
        <v>0</v>
      </c>
      <c r="Q141" s="76">
        <f t="shared" ca="1" si="29"/>
        <v>0</v>
      </c>
      <c r="R141" s="30">
        <f t="shared" ca="1" si="18"/>
        <v>9.6344951619175526E-4</v>
      </c>
    </row>
    <row r="142" spans="1:18" x14ac:dyDescent="0.2">
      <c r="A142" s="83"/>
      <c r="B142" s="83"/>
      <c r="C142" s="83"/>
      <c r="D142" s="84">
        <f t="shared" si="19"/>
        <v>0</v>
      </c>
      <c r="E142" s="84">
        <f t="shared" si="19"/>
        <v>0</v>
      </c>
      <c r="F142" s="76">
        <f t="shared" si="20"/>
        <v>0</v>
      </c>
      <c r="G142" s="76">
        <f t="shared" si="20"/>
        <v>0</v>
      </c>
      <c r="H142" s="76">
        <f t="shared" si="21"/>
        <v>0</v>
      </c>
      <c r="I142" s="76">
        <f t="shared" si="22"/>
        <v>0</v>
      </c>
      <c r="J142" s="76">
        <f t="shared" si="23"/>
        <v>0</v>
      </c>
      <c r="K142" s="76">
        <f t="shared" si="24"/>
        <v>0</v>
      </c>
      <c r="L142" s="76">
        <f t="shared" si="25"/>
        <v>0</v>
      </c>
      <c r="M142" s="76">
        <f t="shared" ca="1" si="17"/>
        <v>-9.6344951619175526E-4</v>
      </c>
      <c r="N142" s="76">
        <f t="shared" ca="1" si="26"/>
        <v>0</v>
      </c>
      <c r="O142" s="86">
        <f t="shared" ca="1" si="27"/>
        <v>0</v>
      </c>
      <c r="P142" s="76">
        <f t="shared" ca="1" si="28"/>
        <v>0</v>
      </c>
      <c r="Q142" s="76">
        <f t="shared" ca="1" si="29"/>
        <v>0</v>
      </c>
      <c r="R142" s="30">
        <f t="shared" ca="1" si="18"/>
        <v>9.6344951619175526E-4</v>
      </c>
    </row>
    <row r="143" spans="1:18" x14ac:dyDescent="0.2">
      <c r="A143" s="83"/>
      <c r="B143" s="83"/>
      <c r="C143" s="83"/>
      <c r="D143" s="84">
        <f t="shared" si="19"/>
        <v>0</v>
      </c>
      <c r="E143" s="84">
        <f t="shared" si="19"/>
        <v>0</v>
      </c>
      <c r="F143" s="76">
        <f t="shared" si="20"/>
        <v>0</v>
      </c>
      <c r="G143" s="76">
        <f t="shared" si="20"/>
        <v>0</v>
      </c>
      <c r="H143" s="76">
        <f t="shared" si="21"/>
        <v>0</v>
      </c>
      <c r="I143" s="76">
        <f t="shared" si="22"/>
        <v>0</v>
      </c>
      <c r="J143" s="76">
        <f t="shared" si="23"/>
        <v>0</v>
      </c>
      <c r="K143" s="76">
        <f t="shared" si="24"/>
        <v>0</v>
      </c>
      <c r="L143" s="76">
        <f t="shared" si="25"/>
        <v>0</v>
      </c>
      <c r="M143" s="76">
        <f t="shared" ca="1" si="17"/>
        <v>-9.6344951619175526E-4</v>
      </c>
      <c r="N143" s="76">
        <f t="shared" ca="1" si="26"/>
        <v>0</v>
      </c>
      <c r="O143" s="86">
        <f t="shared" ca="1" si="27"/>
        <v>0</v>
      </c>
      <c r="P143" s="76">
        <f t="shared" ca="1" si="28"/>
        <v>0</v>
      </c>
      <c r="Q143" s="76">
        <f t="shared" ca="1" si="29"/>
        <v>0</v>
      </c>
      <c r="R143" s="30">
        <f t="shared" ca="1" si="18"/>
        <v>9.6344951619175526E-4</v>
      </c>
    </row>
    <row r="144" spans="1:18" x14ac:dyDescent="0.2">
      <c r="A144" s="83"/>
      <c r="B144" s="83"/>
      <c r="C144" s="83"/>
      <c r="D144" s="84">
        <f t="shared" si="19"/>
        <v>0</v>
      </c>
      <c r="E144" s="84">
        <f t="shared" si="19"/>
        <v>0</v>
      </c>
      <c r="F144" s="76">
        <f t="shared" si="20"/>
        <v>0</v>
      </c>
      <c r="G144" s="76">
        <f t="shared" si="20"/>
        <v>0</v>
      </c>
      <c r="H144" s="76">
        <f t="shared" si="21"/>
        <v>0</v>
      </c>
      <c r="I144" s="76">
        <f t="shared" si="22"/>
        <v>0</v>
      </c>
      <c r="J144" s="76">
        <f t="shared" si="23"/>
        <v>0</v>
      </c>
      <c r="K144" s="76">
        <f t="shared" si="24"/>
        <v>0</v>
      </c>
      <c r="L144" s="76">
        <f t="shared" si="25"/>
        <v>0</v>
      </c>
      <c r="M144" s="76">
        <f t="shared" ca="1" si="17"/>
        <v>-9.6344951619175526E-4</v>
      </c>
      <c r="N144" s="76">
        <f t="shared" ca="1" si="26"/>
        <v>0</v>
      </c>
      <c r="O144" s="86">
        <f t="shared" ca="1" si="27"/>
        <v>0</v>
      </c>
      <c r="P144" s="76">
        <f t="shared" ca="1" si="28"/>
        <v>0</v>
      </c>
      <c r="Q144" s="76">
        <f t="shared" ca="1" si="29"/>
        <v>0</v>
      </c>
      <c r="R144" s="30">
        <f t="shared" ca="1" si="18"/>
        <v>9.6344951619175526E-4</v>
      </c>
    </row>
    <row r="145" spans="1:18" x14ac:dyDescent="0.2">
      <c r="A145" s="83"/>
      <c r="B145" s="83"/>
      <c r="C145" s="83"/>
      <c r="D145" s="84">
        <f t="shared" si="19"/>
        <v>0</v>
      </c>
      <c r="E145" s="84">
        <f t="shared" si="19"/>
        <v>0</v>
      </c>
      <c r="F145" s="76">
        <f t="shared" si="20"/>
        <v>0</v>
      </c>
      <c r="G145" s="76">
        <f t="shared" si="20"/>
        <v>0</v>
      </c>
      <c r="H145" s="76">
        <f t="shared" si="21"/>
        <v>0</v>
      </c>
      <c r="I145" s="76">
        <f t="shared" si="22"/>
        <v>0</v>
      </c>
      <c r="J145" s="76">
        <f t="shared" si="23"/>
        <v>0</v>
      </c>
      <c r="K145" s="76">
        <f t="shared" si="24"/>
        <v>0</v>
      </c>
      <c r="L145" s="76">
        <f t="shared" si="25"/>
        <v>0</v>
      </c>
      <c r="M145" s="76">
        <f t="shared" ca="1" si="17"/>
        <v>-9.6344951619175526E-4</v>
      </c>
      <c r="N145" s="76">
        <f t="shared" ca="1" si="26"/>
        <v>0</v>
      </c>
      <c r="O145" s="86">
        <f t="shared" ca="1" si="27"/>
        <v>0</v>
      </c>
      <c r="P145" s="76">
        <f t="shared" ca="1" si="28"/>
        <v>0</v>
      </c>
      <c r="Q145" s="76">
        <f t="shared" ca="1" si="29"/>
        <v>0</v>
      </c>
      <c r="R145" s="30">
        <f t="shared" ca="1" si="18"/>
        <v>9.6344951619175526E-4</v>
      </c>
    </row>
    <row r="146" spans="1:18" x14ac:dyDescent="0.2">
      <c r="A146" s="83"/>
      <c r="B146" s="83"/>
      <c r="C146" s="83"/>
      <c r="D146" s="84">
        <f t="shared" si="19"/>
        <v>0</v>
      </c>
      <c r="E146" s="84">
        <f t="shared" si="19"/>
        <v>0</v>
      </c>
      <c r="F146" s="76">
        <f t="shared" si="20"/>
        <v>0</v>
      </c>
      <c r="G146" s="76">
        <f t="shared" si="20"/>
        <v>0</v>
      </c>
      <c r="H146" s="76">
        <f t="shared" si="21"/>
        <v>0</v>
      </c>
      <c r="I146" s="76">
        <f t="shared" si="22"/>
        <v>0</v>
      </c>
      <c r="J146" s="76">
        <f t="shared" si="23"/>
        <v>0</v>
      </c>
      <c r="K146" s="76">
        <f t="shared" si="24"/>
        <v>0</v>
      </c>
      <c r="L146" s="76">
        <f t="shared" si="25"/>
        <v>0</v>
      </c>
      <c r="M146" s="76">
        <f t="shared" ca="1" si="17"/>
        <v>-9.6344951619175526E-4</v>
      </c>
      <c r="N146" s="76">
        <f t="shared" ca="1" si="26"/>
        <v>0</v>
      </c>
      <c r="O146" s="86">
        <f t="shared" ca="1" si="27"/>
        <v>0</v>
      </c>
      <c r="P146" s="76">
        <f t="shared" ca="1" si="28"/>
        <v>0</v>
      </c>
      <c r="Q146" s="76">
        <f t="shared" ca="1" si="29"/>
        <v>0</v>
      </c>
      <c r="R146" s="30">
        <f t="shared" ca="1" si="18"/>
        <v>9.6344951619175526E-4</v>
      </c>
    </row>
    <row r="147" spans="1:18" x14ac:dyDescent="0.2">
      <c r="A147" s="83"/>
      <c r="B147" s="83"/>
      <c r="C147" s="83"/>
      <c r="D147" s="84">
        <f t="shared" si="19"/>
        <v>0</v>
      </c>
      <c r="E147" s="84">
        <f t="shared" si="19"/>
        <v>0</v>
      </c>
      <c r="F147" s="76">
        <f t="shared" si="20"/>
        <v>0</v>
      </c>
      <c r="G147" s="76">
        <f t="shared" si="20"/>
        <v>0</v>
      </c>
      <c r="H147" s="76">
        <f t="shared" si="21"/>
        <v>0</v>
      </c>
      <c r="I147" s="76">
        <f t="shared" si="22"/>
        <v>0</v>
      </c>
      <c r="J147" s="76">
        <f t="shared" si="23"/>
        <v>0</v>
      </c>
      <c r="K147" s="76">
        <f t="shared" si="24"/>
        <v>0</v>
      </c>
      <c r="L147" s="76">
        <f t="shared" si="25"/>
        <v>0</v>
      </c>
      <c r="M147" s="76">
        <f t="shared" ca="1" si="17"/>
        <v>-9.6344951619175526E-4</v>
      </c>
      <c r="N147" s="76">
        <f t="shared" ca="1" si="26"/>
        <v>0</v>
      </c>
      <c r="O147" s="86">
        <f t="shared" ca="1" si="27"/>
        <v>0</v>
      </c>
      <c r="P147" s="76">
        <f t="shared" ca="1" si="28"/>
        <v>0</v>
      </c>
      <c r="Q147" s="76">
        <f t="shared" ca="1" si="29"/>
        <v>0</v>
      </c>
      <c r="R147" s="30">
        <f t="shared" ca="1" si="18"/>
        <v>9.6344951619175526E-4</v>
      </c>
    </row>
    <row r="148" spans="1:18" x14ac:dyDescent="0.2">
      <c r="A148" s="83"/>
      <c r="B148" s="83"/>
      <c r="C148" s="83"/>
      <c r="D148" s="84">
        <f t="shared" si="19"/>
        <v>0</v>
      </c>
      <c r="E148" s="84">
        <f t="shared" si="19"/>
        <v>0</v>
      </c>
      <c r="F148" s="76">
        <f t="shared" si="20"/>
        <v>0</v>
      </c>
      <c r="G148" s="76">
        <f t="shared" si="20"/>
        <v>0</v>
      </c>
      <c r="H148" s="76">
        <f t="shared" si="21"/>
        <v>0</v>
      </c>
      <c r="I148" s="76">
        <f t="shared" si="22"/>
        <v>0</v>
      </c>
      <c r="J148" s="76">
        <f t="shared" si="23"/>
        <v>0</v>
      </c>
      <c r="K148" s="76">
        <f t="shared" si="24"/>
        <v>0</v>
      </c>
      <c r="L148" s="76">
        <f t="shared" si="25"/>
        <v>0</v>
      </c>
      <c r="M148" s="76">
        <f t="shared" ca="1" si="17"/>
        <v>-9.6344951619175526E-4</v>
      </c>
      <c r="N148" s="76">
        <f t="shared" ca="1" si="26"/>
        <v>0</v>
      </c>
      <c r="O148" s="86">
        <f t="shared" ca="1" si="27"/>
        <v>0</v>
      </c>
      <c r="P148" s="76">
        <f t="shared" ca="1" si="28"/>
        <v>0</v>
      </c>
      <c r="Q148" s="76">
        <f t="shared" ca="1" si="29"/>
        <v>0</v>
      </c>
      <c r="R148" s="30">
        <f t="shared" ca="1" si="18"/>
        <v>9.6344951619175526E-4</v>
      </c>
    </row>
    <row r="149" spans="1:18" x14ac:dyDescent="0.2">
      <c r="A149" s="83"/>
      <c r="B149" s="83"/>
      <c r="C149" s="83"/>
      <c r="D149" s="84">
        <f t="shared" si="19"/>
        <v>0</v>
      </c>
      <c r="E149" s="84">
        <f t="shared" si="19"/>
        <v>0</v>
      </c>
      <c r="F149" s="76">
        <f t="shared" si="20"/>
        <v>0</v>
      </c>
      <c r="G149" s="76">
        <f t="shared" si="20"/>
        <v>0</v>
      </c>
      <c r="H149" s="76">
        <f t="shared" si="21"/>
        <v>0</v>
      </c>
      <c r="I149" s="76">
        <f t="shared" si="22"/>
        <v>0</v>
      </c>
      <c r="J149" s="76">
        <f t="shared" si="23"/>
        <v>0</v>
      </c>
      <c r="K149" s="76">
        <f t="shared" si="24"/>
        <v>0</v>
      </c>
      <c r="L149" s="76">
        <f t="shared" si="25"/>
        <v>0</v>
      </c>
      <c r="M149" s="76">
        <f t="shared" ref="M149:M212" ca="1" si="30">+E$4+E$5*D149+E$6*D149^2</f>
        <v>-9.6344951619175526E-4</v>
      </c>
      <c r="N149" s="76">
        <f t="shared" ca="1" si="26"/>
        <v>0</v>
      </c>
      <c r="O149" s="86">
        <f t="shared" ca="1" si="27"/>
        <v>0</v>
      </c>
      <c r="P149" s="76">
        <f t="shared" ca="1" si="28"/>
        <v>0</v>
      </c>
      <c r="Q149" s="76">
        <f t="shared" ca="1" si="29"/>
        <v>0</v>
      </c>
      <c r="R149" s="30">
        <f t="shared" ref="R149:R212" ca="1" si="31">+E149-M149</f>
        <v>9.6344951619175526E-4</v>
      </c>
    </row>
    <row r="150" spans="1:18" x14ac:dyDescent="0.2">
      <c r="A150" s="83"/>
      <c r="B150" s="83"/>
      <c r="C150" s="83"/>
      <c r="D150" s="84">
        <f t="shared" ref="D150:E213" si="32">A150/A$18</f>
        <v>0</v>
      </c>
      <c r="E150" s="84">
        <f t="shared" si="32"/>
        <v>0</v>
      </c>
      <c r="F150" s="76">
        <f t="shared" ref="F150:G213" si="33">$C150*D150</f>
        <v>0</v>
      </c>
      <c r="G150" s="76">
        <f t="shared" si="33"/>
        <v>0</v>
      </c>
      <c r="H150" s="76">
        <f t="shared" ref="H150:H213" si="34">C150*D150*D150</f>
        <v>0</v>
      </c>
      <c r="I150" s="76">
        <f t="shared" ref="I150:I213" si="35">C150*D150*D150*D150</f>
        <v>0</v>
      </c>
      <c r="J150" s="76">
        <f t="shared" ref="J150:J213" si="36">C150*D150*D150*D150*D150</f>
        <v>0</v>
      </c>
      <c r="K150" s="76">
        <f t="shared" ref="K150:K213" si="37">C150*E150*D150</f>
        <v>0</v>
      </c>
      <c r="L150" s="76">
        <f t="shared" ref="L150:L213" si="38">C150*E150*D150*D150</f>
        <v>0</v>
      </c>
      <c r="M150" s="76">
        <f t="shared" ca="1" si="30"/>
        <v>-9.6344951619175526E-4</v>
      </c>
      <c r="N150" s="76">
        <f t="shared" ref="N150:N213" ca="1" si="39">C150*(M150-E150)^2</f>
        <v>0</v>
      </c>
      <c r="O150" s="86">
        <f t="shared" ref="O150:O213" ca="1" si="40">(C150*O$1-O$2*F150+O$3*H150)^2</f>
        <v>0</v>
      </c>
      <c r="P150" s="76">
        <f t="shared" ref="P150:P213" ca="1" si="41">(-C150*O$2+O$4*F150-O$5*H150)^2</f>
        <v>0</v>
      </c>
      <c r="Q150" s="76">
        <f t="shared" ref="Q150:Q213" ca="1" si="42">+(C150*O$3-F150*O$5+H150*O$6)^2</f>
        <v>0</v>
      </c>
      <c r="R150" s="30">
        <f t="shared" ca="1" si="31"/>
        <v>9.6344951619175526E-4</v>
      </c>
    </row>
    <row r="151" spans="1:18" x14ac:dyDescent="0.2">
      <c r="A151" s="83"/>
      <c r="B151" s="83"/>
      <c r="C151" s="83"/>
      <c r="D151" s="84">
        <f t="shared" si="32"/>
        <v>0</v>
      </c>
      <c r="E151" s="84">
        <f t="shared" si="32"/>
        <v>0</v>
      </c>
      <c r="F151" s="76">
        <f t="shared" si="33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si="37"/>
        <v>0</v>
      </c>
      <c r="L151" s="76">
        <f t="shared" si="38"/>
        <v>0</v>
      </c>
      <c r="M151" s="76">
        <f t="shared" ca="1" si="30"/>
        <v>-9.6344951619175526E-4</v>
      </c>
      <c r="N151" s="76">
        <f t="shared" ca="1" si="39"/>
        <v>0</v>
      </c>
      <c r="O151" s="86">
        <f t="shared" ca="1" si="40"/>
        <v>0</v>
      </c>
      <c r="P151" s="76">
        <f t="shared" ca="1" si="41"/>
        <v>0</v>
      </c>
      <c r="Q151" s="76">
        <f t="shared" ca="1" si="42"/>
        <v>0</v>
      </c>
      <c r="R151" s="30">
        <f t="shared" ca="1" si="31"/>
        <v>9.6344951619175526E-4</v>
      </c>
    </row>
    <row r="152" spans="1:18" x14ac:dyDescent="0.2">
      <c r="A152" s="83"/>
      <c r="B152" s="83"/>
      <c r="C152" s="83"/>
      <c r="D152" s="84">
        <f t="shared" si="32"/>
        <v>0</v>
      </c>
      <c r="E152" s="84">
        <f t="shared" si="32"/>
        <v>0</v>
      </c>
      <c r="F152" s="76">
        <f t="shared" si="33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si="37"/>
        <v>0</v>
      </c>
      <c r="L152" s="76">
        <f t="shared" si="38"/>
        <v>0</v>
      </c>
      <c r="M152" s="76">
        <f t="shared" ca="1" si="30"/>
        <v>-9.6344951619175526E-4</v>
      </c>
      <c r="N152" s="76">
        <f t="shared" ca="1" si="39"/>
        <v>0</v>
      </c>
      <c r="O152" s="86">
        <f t="shared" ca="1" si="40"/>
        <v>0</v>
      </c>
      <c r="P152" s="76">
        <f t="shared" ca="1" si="41"/>
        <v>0</v>
      </c>
      <c r="Q152" s="76">
        <f t="shared" ca="1" si="42"/>
        <v>0</v>
      </c>
      <c r="R152" s="30">
        <f t="shared" ca="1" si="31"/>
        <v>9.6344951619175526E-4</v>
      </c>
    </row>
    <row r="153" spans="1:18" x14ac:dyDescent="0.2">
      <c r="A153" s="83"/>
      <c r="B153" s="83"/>
      <c r="C153" s="83"/>
      <c r="D153" s="84">
        <f t="shared" si="32"/>
        <v>0</v>
      </c>
      <c r="E153" s="84">
        <f t="shared" si="32"/>
        <v>0</v>
      </c>
      <c r="F153" s="76">
        <f t="shared" si="33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si="37"/>
        <v>0</v>
      </c>
      <c r="L153" s="76">
        <f t="shared" si="38"/>
        <v>0</v>
      </c>
      <c r="M153" s="76">
        <f t="shared" ca="1" si="30"/>
        <v>-9.6344951619175526E-4</v>
      </c>
      <c r="N153" s="76">
        <f t="shared" ca="1" si="39"/>
        <v>0</v>
      </c>
      <c r="O153" s="86">
        <f t="shared" ca="1" si="40"/>
        <v>0</v>
      </c>
      <c r="P153" s="76">
        <f t="shared" ca="1" si="41"/>
        <v>0</v>
      </c>
      <c r="Q153" s="76">
        <f t="shared" ca="1" si="42"/>
        <v>0</v>
      </c>
      <c r="R153" s="30">
        <f t="shared" ca="1" si="31"/>
        <v>9.6344951619175526E-4</v>
      </c>
    </row>
    <row r="154" spans="1:18" x14ac:dyDescent="0.2">
      <c r="A154" s="83"/>
      <c r="B154" s="83"/>
      <c r="C154" s="83"/>
      <c r="D154" s="84">
        <f t="shared" si="32"/>
        <v>0</v>
      </c>
      <c r="E154" s="84">
        <f t="shared" si="32"/>
        <v>0</v>
      </c>
      <c r="F154" s="76">
        <f t="shared" si="33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si="37"/>
        <v>0</v>
      </c>
      <c r="L154" s="76">
        <f t="shared" si="38"/>
        <v>0</v>
      </c>
      <c r="M154" s="76">
        <f t="shared" ca="1" si="30"/>
        <v>-9.6344951619175526E-4</v>
      </c>
      <c r="N154" s="76">
        <f t="shared" ca="1" si="39"/>
        <v>0</v>
      </c>
      <c r="O154" s="86">
        <f t="shared" ca="1" si="40"/>
        <v>0</v>
      </c>
      <c r="P154" s="76">
        <f t="shared" ca="1" si="41"/>
        <v>0</v>
      </c>
      <c r="Q154" s="76">
        <f t="shared" ca="1" si="42"/>
        <v>0</v>
      </c>
      <c r="R154" s="30">
        <f t="shared" ca="1" si="31"/>
        <v>9.6344951619175526E-4</v>
      </c>
    </row>
    <row r="155" spans="1:18" x14ac:dyDescent="0.2">
      <c r="A155" s="83"/>
      <c r="B155" s="83"/>
      <c r="C155" s="83"/>
      <c r="D155" s="84">
        <f t="shared" si="32"/>
        <v>0</v>
      </c>
      <c r="E155" s="84">
        <f t="shared" si="32"/>
        <v>0</v>
      </c>
      <c r="F155" s="76">
        <f t="shared" si="33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si="37"/>
        <v>0</v>
      </c>
      <c r="L155" s="76">
        <f t="shared" si="38"/>
        <v>0</v>
      </c>
      <c r="M155" s="76">
        <f t="shared" ca="1" si="30"/>
        <v>-9.6344951619175526E-4</v>
      </c>
      <c r="N155" s="76">
        <f t="shared" ca="1" si="39"/>
        <v>0</v>
      </c>
      <c r="O155" s="86">
        <f t="shared" ca="1" si="40"/>
        <v>0</v>
      </c>
      <c r="P155" s="76">
        <f t="shared" ca="1" si="41"/>
        <v>0</v>
      </c>
      <c r="Q155" s="76">
        <f t="shared" ca="1" si="42"/>
        <v>0</v>
      </c>
      <c r="R155" s="30">
        <f t="shared" ca="1" si="31"/>
        <v>9.6344951619175526E-4</v>
      </c>
    </row>
    <row r="156" spans="1:18" x14ac:dyDescent="0.2">
      <c r="A156" s="83"/>
      <c r="B156" s="83"/>
      <c r="C156" s="83"/>
      <c r="D156" s="84">
        <f t="shared" si="32"/>
        <v>0</v>
      </c>
      <c r="E156" s="84">
        <f t="shared" si="32"/>
        <v>0</v>
      </c>
      <c r="F156" s="76">
        <f t="shared" si="33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si="37"/>
        <v>0</v>
      </c>
      <c r="L156" s="76">
        <f t="shared" si="38"/>
        <v>0</v>
      </c>
      <c r="M156" s="76">
        <f t="shared" ca="1" si="30"/>
        <v>-9.6344951619175526E-4</v>
      </c>
      <c r="N156" s="76">
        <f t="shared" ca="1" si="39"/>
        <v>0</v>
      </c>
      <c r="O156" s="86">
        <f t="shared" ca="1" si="40"/>
        <v>0</v>
      </c>
      <c r="P156" s="76">
        <f t="shared" ca="1" si="41"/>
        <v>0</v>
      </c>
      <c r="Q156" s="76">
        <f t="shared" ca="1" si="42"/>
        <v>0</v>
      </c>
      <c r="R156" s="30">
        <f t="shared" ca="1" si="31"/>
        <v>9.6344951619175526E-4</v>
      </c>
    </row>
    <row r="157" spans="1:18" x14ac:dyDescent="0.2">
      <c r="A157" s="83"/>
      <c r="B157" s="83"/>
      <c r="C157" s="83"/>
      <c r="D157" s="84">
        <f t="shared" si="32"/>
        <v>0</v>
      </c>
      <c r="E157" s="84">
        <f t="shared" si="32"/>
        <v>0</v>
      </c>
      <c r="F157" s="76">
        <f t="shared" si="33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si="37"/>
        <v>0</v>
      </c>
      <c r="L157" s="76">
        <f t="shared" si="38"/>
        <v>0</v>
      </c>
      <c r="M157" s="76">
        <f t="shared" ca="1" si="30"/>
        <v>-9.6344951619175526E-4</v>
      </c>
      <c r="N157" s="76">
        <f t="shared" ca="1" si="39"/>
        <v>0</v>
      </c>
      <c r="O157" s="86">
        <f t="shared" ca="1" si="40"/>
        <v>0</v>
      </c>
      <c r="P157" s="76">
        <f t="shared" ca="1" si="41"/>
        <v>0</v>
      </c>
      <c r="Q157" s="76">
        <f t="shared" ca="1" si="42"/>
        <v>0</v>
      </c>
      <c r="R157" s="30">
        <f t="shared" ca="1" si="31"/>
        <v>9.6344951619175526E-4</v>
      </c>
    </row>
    <row r="158" spans="1:18" x14ac:dyDescent="0.2">
      <c r="A158" s="83"/>
      <c r="B158" s="83"/>
      <c r="C158" s="83"/>
      <c r="D158" s="84">
        <f t="shared" si="32"/>
        <v>0</v>
      </c>
      <c r="E158" s="84">
        <f t="shared" si="32"/>
        <v>0</v>
      </c>
      <c r="F158" s="76">
        <f t="shared" si="33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si="37"/>
        <v>0</v>
      </c>
      <c r="L158" s="76">
        <f t="shared" si="38"/>
        <v>0</v>
      </c>
      <c r="M158" s="76">
        <f t="shared" ca="1" si="30"/>
        <v>-9.6344951619175526E-4</v>
      </c>
      <c r="N158" s="76">
        <f t="shared" ca="1" si="39"/>
        <v>0</v>
      </c>
      <c r="O158" s="86">
        <f t="shared" ca="1" si="40"/>
        <v>0</v>
      </c>
      <c r="P158" s="76">
        <f t="shared" ca="1" si="41"/>
        <v>0</v>
      </c>
      <c r="Q158" s="76">
        <f t="shared" ca="1" si="42"/>
        <v>0</v>
      </c>
      <c r="R158" s="30">
        <f t="shared" ca="1" si="31"/>
        <v>9.6344951619175526E-4</v>
      </c>
    </row>
    <row r="159" spans="1:18" x14ac:dyDescent="0.2">
      <c r="A159" s="83"/>
      <c r="B159" s="83"/>
      <c r="C159" s="83"/>
      <c r="D159" s="84">
        <f t="shared" si="32"/>
        <v>0</v>
      </c>
      <c r="E159" s="84">
        <f t="shared" si="32"/>
        <v>0</v>
      </c>
      <c r="F159" s="76">
        <f t="shared" si="33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si="37"/>
        <v>0</v>
      </c>
      <c r="L159" s="76">
        <f t="shared" si="38"/>
        <v>0</v>
      </c>
      <c r="M159" s="76">
        <f t="shared" ca="1" si="30"/>
        <v>-9.6344951619175526E-4</v>
      </c>
      <c r="N159" s="76">
        <f t="shared" ca="1" si="39"/>
        <v>0</v>
      </c>
      <c r="O159" s="86">
        <f t="shared" ca="1" si="40"/>
        <v>0</v>
      </c>
      <c r="P159" s="76">
        <f t="shared" ca="1" si="41"/>
        <v>0</v>
      </c>
      <c r="Q159" s="76">
        <f t="shared" ca="1" si="42"/>
        <v>0</v>
      </c>
      <c r="R159" s="30">
        <f t="shared" ca="1" si="31"/>
        <v>9.6344951619175526E-4</v>
      </c>
    </row>
    <row r="160" spans="1:18" x14ac:dyDescent="0.2">
      <c r="A160" s="83"/>
      <c r="B160" s="83"/>
      <c r="C160" s="83"/>
      <c r="D160" s="84">
        <f t="shared" si="32"/>
        <v>0</v>
      </c>
      <c r="E160" s="84">
        <f t="shared" si="32"/>
        <v>0</v>
      </c>
      <c r="F160" s="76">
        <f t="shared" si="33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si="37"/>
        <v>0</v>
      </c>
      <c r="L160" s="76">
        <f t="shared" si="38"/>
        <v>0</v>
      </c>
      <c r="M160" s="76">
        <f t="shared" ca="1" si="30"/>
        <v>-9.6344951619175526E-4</v>
      </c>
      <c r="N160" s="76">
        <f t="shared" ca="1" si="39"/>
        <v>0</v>
      </c>
      <c r="O160" s="86">
        <f t="shared" ca="1" si="40"/>
        <v>0</v>
      </c>
      <c r="P160" s="76">
        <f t="shared" ca="1" si="41"/>
        <v>0</v>
      </c>
      <c r="Q160" s="76">
        <f t="shared" ca="1" si="42"/>
        <v>0</v>
      </c>
      <c r="R160" s="30">
        <f t="shared" ca="1" si="31"/>
        <v>9.6344951619175526E-4</v>
      </c>
    </row>
    <row r="161" spans="1:18" x14ac:dyDescent="0.2">
      <c r="A161" s="83"/>
      <c r="B161" s="83"/>
      <c r="C161" s="83"/>
      <c r="D161" s="84">
        <f t="shared" si="32"/>
        <v>0</v>
      </c>
      <c r="E161" s="84">
        <f t="shared" si="32"/>
        <v>0</v>
      </c>
      <c r="F161" s="76">
        <f t="shared" si="33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si="37"/>
        <v>0</v>
      </c>
      <c r="L161" s="76">
        <f t="shared" si="38"/>
        <v>0</v>
      </c>
      <c r="M161" s="76">
        <f t="shared" ca="1" si="30"/>
        <v>-9.6344951619175526E-4</v>
      </c>
      <c r="N161" s="76">
        <f t="shared" ca="1" si="39"/>
        <v>0</v>
      </c>
      <c r="O161" s="86">
        <f t="shared" ca="1" si="40"/>
        <v>0</v>
      </c>
      <c r="P161" s="76">
        <f t="shared" ca="1" si="41"/>
        <v>0</v>
      </c>
      <c r="Q161" s="76">
        <f t="shared" ca="1" si="42"/>
        <v>0</v>
      </c>
      <c r="R161" s="30">
        <f t="shared" ca="1" si="31"/>
        <v>9.6344951619175526E-4</v>
      </c>
    </row>
    <row r="162" spans="1:18" x14ac:dyDescent="0.2">
      <c r="A162" s="83"/>
      <c r="B162" s="83"/>
      <c r="C162" s="83"/>
      <c r="D162" s="84">
        <f t="shared" si="32"/>
        <v>0</v>
      </c>
      <c r="E162" s="84">
        <f t="shared" si="32"/>
        <v>0</v>
      </c>
      <c r="F162" s="76">
        <f t="shared" si="33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si="37"/>
        <v>0</v>
      </c>
      <c r="L162" s="76">
        <f t="shared" si="38"/>
        <v>0</v>
      </c>
      <c r="M162" s="76">
        <f t="shared" ca="1" si="30"/>
        <v>-9.6344951619175526E-4</v>
      </c>
      <c r="N162" s="76">
        <f t="shared" ca="1" si="39"/>
        <v>0</v>
      </c>
      <c r="O162" s="86">
        <f t="shared" ca="1" si="40"/>
        <v>0</v>
      </c>
      <c r="P162" s="76">
        <f t="shared" ca="1" si="41"/>
        <v>0</v>
      </c>
      <c r="Q162" s="76">
        <f t="shared" ca="1" si="42"/>
        <v>0</v>
      </c>
      <c r="R162" s="30">
        <f t="shared" ca="1" si="31"/>
        <v>9.6344951619175526E-4</v>
      </c>
    </row>
    <row r="163" spans="1:18" x14ac:dyDescent="0.2">
      <c r="A163" s="83"/>
      <c r="B163" s="83"/>
      <c r="C163" s="83"/>
      <c r="D163" s="84">
        <f t="shared" si="32"/>
        <v>0</v>
      </c>
      <c r="E163" s="84">
        <f t="shared" si="32"/>
        <v>0</v>
      </c>
      <c r="F163" s="76">
        <f t="shared" si="33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si="37"/>
        <v>0</v>
      </c>
      <c r="L163" s="76">
        <f t="shared" si="38"/>
        <v>0</v>
      </c>
      <c r="M163" s="76">
        <f t="shared" ca="1" si="30"/>
        <v>-9.6344951619175526E-4</v>
      </c>
      <c r="N163" s="76">
        <f t="shared" ca="1" si="39"/>
        <v>0</v>
      </c>
      <c r="O163" s="86">
        <f t="shared" ca="1" si="40"/>
        <v>0</v>
      </c>
      <c r="P163" s="76">
        <f t="shared" ca="1" si="41"/>
        <v>0</v>
      </c>
      <c r="Q163" s="76">
        <f t="shared" ca="1" si="42"/>
        <v>0</v>
      </c>
      <c r="R163" s="30">
        <f t="shared" ca="1" si="31"/>
        <v>9.6344951619175526E-4</v>
      </c>
    </row>
    <row r="164" spans="1:18" x14ac:dyDescent="0.2">
      <c r="A164" s="83"/>
      <c r="B164" s="83"/>
      <c r="C164" s="83"/>
      <c r="D164" s="84">
        <f t="shared" si="32"/>
        <v>0</v>
      </c>
      <c r="E164" s="84">
        <f t="shared" si="32"/>
        <v>0</v>
      </c>
      <c r="F164" s="76">
        <f t="shared" si="33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si="37"/>
        <v>0</v>
      </c>
      <c r="L164" s="76">
        <f t="shared" si="38"/>
        <v>0</v>
      </c>
      <c r="M164" s="76">
        <f t="shared" ca="1" si="30"/>
        <v>-9.6344951619175526E-4</v>
      </c>
      <c r="N164" s="76">
        <f t="shared" ca="1" si="39"/>
        <v>0</v>
      </c>
      <c r="O164" s="86">
        <f t="shared" ca="1" si="40"/>
        <v>0</v>
      </c>
      <c r="P164" s="76">
        <f t="shared" ca="1" si="41"/>
        <v>0</v>
      </c>
      <c r="Q164" s="76">
        <f t="shared" ca="1" si="42"/>
        <v>0</v>
      </c>
      <c r="R164" s="30">
        <f t="shared" ca="1" si="31"/>
        <v>9.6344951619175526E-4</v>
      </c>
    </row>
    <row r="165" spans="1:18" x14ac:dyDescent="0.2">
      <c r="A165" s="83"/>
      <c r="B165" s="83"/>
      <c r="C165" s="83"/>
      <c r="D165" s="84">
        <f t="shared" si="32"/>
        <v>0</v>
      </c>
      <c r="E165" s="84">
        <f t="shared" si="32"/>
        <v>0</v>
      </c>
      <c r="F165" s="76">
        <f t="shared" si="33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si="37"/>
        <v>0</v>
      </c>
      <c r="L165" s="76">
        <f t="shared" si="38"/>
        <v>0</v>
      </c>
      <c r="M165" s="76">
        <f t="shared" ca="1" si="30"/>
        <v>-9.6344951619175526E-4</v>
      </c>
      <c r="N165" s="76">
        <f t="shared" ca="1" si="39"/>
        <v>0</v>
      </c>
      <c r="O165" s="86">
        <f t="shared" ca="1" si="40"/>
        <v>0</v>
      </c>
      <c r="P165" s="76">
        <f t="shared" ca="1" si="41"/>
        <v>0</v>
      </c>
      <c r="Q165" s="76">
        <f t="shared" ca="1" si="42"/>
        <v>0</v>
      </c>
      <c r="R165" s="30">
        <f t="shared" ca="1" si="31"/>
        <v>9.6344951619175526E-4</v>
      </c>
    </row>
    <row r="166" spans="1:18" x14ac:dyDescent="0.2">
      <c r="A166" s="83"/>
      <c r="B166" s="83"/>
      <c r="C166" s="83"/>
      <c r="D166" s="84">
        <f t="shared" si="32"/>
        <v>0</v>
      </c>
      <c r="E166" s="84">
        <f t="shared" si="32"/>
        <v>0</v>
      </c>
      <c r="F166" s="76">
        <f t="shared" si="33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si="37"/>
        <v>0</v>
      </c>
      <c r="L166" s="76">
        <f t="shared" si="38"/>
        <v>0</v>
      </c>
      <c r="M166" s="76">
        <f t="shared" ca="1" si="30"/>
        <v>-9.6344951619175526E-4</v>
      </c>
      <c r="N166" s="76">
        <f t="shared" ca="1" si="39"/>
        <v>0</v>
      </c>
      <c r="O166" s="86">
        <f t="shared" ca="1" si="40"/>
        <v>0</v>
      </c>
      <c r="P166" s="76">
        <f t="shared" ca="1" si="41"/>
        <v>0</v>
      </c>
      <c r="Q166" s="76">
        <f t="shared" ca="1" si="42"/>
        <v>0</v>
      </c>
      <c r="R166" s="30">
        <f t="shared" ca="1" si="31"/>
        <v>9.6344951619175526E-4</v>
      </c>
    </row>
    <row r="167" spans="1:18" x14ac:dyDescent="0.2">
      <c r="A167" s="83"/>
      <c r="B167" s="83"/>
      <c r="C167" s="83"/>
      <c r="D167" s="84">
        <f t="shared" si="32"/>
        <v>0</v>
      </c>
      <c r="E167" s="84">
        <f t="shared" si="32"/>
        <v>0</v>
      </c>
      <c r="F167" s="76">
        <f t="shared" si="33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si="37"/>
        <v>0</v>
      </c>
      <c r="L167" s="76">
        <f t="shared" si="38"/>
        <v>0</v>
      </c>
      <c r="M167" s="76">
        <f t="shared" ca="1" si="30"/>
        <v>-9.6344951619175526E-4</v>
      </c>
      <c r="N167" s="76">
        <f t="shared" ca="1" si="39"/>
        <v>0</v>
      </c>
      <c r="O167" s="86">
        <f t="shared" ca="1" si="40"/>
        <v>0</v>
      </c>
      <c r="P167" s="76">
        <f t="shared" ca="1" si="41"/>
        <v>0</v>
      </c>
      <c r="Q167" s="76">
        <f t="shared" ca="1" si="42"/>
        <v>0</v>
      </c>
      <c r="R167" s="30">
        <f t="shared" ca="1" si="31"/>
        <v>9.6344951619175526E-4</v>
      </c>
    </row>
    <row r="168" spans="1:18" x14ac:dyDescent="0.2">
      <c r="A168" s="83"/>
      <c r="B168" s="83"/>
      <c r="C168" s="83"/>
      <c r="D168" s="84">
        <f t="shared" si="32"/>
        <v>0</v>
      </c>
      <c r="E168" s="84">
        <f t="shared" si="32"/>
        <v>0</v>
      </c>
      <c r="F168" s="76">
        <f t="shared" si="33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si="37"/>
        <v>0</v>
      </c>
      <c r="L168" s="76">
        <f t="shared" si="38"/>
        <v>0</v>
      </c>
      <c r="M168" s="76">
        <f t="shared" ca="1" si="30"/>
        <v>-9.6344951619175526E-4</v>
      </c>
      <c r="N168" s="76">
        <f t="shared" ca="1" si="39"/>
        <v>0</v>
      </c>
      <c r="O168" s="86">
        <f t="shared" ca="1" si="40"/>
        <v>0</v>
      </c>
      <c r="P168" s="76">
        <f t="shared" ca="1" si="41"/>
        <v>0</v>
      </c>
      <c r="Q168" s="76">
        <f t="shared" ca="1" si="42"/>
        <v>0</v>
      </c>
      <c r="R168" s="30">
        <f t="shared" ca="1" si="31"/>
        <v>9.6344951619175526E-4</v>
      </c>
    </row>
    <row r="169" spans="1:18" x14ac:dyDescent="0.2">
      <c r="A169" s="83"/>
      <c r="B169" s="83"/>
      <c r="C169" s="83"/>
      <c r="D169" s="84">
        <f t="shared" si="32"/>
        <v>0</v>
      </c>
      <c r="E169" s="84">
        <f t="shared" si="32"/>
        <v>0</v>
      </c>
      <c r="F169" s="76">
        <f t="shared" si="33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si="37"/>
        <v>0</v>
      </c>
      <c r="L169" s="76">
        <f t="shared" si="38"/>
        <v>0</v>
      </c>
      <c r="M169" s="76">
        <f t="shared" ca="1" si="30"/>
        <v>-9.6344951619175526E-4</v>
      </c>
      <c r="N169" s="76">
        <f t="shared" ca="1" si="39"/>
        <v>0</v>
      </c>
      <c r="O169" s="86">
        <f t="shared" ca="1" si="40"/>
        <v>0</v>
      </c>
      <c r="P169" s="76">
        <f t="shared" ca="1" si="41"/>
        <v>0</v>
      </c>
      <c r="Q169" s="76">
        <f t="shared" ca="1" si="42"/>
        <v>0</v>
      </c>
      <c r="R169" s="30">
        <f t="shared" ca="1" si="31"/>
        <v>9.6344951619175526E-4</v>
      </c>
    </row>
    <row r="170" spans="1:18" x14ac:dyDescent="0.2">
      <c r="A170" s="83"/>
      <c r="B170" s="83"/>
      <c r="C170" s="83"/>
      <c r="D170" s="84">
        <f t="shared" si="32"/>
        <v>0</v>
      </c>
      <c r="E170" s="84">
        <f t="shared" si="32"/>
        <v>0</v>
      </c>
      <c r="F170" s="76">
        <f t="shared" si="33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si="37"/>
        <v>0</v>
      </c>
      <c r="L170" s="76">
        <f t="shared" si="38"/>
        <v>0</v>
      </c>
      <c r="M170" s="76">
        <f t="shared" ca="1" si="30"/>
        <v>-9.6344951619175526E-4</v>
      </c>
      <c r="N170" s="76">
        <f t="shared" ca="1" si="39"/>
        <v>0</v>
      </c>
      <c r="O170" s="86">
        <f t="shared" ca="1" si="40"/>
        <v>0</v>
      </c>
      <c r="P170" s="76">
        <f t="shared" ca="1" si="41"/>
        <v>0</v>
      </c>
      <c r="Q170" s="76">
        <f t="shared" ca="1" si="42"/>
        <v>0</v>
      </c>
      <c r="R170" s="30">
        <f t="shared" ca="1" si="31"/>
        <v>9.6344951619175526E-4</v>
      </c>
    </row>
    <row r="171" spans="1:18" x14ac:dyDescent="0.2">
      <c r="A171" s="83"/>
      <c r="B171" s="83"/>
      <c r="C171" s="83"/>
      <c r="D171" s="84">
        <f t="shared" si="32"/>
        <v>0</v>
      </c>
      <c r="E171" s="84">
        <f t="shared" si="32"/>
        <v>0</v>
      </c>
      <c r="F171" s="76">
        <f t="shared" si="33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si="37"/>
        <v>0</v>
      </c>
      <c r="L171" s="76">
        <f t="shared" si="38"/>
        <v>0</v>
      </c>
      <c r="M171" s="76">
        <f t="shared" ca="1" si="30"/>
        <v>-9.6344951619175526E-4</v>
      </c>
      <c r="N171" s="76">
        <f t="shared" ca="1" si="39"/>
        <v>0</v>
      </c>
      <c r="O171" s="86">
        <f t="shared" ca="1" si="40"/>
        <v>0</v>
      </c>
      <c r="P171" s="76">
        <f t="shared" ca="1" si="41"/>
        <v>0</v>
      </c>
      <c r="Q171" s="76">
        <f t="shared" ca="1" si="42"/>
        <v>0</v>
      </c>
      <c r="R171" s="30">
        <f t="shared" ca="1" si="31"/>
        <v>9.6344951619175526E-4</v>
      </c>
    </row>
    <row r="172" spans="1:18" x14ac:dyDescent="0.2">
      <c r="A172" s="83"/>
      <c r="B172" s="83"/>
      <c r="C172" s="83"/>
      <c r="D172" s="84">
        <f t="shared" si="32"/>
        <v>0</v>
      </c>
      <c r="E172" s="84">
        <f t="shared" si="32"/>
        <v>0</v>
      </c>
      <c r="F172" s="76">
        <f t="shared" si="33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si="37"/>
        <v>0</v>
      </c>
      <c r="L172" s="76">
        <f t="shared" si="38"/>
        <v>0</v>
      </c>
      <c r="M172" s="76">
        <f t="shared" ca="1" si="30"/>
        <v>-9.6344951619175526E-4</v>
      </c>
      <c r="N172" s="76">
        <f t="shared" ca="1" si="39"/>
        <v>0</v>
      </c>
      <c r="O172" s="86">
        <f t="shared" ca="1" si="40"/>
        <v>0</v>
      </c>
      <c r="P172" s="76">
        <f t="shared" ca="1" si="41"/>
        <v>0</v>
      </c>
      <c r="Q172" s="76">
        <f t="shared" ca="1" si="42"/>
        <v>0</v>
      </c>
      <c r="R172" s="30">
        <f t="shared" ca="1" si="31"/>
        <v>9.6344951619175526E-4</v>
      </c>
    </row>
    <row r="173" spans="1:18" x14ac:dyDescent="0.2">
      <c r="A173" s="83"/>
      <c r="B173" s="83"/>
      <c r="C173" s="83"/>
      <c r="D173" s="84">
        <f t="shared" si="32"/>
        <v>0</v>
      </c>
      <c r="E173" s="84">
        <f t="shared" si="32"/>
        <v>0</v>
      </c>
      <c r="F173" s="76">
        <f t="shared" si="33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si="37"/>
        <v>0</v>
      </c>
      <c r="L173" s="76">
        <f t="shared" si="38"/>
        <v>0</v>
      </c>
      <c r="M173" s="76">
        <f t="shared" ca="1" si="30"/>
        <v>-9.6344951619175526E-4</v>
      </c>
      <c r="N173" s="76">
        <f t="shared" ca="1" si="39"/>
        <v>0</v>
      </c>
      <c r="O173" s="86">
        <f t="shared" ca="1" si="40"/>
        <v>0</v>
      </c>
      <c r="P173" s="76">
        <f t="shared" ca="1" si="41"/>
        <v>0</v>
      </c>
      <c r="Q173" s="76">
        <f t="shared" ca="1" si="42"/>
        <v>0</v>
      </c>
      <c r="R173" s="30">
        <f t="shared" ca="1" si="31"/>
        <v>9.6344951619175526E-4</v>
      </c>
    </row>
    <row r="174" spans="1:18" x14ac:dyDescent="0.2">
      <c r="A174" s="83"/>
      <c r="B174" s="83"/>
      <c r="C174" s="83"/>
      <c r="D174" s="84">
        <f t="shared" si="32"/>
        <v>0</v>
      </c>
      <c r="E174" s="84">
        <f t="shared" si="32"/>
        <v>0</v>
      </c>
      <c r="F174" s="76">
        <f t="shared" si="33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si="37"/>
        <v>0</v>
      </c>
      <c r="L174" s="76">
        <f t="shared" si="38"/>
        <v>0</v>
      </c>
      <c r="M174" s="76">
        <f t="shared" ca="1" si="30"/>
        <v>-9.6344951619175526E-4</v>
      </c>
      <c r="N174" s="76">
        <f t="shared" ca="1" si="39"/>
        <v>0</v>
      </c>
      <c r="O174" s="86">
        <f t="shared" ca="1" si="40"/>
        <v>0</v>
      </c>
      <c r="P174" s="76">
        <f t="shared" ca="1" si="41"/>
        <v>0</v>
      </c>
      <c r="Q174" s="76">
        <f t="shared" ca="1" si="42"/>
        <v>0</v>
      </c>
      <c r="R174" s="30">
        <f t="shared" ca="1" si="31"/>
        <v>9.6344951619175526E-4</v>
      </c>
    </row>
    <row r="175" spans="1:18" x14ac:dyDescent="0.2">
      <c r="A175" s="83"/>
      <c r="B175" s="83"/>
      <c r="C175" s="83"/>
      <c r="D175" s="84">
        <f t="shared" si="32"/>
        <v>0</v>
      </c>
      <c r="E175" s="84">
        <f t="shared" si="32"/>
        <v>0</v>
      </c>
      <c r="F175" s="76">
        <f t="shared" si="33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si="37"/>
        <v>0</v>
      </c>
      <c r="L175" s="76">
        <f t="shared" si="38"/>
        <v>0</v>
      </c>
      <c r="M175" s="76">
        <f t="shared" ca="1" si="30"/>
        <v>-9.6344951619175526E-4</v>
      </c>
      <c r="N175" s="76">
        <f t="shared" ca="1" si="39"/>
        <v>0</v>
      </c>
      <c r="O175" s="86">
        <f t="shared" ca="1" si="40"/>
        <v>0</v>
      </c>
      <c r="P175" s="76">
        <f t="shared" ca="1" si="41"/>
        <v>0</v>
      </c>
      <c r="Q175" s="76">
        <f t="shared" ca="1" si="42"/>
        <v>0</v>
      </c>
      <c r="R175" s="30">
        <f t="shared" ca="1" si="31"/>
        <v>9.6344951619175526E-4</v>
      </c>
    </row>
    <row r="176" spans="1:18" x14ac:dyDescent="0.2">
      <c r="A176" s="83"/>
      <c r="B176" s="83"/>
      <c r="C176" s="83"/>
      <c r="D176" s="84">
        <f t="shared" si="32"/>
        <v>0</v>
      </c>
      <c r="E176" s="84">
        <f t="shared" si="32"/>
        <v>0</v>
      </c>
      <c r="F176" s="76">
        <f t="shared" si="33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si="37"/>
        <v>0</v>
      </c>
      <c r="L176" s="76">
        <f t="shared" si="38"/>
        <v>0</v>
      </c>
      <c r="M176" s="76">
        <f t="shared" ca="1" si="30"/>
        <v>-9.6344951619175526E-4</v>
      </c>
      <c r="N176" s="76">
        <f t="shared" ca="1" si="39"/>
        <v>0</v>
      </c>
      <c r="O176" s="86">
        <f t="shared" ca="1" si="40"/>
        <v>0</v>
      </c>
      <c r="P176" s="76">
        <f t="shared" ca="1" si="41"/>
        <v>0</v>
      </c>
      <c r="Q176" s="76">
        <f t="shared" ca="1" si="42"/>
        <v>0</v>
      </c>
      <c r="R176" s="30">
        <f t="shared" ca="1" si="31"/>
        <v>9.6344951619175526E-4</v>
      </c>
    </row>
    <row r="177" spans="1:18" x14ac:dyDescent="0.2">
      <c r="A177" s="83"/>
      <c r="B177" s="83"/>
      <c r="C177" s="83"/>
      <c r="D177" s="84">
        <f t="shared" si="32"/>
        <v>0</v>
      </c>
      <c r="E177" s="84">
        <f t="shared" si="32"/>
        <v>0</v>
      </c>
      <c r="F177" s="76">
        <f t="shared" si="33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si="37"/>
        <v>0</v>
      </c>
      <c r="L177" s="76">
        <f t="shared" si="38"/>
        <v>0</v>
      </c>
      <c r="M177" s="76">
        <f t="shared" ca="1" si="30"/>
        <v>-9.6344951619175526E-4</v>
      </c>
      <c r="N177" s="76">
        <f t="shared" ca="1" si="39"/>
        <v>0</v>
      </c>
      <c r="O177" s="86">
        <f t="shared" ca="1" si="40"/>
        <v>0</v>
      </c>
      <c r="P177" s="76">
        <f t="shared" ca="1" si="41"/>
        <v>0</v>
      </c>
      <c r="Q177" s="76">
        <f t="shared" ca="1" si="42"/>
        <v>0</v>
      </c>
      <c r="R177" s="30">
        <f t="shared" ca="1" si="31"/>
        <v>9.6344951619175526E-4</v>
      </c>
    </row>
    <row r="178" spans="1:18" x14ac:dyDescent="0.2">
      <c r="A178" s="83"/>
      <c r="B178" s="83"/>
      <c r="C178" s="83"/>
      <c r="D178" s="84">
        <f t="shared" si="32"/>
        <v>0</v>
      </c>
      <c r="E178" s="84">
        <f t="shared" si="32"/>
        <v>0</v>
      </c>
      <c r="F178" s="76">
        <f t="shared" si="33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si="37"/>
        <v>0</v>
      </c>
      <c r="L178" s="76">
        <f t="shared" si="38"/>
        <v>0</v>
      </c>
      <c r="M178" s="76">
        <f t="shared" ca="1" si="30"/>
        <v>-9.6344951619175526E-4</v>
      </c>
      <c r="N178" s="76">
        <f t="shared" ca="1" si="39"/>
        <v>0</v>
      </c>
      <c r="O178" s="86">
        <f t="shared" ca="1" si="40"/>
        <v>0</v>
      </c>
      <c r="P178" s="76">
        <f t="shared" ca="1" si="41"/>
        <v>0</v>
      </c>
      <c r="Q178" s="76">
        <f t="shared" ca="1" si="42"/>
        <v>0</v>
      </c>
      <c r="R178" s="30">
        <f t="shared" ca="1" si="31"/>
        <v>9.6344951619175526E-4</v>
      </c>
    </row>
    <row r="179" spans="1:18" x14ac:dyDescent="0.2">
      <c r="A179" s="83"/>
      <c r="B179" s="83"/>
      <c r="C179" s="83"/>
      <c r="D179" s="84">
        <f t="shared" si="32"/>
        <v>0</v>
      </c>
      <c r="E179" s="84">
        <f t="shared" si="32"/>
        <v>0</v>
      </c>
      <c r="F179" s="76">
        <f t="shared" si="33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si="37"/>
        <v>0</v>
      </c>
      <c r="L179" s="76">
        <f t="shared" si="38"/>
        <v>0</v>
      </c>
      <c r="M179" s="76">
        <f t="shared" ca="1" si="30"/>
        <v>-9.6344951619175526E-4</v>
      </c>
      <c r="N179" s="76">
        <f t="shared" ca="1" si="39"/>
        <v>0</v>
      </c>
      <c r="O179" s="86">
        <f t="shared" ca="1" si="40"/>
        <v>0</v>
      </c>
      <c r="P179" s="76">
        <f t="shared" ca="1" si="41"/>
        <v>0</v>
      </c>
      <c r="Q179" s="76">
        <f t="shared" ca="1" si="42"/>
        <v>0</v>
      </c>
      <c r="R179" s="30">
        <f t="shared" ca="1" si="31"/>
        <v>9.6344951619175526E-4</v>
      </c>
    </row>
    <row r="180" spans="1:18" x14ac:dyDescent="0.2">
      <c r="A180" s="83"/>
      <c r="B180" s="83"/>
      <c r="C180" s="83"/>
      <c r="D180" s="84">
        <f t="shared" si="32"/>
        <v>0</v>
      </c>
      <c r="E180" s="84">
        <f t="shared" si="32"/>
        <v>0</v>
      </c>
      <c r="F180" s="76">
        <f t="shared" si="33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si="37"/>
        <v>0</v>
      </c>
      <c r="L180" s="76">
        <f t="shared" si="38"/>
        <v>0</v>
      </c>
      <c r="M180" s="76">
        <f t="shared" ca="1" si="30"/>
        <v>-9.6344951619175526E-4</v>
      </c>
      <c r="N180" s="76">
        <f t="shared" ca="1" si="39"/>
        <v>0</v>
      </c>
      <c r="O180" s="86">
        <f t="shared" ca="1" si="40"/>
        <v>0</v>
      </c>
      <c r="P180" s="76">
        <f t="shared" ca="1" si="41"/>
        <v>0</v>
      </c>
      <c r="Q180" s="76">
        <f t="shared" ca="1" si="42"/>
        <v>0</v>
      </c>
      <c r="R180" s="30">
        <f t="shared" ca="1" si="31"/>
        <v>9.6344951619175526E-4</v>
      </c>
    </row>
    <row r="181" spans="1:18" x14ac:dyDescent="0.2">
      <c r="A181" s="83"/>
      <c r="B181" s="83"/>
      <c r="C181" s="83"/>
      <c r="D181" s="84">
        <f t="shared" si="32"/>
        <v>0</v>
      </c>
      <c r="E181" s="84">
        <f t="shared" si="32"/>
        <v>0</v>
      </c>
      <c r="F181" s="76">
        <f t="shared" si="33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si="37"/>
        <v>0</v>
      </c>
      <c r="L181" s="76">
        <f t="shared" si="38"/>
        <v>0</v>
      </c>
      <c r="M181" s="76">
        <f t="shared" ca="1" si="30"/>
        <v>-9.6344951619175526E-4</v>
      </c>
      <c r="N181" s="76">
        <f t="shared" ca="1" si="39"/>
        <v>0</v>
      </c>
      <c r="O181" s="86">
        <f t="shared" ca="1" si="40"/>
        <v>0</v>
      </c>
      <c r="P181" s="76">
        <f t="shared" ca="1" si="41"/>
        <v>0</v>
      </c>
      <c r="Q181" s="76">
        <f t="shared" ca="1" si="42"/>
        <v>0</v>
      </c>
      <c r="R181" s="30">
        <f t="shared" ca="1" si="31"/>
        <v>9.6344951619175526E-4</v>
      </c>
    </row>
    <row r="182" spans="1:18" x14ac:dyDescent="0.2">
      <c r="A182" s="83"/>
      <c r="B182" s="83"/>
      <c r="C182" s="83"/>
      <c r="D182" s="84">
        <f t="shared" si="32"/>
        <v>0</v>
      </c>
      <c r="E182" s="84">
        <f t="shared" si="32"/>
        <v>0</v>
      </c>
      <c r="F182" s="76">
        <f t="shared" si="33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si="37"/>
        <v>0</v>
      </c>
      <c r="L182" s="76">
        <f t="shared" si="38"/>
        <v>0</v>
      </c>
      <c r="M182" s="76">
        <f t="shared" ca="1" si="30"/>
        <v>-9.6344951619175526E-4</v>
      </c>
      <c r="N182" s="76">
        <f t="shared" ca="1" si="39"/>
        <v>0</v>
      </c>
      <c r="O182" s="86">
        <f t="shared" ca="1" si="40"/>
        <v>0</v>
      </c>
      <c r="P182" s="76">
        <f t="shared" ca="1" si="41"/>
        <v>0</v>
      </c>
      <c r="Q182" s="76">
        <f t="shared" ca="1" si="42"/>
        <v>0</v>
      </c>
      <c r="R182" s="30">
        <f t="shared" ca="1" si="31"/>
        <v>9.6344951619175526E-4</v>
      </c>
    </row>
    <row r="183" spans="1:18" x14ac:dyDescent="0.2">
      <c r="A183" s="83"/>
      <c r="B183" s="83"/>
      <c r="C183" s="83"/>
      <c r="D183" s="84">
        <f t="shared" si="32"/>
        <v>0</v>
      </c>
      <c r="E183" s="84">
        <f t="shared" si="32"/>
        <v>0</v>
      </c>
      <c r="F183" s="76">
        <f t="shared" si="33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si="37"/>
        <v>0</v>
      </c>
      <c r="L183" s="76">
        <f t="shared" si="38"/>
        <v>0</v>
      </c>
      <c r="M183" s="76">
        <f t="shared" ca="1" si="30"/>
        <v>-9.6344951619175526E-4</v>
      </c>
      <c r="N183" s="76">
        <f t="shared" ca="1" si="39"/>
        <v>0</v>
      </c>
      <c r="O183" s="86">
        <f t="shared" ca="1" si="40"/>
        <v>0</v>
      </c>
      <c r="P183" s="76">
        <f t="shared" ca="1" si="41"/>
        <v>0</v>
      </c>
      <c r="Q183" s="76">
        <f t="shared" ca="1" si="42"/>
        <v>0</v>
      </c>
      <c r="R183" s="30">
        <f t="shared" ca="1" si="31"/>
        <v>9.6344951619175526E-4</v>
      </c>
    </row>
    <row r="184" spans="1:18" x14ac:dyDescent="0.2">
      <c r="A184" s="83"/>
      <c r="B184" s="83"/>
      <c r="C184" s="83"/>
      <c r="D184" s="84">
        <f t="shared" si="32"/>
        <v>0</v>
      </c>
      <c r="E184" s="84">
        <f t="shared" si="32"/>
        <v>0</v>
      </c>
      <c r="F184" s="76">
        <f t="shared" si="33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si="37"/>
        <v>0</v>
      </c>
      <c r="L184" s="76">
        <f t="shared" si="38"/>
        <v>0</v>
      </c>
      <c r="M184" s="76">
        <f t="shared" ca="1" si="30"/>
        <v>-9.6344951619175526E-4</v>
      </c>
      <c r="N184" s="76">
        <f t="shared" ca="1" si="39"/>
        <v>0</v>
      </c>
      <c r="O184" s="86">
        <f t="shared" ca="1" si="40"/>
        <v>0</v>
      </c>
      <c r="P184" s="76">
        <f t="shared" ca="1" si="41"/>
        <v>0</v>
      </c>
      <c r="Q184" s="76">
        <f t="shared" ca="1" si="42"/>
        <v>0</v>
      </c>
      <c r="R184" s="30">
        <f t="shared" ca="1" si="31"/>
        <v>9.6344951619175526E-4</v>
      </c>
    </row>
    <row r="185" spans="1:18" x14ac:dyDescent="0.2">
      <c r="A185" s="83"/>
      <c r="B185" s="83"/>
      <c r="C185" s="83"/>
      <c r="D185" s="84">
        <f t="shared" si="32"/>
        <v>0</v>
      </c>
      <c r="E185" s="84">
        <f t="shared" si="32"/>
        <v>0</v>
      </c>
      <c r="F185" s="76">
        <f t="shared" si="33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si="37"/>
        <v>0</v>
      </c>
      <c r="L185" s="76">
        <f t="shared" si="38"/>
        <v>0</v>
      </c>
      <c r="M185" s="76">
        <f t="shared" ca="1" si="30"/>
        <v>-9.6344951619175526E-4</v>
      </c>
      <c r="N185" s="76">
        <f t="shared" ca="1" si="39"/>
        <v>0</v>
      </c>
      <c r="O185" s="86">
        <f t="shared" ca="1" si="40"/>
        <v>0</v>
      </c>
      <c r="P185" s="76">
        <f t="shared" ca="1" si="41"/>
        <v>0</v>
      </c>
      <c r="Q185" s="76">
        <f t="shared" ca="1" si="42"/>
        <v>0</v>
      </c>
      <c r="R185" s="30">
        <f t="shared" ca="1" si="31"/>
        <v>9.6344951619175526E-4</v>
      </c>
    </row>
    <row r="186" spans="1:18" x14ac:dyDescent="0.2">
      <c r="A186" s="83"/>
      <c r="B186" s="83"/>
      <c r="C186" s="83"/>
      <c r="D186" s="84">
        <f t="shared" si="32"/>
        <v>0</v>
      </c>
      <c r="E186" s="84">
        <f t="shared" si="32"/>
        <v>0</v>
      </c>
      <c r="F186" s="76">
        <f t="shared" si="33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si="37"/>
        <v>0</v>
      </c>
      <c r="L186" s="76">
        <f t="shared" si="38"/>
        <v>0</v>
      </c>
      <c r="M186" s="76">
        <f t="shared" ca="1" si="30"/>
        <v>-9.6344951619175526E-4</v>
      </c>
      <c r="N186" s="76">
        <f t="shared" ca="1" si="39"/>
        <v>0</v>
      </c>
      <c r="O186" s="86">
        <f t="shared" ca="1" si="40"/>
        <v>0</v>
      </c>
      <c r="P186" s="76">
        <f t="shared" ca="1" si="41"/>
        <v>0</v>
      </c>
      <c r="Q186" s="76">
        <f t="shared" ca="1" si="42"/>
        <v>0</v>
      </c>
      <c r="R186" s="30">
        <f t="shared" ca="1" si="31"/>
        <v>9.6344951619175526E-4</v>
      </c>
    </row>
    <row r="187" spans="1:18" x14ac:dyDescent="0.2">
      <c r="A187" s="83"/>
      <c r="B187" s="83"/>
      <c r="C187" s="83"/>
      <c r="D187" s="84">
        <f t="shared" si="32"/>
        <v>0</v>
      </c>
      <c r="E187" s="84">
        <f t="shared" si="32"/>
        <v>0</v>
      </c>
      <c r="F187" s="76">
        <f t="shared" si="33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si="37"/>
        <v>0</v>
      </c>
      <c r="L187" s="76">
        <f t="shared" si="38"/>
        <v>0</v>
      </c>
      <c r="M187" s="76">
        <f t="shared" ca="1" si="30"/>
        <v>-9.6344951619175526E-4</v>
      </c>
      <c r="N187" s="76">
        <f t="shared" ca="1" si="39"/>
        <v>0</v>
      </c>
      <c r="O187" s="86">
        <f t="shared" ca="1" si="40"/>
        <v>0</v>
      </c>
      <c r="P187" s="76">
        <f t="shared" ca="1" si="41"/>
        <v>0</v>
      </c>
      <c r="Q187" s="76">
        <f t="shared" ca="1" si="42"/>
        <v>0</v>
      </c>
      <c r="R187" s="30">
        <f t="shared" ca="1" si="31"/>
        <v>9.6344951619175526E-4</v>
      </c>
    </row>
    <row r="188" spans="1:18" x14ac:dyDescent="0.2">
      <c r="A188" s="83"/>
      <c r="B188" s="83"/>
      <c r="C188" s="83"/>
      <c r="D188" s="84">
        <f t="shared" si="32"/>
        <v>0</v>
      </c>
      <c r="E188" s="84">
        <f t="shared" si="32"/>
        <v>0</v>
      </c>
      <c r="F188" s="76">
        <f t="shared" si="33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si="37"/>
        <v>0</v>
      </c>
      <c r="L188" s="76">
        <f t="shared" si="38"/>
        <v>0</v>
      </c>
      <c r="M188" s="76">
        <f t="shared" ca="1" si="30"/>
        <v>-9.6344951619175526E-4</v>
      </c>
      <c r="N188" s="76">
        <f t="shared" ca="1" si="39"/>
        <v>0</v>
      </c>
      <c r="O188" s="86">
        <f t="shared" ca="1" si="40"/>
        <v>0</v>
      </c>
      <c r="P188" s="76">
        <f t="shared" ca="1" si="41"/>
        <v>0</v>
      </c>
      <c r="Q188" s="76">
        <f t="shared" ca="1" si="42"/>
        <v>0</v>
      </c>
      <c r="R188" s="30">
        <f t="shared" ca="1" si="31"/>
        <v>9.6344951619175526E-4</v>
      </c>
    </row>
    <row r="189" spans="1:18" x14ac:dyDescent="0.2">
      <c r="A189" s="83"/>
      <c r="B189" s="83"/>
      <c r="C189" s="83"/>
      <c r="D189" s="84">
        <f t="shared" si="32"/>
        <v>0</v>
      </c>
      <c r="E189" s="84">
        <f t="shared" si="32"/>
        <v>0</v>
      </c>
      <c r="F189" s="76">
        <f t="shared" si="33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si="37"/>
        <v>0</v>
      </c>
      <c r="L189" s="76">
        <f t="shared" si="38"/>
        <v>0</v>
      </c>
      <c r="M189" s="76">
        <f t="shared" ca="1" si="30"/>
        <v>-9.6344951619175526E-4</v>
      </c>
      <c r="N189" s="76">
        <f t="shared" ca="1" si="39"/>
        <v>0</v>
      </c>
      <c r="O189" s="86">
        <f t="shared" ca="1" si="40"/>
        <v>0</v>
      </c>
      <c r="P189" s="76">
        <f t="shared" ca="1" si="41"/>
        <v>0</v>
      </c>
      <c r="Q189" s="76">
        <f t="shared" ca="1" si="42"/>
        <v>0</v>
      </c>
      <c r="R189" s="30">
        <f t="shared" ca="1" si="31"/>
        <v>9.6344951619175526E-4</v>
      </c>
    </row>
    <row r="190" spans="1:18" x14ac:dyDescent="0.2">
      <c r="A190" s="83"/>
      <c r="B190" s="83"/>
      <c r="C190" s="83"/>
      <c r="D190" s="84">
        <f t="shared" si="32"/>
        <v>0</v>
      </c>
      <c r="E190" s="84">
        <f t="shared" si="32"/>
        <v>0</v>
      </c>
      <c r="F190" s="76">
        <f t="shared" si="33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si="37"/>
        <v>0</v>
      </c>
      <c r="L190" s="76">
        <f t="shared" si="38"/>
        <v>0</v>
      </c>
      <c r="M190" s="76">
        <f t="shared" ca="1" si="30"/>
        <v>-9.6344951619175526E-4</v>
      </c>
      <c r="N190" s="76">
        <f t="shared" ca="1" si="39"/>
        <v>0</v>
      </c>
      <c r="O190" s="86">
        <f t="shared" ca="1" si="40"/>
        <v>0</v>
      </c>
      <c r="P190" s="76">
        <f t="shared" ca="1" si="41"/>
        <v>0</v>
      </c>
      <c r="Q190" s="76">
        <f t="shared" ca="1" si="42"/>
        <v>0</v>
      </c>
      <c r="R190" s="30">
        <f t="shared" ca="1" si="31"/>
        <v>9.6344951619175526E-4</v>
      </c>
    </row>
    <row r="191" spans="1:18" x14ac:dyDescent="0.2">
      <c r="A191" s="83"/>
      <c r="B191" s="83"/>
      <c r="C191" s="83"/>
      <c r="D191" s="84">
        <f t="shared" si="32"/>
        <v>0</v>
      </c>
      <c r="E191" s="84">
        <f t="shared" si="32"/>
        <v>0</v>
      </c>
      <c r="F191" s="76">
        <f t="shared" si="33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si="37"/>
        <v>0</v>
      </c>
      <c r="L191" s="76">
        <f t="shared" si="38"/>
        <v>0</v>
      </c>
      <c r="M191" s="76">
        <f t="shared" ca="1" si="30"/>
        <v>-9.6344951619175526E-4</v>
      </c>
      <c r="N191" s="76">
        <f t="shared" ca="1" si="39"/>
        <v>0</v>
      </c>
      <c r="O191" s="86">
        <f t="shared" ca="1" si="40"/>
        <v>0</v>
      </c>
      <c r="P191" s="76">
        <f t="shared" ca="1" si="41"/>
        <v>0</v>
      </c>
      <c r="Q191" s="76">
        <f t="shared" ca="1" si="42"/>
        <v>0</v>
      </c>
      <c r="R191" s="30">
        <f t="shared" ca="1" si="31"/>
        <v>9.6344951619175526E-4</v>
      </c>
    </row>
    <row r="192" spans="1:18" x14ac:dyDescent="0.2">
      <c r="A192" s="83"/>
      <c r="B192" s="83"/>
      <c r="C192" s="83"/>
      <c r="D192" s="84">
        <f t="shared" si="32"/>
        <v>0</v>
      </c>
      <c r="E192" s="84">
        <f t="shared" si="32"/>
        <v>0</v>
      </c>
      <c r="F192" s="76">
        <f t="shared" si="33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si="37"/>
        <v>0</v>
      </c>
      <c r="L192" s="76">
        <f t="shared" si="38"/>
        <v>0</v>
      </c>
      <c r="M192" s="76">
        <f t="shared" ca="1" si="30"/>
        <v>-9.6344951619175526E-4</v>
      </c>
      <c r="N192" s="76">
        <f t="shared" ca="1" si="39"/>
        <v>0</v>
      </c>
      <c r="O192" s="86">
        <f t="shared" ca="1" si="40"/>
        <v>0</v>
      </c>
      <c r="P192" s="76">
        <f t="shared" ca="1" si="41"/>
        <v>0</v>
      </c>
      <c r="Q192" s="76">
        <f t="shared" ca="1" si="42"/>
        <v>0</v>
      </c>
      <c r="R192" s="30">
        <f t="shared" ca="1" si="31"/>
        <v>9.6344951619175526E-4</v>
      </c>
    </row>
    <row r="193" spans="1:18" x14ac:dyDescent="0.2">
      <c r="A193" s="83"/>
      <c r="B193" s="83"/>
      <c r="C193" s="83"/>
      <c r="D193" s="84">
        <f t="shared" si="32"/>
        <v>0</v>
      </c>
      <c r="E193" s="84">
        <f t="shared" si="32"/>
        <v>0</v>
      </c>
      <c r="F193" s="76">
        <f t="shared" si="33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si="37"/>
        <v>0</v>
      </c>
      <c r="L193" s="76">
        <f t="shared" si="38"/>
        <v>0</v>
      </c>
      <c r="M193" s="76">
        <f t="shared" ca="1" si="30"/>
        <v>-9.6344951619175526E-4</v>
      </c>
      <c r="N193" s="76">
        <f t="shared" ca="1" si="39"/>
        <v>0</v>
      </c>
      <c r="O193" s="86">
        <f t="shared" ca="1" si="40"/>
        <v>0</v>
      </c>
      <c r="P193" s="76">
        <f t="shared" ca="1" si="41"/>
        <v>0</v>
      </c>
      <c r="Q193" s="76">
        <f t="shared" ca="1" si="42"/>
        <v>0</v>
      </c>
      <c r="R193" s="30">
        <f t="shared" ca="1" si="31"/>
        <v>9.6344951619175526E-4</v>
      </c>
    </row>
    <row r="194" spans="1:18" x14ac:dyDescent="0.2">
      <c r="A194" s="83"/>
      <c r="B194" s="83"/>
      <c r="C194" s="83"/>
      <c r="D194" s="84">
        <f t="shared" si="32"/>
        <v>0</v>
      </c>
      <c r="E194" s="84">
        <f t="shared" si="32"/>
        <v>0</v>
      </c>
      <c r="F194" s="76">
        <f t="shared" si="33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si="37"/>
        <v>0</v>
      </c>
      <c r="L194" s="76">
        <f t="shared" si="38"/>
        <v>0</v>
      </c>
      <c r="M194" s="76">
        <f t="shared" ca="1" si="30"/>
        <v>-9.6344951619175526E-4</v>
      </c>
      <c r="N194" s="76">
        <f t="shared" ca="1" si="39"/>
        <v>0</v>
      </c>
      <c r="O194" s="86">
        <f t="shared" ca="1" si="40"/>
        <v>0</v>
      </c>
      <c r="P194" s="76">
        <f t="shared" ca="1" si="41"/>
        <v>0</v>
      </c>
      <c r="Q194" s="76">
        <f t="shared" ca="1" si="42"/>
        <v>0</v>
      </c>
      <c r="R194" s="30">
        <f t="shared" ca="1" si="31"/>
        <v>9.6344951619175526E-4</v>
      </c>
    </row>
    <row r="195" spans="1:18" x14ac:dyDescent="0.2">
      <c r="A195" s="83"/>
      <c r="B195" s="83"/>
      <c r="C195" s="83"/>
      <c r="D195" s="84">
        <f t="shared" si="32"/>
        <v>0</v>
      </c>
      <c r="E195" s="84">
        <f t="shared" si="32"/>
        <v>0</v>
      </c>
      <c r="F195" s="76">
        <f t="shared" si="33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si="37"/>
        <v>0</v>
      </c>
      <c r="L195" s="76">
        <f t="shared" si="38"/>
        <v>0</v>
      </c>
      <c r="M195" s="76">
        <f t="shared" ca="1" si="30"/>
        <v>-9.6344951619175526E-4</v>
      </c>
      <c r="N195" s="76">
        <f t="shared" ca="1" si="39"/>
        <v>0</v>
      </c>
      <c r="O195" s="86">
        <f t="shared" ca="1" si="40"/>
        <v>0</v>
      </c>
      <c r="P195" s="76">
        <f t="shared" ca="1" si="41"/>
        <v>0</v>
      </c>
      <c r="Q195" s="76">
        <f t="shared" ca="1" si="42"/>
        <v>0</v>
      </c>
      <c r="R195" s="30">
        <f t="shared" ca="1" si="31"/>
        <v>9.6344951619175526E-4</v>
      </c>
    </row>
    <row r="196" spans="1:18" x14ac:dyDescent="0.2">
      <c r="A196" s="83"/>
      <c r="B196" s="83"/>
      <c r="C196" s="83"/>
      <c r="D196" s="84">
        <f t="shared" si="32"/>
        <v>0</v>
      </c>
      <c r="E196" s="84">
        <f t="shared" si="32"/>
        <v>0</v>
      </c>
      <c r="F196" s="76">
        <f t="shared" si="33"/>
        <v>0</v>
      </c>
      <c r="G196" s="76">
        <f t="shared" si="33"/>
        <v>0</v>
      </c>
      <c r="H196" s="76">
        <f t="shared" si="34"/>
        <v>0</v>
      </c>
      <c r="I196" s="76">
        <f t="shared" si="35"/>
        <v>0</v>
      </c>
      <c r="J196" s="76">
        <f t="shared" si="36"/>
        <v>0</v>
      </c>
      <c r="K196" s="76">
        <f t="shared" si="37"/>
        <v>0</v>
      </c>
      <c r="L196" s="76">
        <f t="shared" si="38"/>
        <v>0</v>
      </c>
      <c r="M196" s="76">
        <f t="shared" ca="1" si="30"/>
        <v>-9.6344951619175526E-4</v>
      </c>
      <c r="N196" s="76">
        <f t="shared" ca="1" si="39"/>
        <v>0</v>
      </c>
      <c r="O196" s="86">
        <f t="shared" ca="1" si="40"/>
        <v>0</v>
      </c>
      <c r="P196" s="76">
        <f t="shared" ca="1" si="41"/>
        <v>0</v>
      </c>
      <c r="Q196" s="76">
        <f t="shared" ca="1" si="42"/>
        <v>0</v>
      </c>
      <c r="R196" s="30">
        <f t="shared" ca="1" si="31"/>
        <v>9.6344951619175526E-4</v>
      </c>
    </row>
    <row r="197" spans="1:18" x14ac:dyDescent="0.2">
      <c r="A197" s="83"/>
      <c r="B197" s="83"/>
      <c r="C197" s="83"/>
      <c r="D197" s="84">
        <f t="shared" si="32"/>
        <v>0</v>
      </c>
      <c r="E197" s="84">
        <f t="shared" si="32"/>
        <v>0</v>
      </c>
      <c r="F197" s="76">
        <f t="shared" si="33"/>
        <v>0</v>
      </c>
      <c r="G197" s="76">
        <f t="shared" si="33"/>
        <v>0</v>
      </c>
      <c r="H197" s="76">
        <f t="shared" si="34"/>
        <v>0</v>
      </c>
      <c r="I197" s="76">
        <f t="shared" si="35"/>
        <v>0</v>
      </c>
      <c r="J197" s="76">
        <f t="shared" si="36"/>
        <v>0</v>
      </c>
      <c r="K197" s="76">
        <f t="shared" si="37"/>
        <v>0</v>
      </c>
      <c r="L197" s="76">
        <f t="shared" si="38"/>
        <v>0</v>
      </c>
      <c r="M197" s="76">
        <f t="shared" ca="1" si="30"/>
        <v>-9.6344951619175526E-4</v>
      </c>
      <c r="N197" s="76">
        <f t="shared" ca="1" si="39"/>
        <v>0</v>
      </c>
      <c r="O197" s="86">
        <f t="shared" ca="1" si="40"/>
        <v>0</v>
      </c>
      <c r="P197" s="76">
        <f t="shared" ca="1" si="41"/>
        <v>0</v>
      </c>
      <c r="Q197" s="76">
        <f t="shared" ca="1" si="42"/>
        <v>0</v>
      </c>
      <c r="R197" s="30">
        <f t="shared" ca="1" si="31"/>
        <v>9.6344951619175526E-4</v>
      </c>
    </row>
    <row r="198" spans="1:18" x14ac:dyDescent="0.2">
      <c r="A198" s="83"/>
      <c r="B198" s="83"/>
      <c r="C198" s="83"/>
      <c r="D198" s="84">
        <f t="shared" si="32"/>
        <v>0</v>
      </c>
      <c r="E198" s="84">
        <f t="shared" si="32"/>
        <v>0</v>
      </c>
      <c r="F198" s="76">
        <f t="shared" si="33"/>
        <v>0</v>
      </c>
      <c r="G198" s="76">
        <f t="shared" si="33"/>
        <v>0</v>
      </c>
      <c r="H198" s="76">
        <f t="shared" si="34"/>
        <v>0</v>
      </c>
      <c r="I198" s="76">
        <f t="shared" si="35"/>
        <v>0</v>
      </c>
      <c r="J198" s="76">
        <f t="shared" si="36"/>
        <v>0</v>
      </c>
      <c r="K198" s="76">
        <f t="shared" si="37"/>
        <v>0</v>
      </c>
      <c r="L198" s="76">
        <f t="shared" si="38"/>
        <v>0</v>
      </c>
      <c r="M198" s="76">
        <f t="shared" ca="1" si="30"/>
        <v>-9.6344951619175526E-4</v>
      </c>
      <c r="N198" s="76">
        <f t="shared" ca="1" si="39"/>
        <v>0</v>
      </c>
      <c r="O198" s="86">
        <f t="shared" ca="1" si="40"/>
        <v>0</v>
      </c>
      <c r="P198" s="76">
        <f t="shared" ca="1" si="41"/>
        <v>0</v>
      </c>
      <c r="Q198" s="76">
        <f t="shared" ca="1" si="42"/>
        <v>0</v>
      </c>
      <c r="R198" s="30">
        <f t="shared" ca="1" si="31"/>
        <v>9.6344951619175526E-4</v>
      </c>
    </row>
    <row r="199" spans="1:18" x14ac:dyDescent="0.2">
      <c r="A199" s="83"/>
      <c r="B199" s="83"/>
      <c r="C199" s="83"/>
      <c r="D199" s="84">
        <f t="shared" si="32"/>
        <v>0</v>
      </c>
      <c r="E199" s="84">
        <f t="shared" si="32"/>
        <v>0</v>
      </c>
      <c r="F199" s="76">
        <f t="shared" si="33"/>
        <v>0</v>
      </c>
      <c r="G199" s="76">
        <f t="shared" si="33"/>
        <v>0</v>
      </c>
      <c r="H199" s="76">
        <f t="shared" si="34"/>
        <v>0</v>
      </c>
      <c r="I199" s="76">
        <f t="shared" si="35"/>
        <v>0</v>
      </c>
      <c r="J199" s="76">
        <f t="shared" si="36"/>
        <v>0</v>
      </c>
      <c r="K199" s="76">
        <f t="shared" si="37"/>
        <v>0</v>
      </c>
      <c r="L199" s="76">
        <f t="shared" si="38"/>
        <v>0</v>
      </c>
      <c r="M199" s="76">
        <f t="shared" ca="1" si="30"/>
        <v>-9.6344951619175526E-4</v>
      </c>
      <c r="N199" s="76">
        <f t="shared" ca="1" si="39"/>
        <v>0</v>
      </c>
      <c r="O199" s="86">
        <f t="shared" ca="1" si="40"/>
        <v>0</v>
      </c>
      <c r="P199" s="76">
        <f t="shared" ca="1" si="41"/>
        <v>0</v>
      </c>
      <c r="Q199" s="76">
        <f t="shared" ca="1" si="42"/>
        <v>0</v>
      </c>
      <c r="R199" s="30">
        <f t="shared" ca="1" si="31"/>
        <v>9.6344951619175526E-4</v>
      </c>
    </row>
    <row r="200" spans="1:18" x14ac:dyDescent="0.2">
      <c r="A200" s="83"/>
      <c r="B200" s="83"/>
      <c r="C200" s="83"/>
      <c r="D200" s="84">
        <f t="shared" si="32"/>
        <v>0</v>
      </c>
      <c r="E200" s="84">
        <f t="shared" si="32"/>
        <v>0</v>
      </c>
      <c r="F200" s="76">
        <f t="shared" si="33"/>
        <v>0</v>
      </c>
      <c r="G200" s="76">
        <f t="shared" si="33"/>
        <v>0</v>
      </c>
      <c r="H200" s="76">
        <f t="shared" si="34"/>
        <v>0</v>
      </c>
      <c r="I200" s="76">
        <f t="shared" si="35"/>
        <v>0</v>
      </c>
      <c r="J200" s="76">
        <f t="shared" si="36"/>
        <v>0</v>
      </c>
      <c r="K200" s="76">
        <f t="shared" si="37"/>
        <v>0</v>
      </c>
      <c r="L200" s="76">
        <f t="shared" si="38"/>
        <v>0</v>
      </c>
      <c r="M200" s="76">
        <f t="shared" ca="1" si="30"/>
        <v>-9.6344951619175526E-4</v>
      </c>
      <c r="N200" s="76">
        <f t="shared" ca="1" si="39"/>
        <v>0</v>
      </c>
      <c r="O200" s="86">
        <f t="shared" ca="1" si="40"/>
        <v>0</v>
      </c>
      <c r="P200" s="76">
        <f t="shared" ca="1" si="41"/>
        <v>0</v>
      </c>
      <c r="Q200" s="76">
        <f t="shared" ca="1" si="42"/>
        <v>0</v>
      </c>
      <c r="R200" s="30">
        <f t="shared" ca="1" si="31"/>
        <v>9.6344951619175526E-4</v>
      </c>
    </row>
    <row r="201" spans="1:18" x14ac:dyDescent="0.2">
      <c r="A201" s="83"/>
      <c r="B201" s="83"/>
      <c r="C201" s="83"/>
      <c r="D201" s="84">
        <f t="shared" si="32"/>
        <v>0</v>
      </c>
      <c r="E201" s="84">
        <f t="shared" si="32"/>
        <v>0</v>
      </c>
      <c r="F201" s="76">
        <f t="shared" si="33"/>
        <v>0</v>
      </c>
      <c r="G201" s="76">
        <f t="shared" si="33"/>
        <v>0</v>
      </c>
      <c r="H201" s="76">
        <f t="shared" si="34"/>
        <v>0</v>
      </c>
      <c r="I201" s="76">
        <f t="shared" si="35"/>
        <v>0</v>
      </c>
      <c r="J201" s="76">
        <f t="shared" si="36"/>
        <v>0</v>
      </c>
      <c r="K201" s="76">
        <f t="shared" si="37"/>
        <v>0</v>
      </c>
      <c r="L201" s="76">
        <f t="shared" si="38"/>
        <v>0</v>
      </c>
      <c r="M201" s="76">
        <f t="shared" ca="1" si="30"/>
        <v>-9.6344951619175526E-4</v>
      </c>
      <c r="N201" s="76">
        <f t="shared" ca="1" si="39"/>
        <v>0</v>
      </c>
      <c r="O201" s="86">
        <f t="shared" ca="1" si="40"/>
        <v>0</v>
      </c>
      <c r="P201" s="76">
        <f t="shared" ca="1" si="41"/>
        <v>0</v>
      </c>
      <c r="Q201" s="76">
        <f t="shared" ca="1" si="42"/>
        <v>0</v>
      </c>
      <c r="R201" s="30">
        <f t="shared" ca="1" si="31"/>
        <v>9.6344951619175526E-4</v>
      </c>
    </row>
    <row r="202" spans="1:18" x14ac:dyDescent="0.2">
      <c r="A202" s="83"/>
      <c r="B202" s="83"/>
      <c r="C202" s="83"/>
      <c r="D202" s="84">
        <f t="shared" si="32"/>
        <v>0</v>
      </c>
      <c r="E202" s="84">
        <f t="shared" si="32"/>
        <v>0</v>
      </c>
      <c r="F202" s="76">
        <f t="shared" si="33"/>
        <v>0</v>
      </c>
      <c r="G202" s="76">
        <f t="shared" si="33"/>
        <v>0</v>
      </c>
      <c r="H202" s="76">
        <f t="shared" si="34"/>
        <v>0</v>
      </c>
      <c r="I202" s="76">
        <f t="shared" si="35"/>
        <v>0</v>
      </c>
      <c r="J202" s="76">
        <f t="shared" si="36"/>
        <v>0</v>
      </c>
      <c r="K202" s="76">
        <f t="shared" si="37"/>
        <v>0</v>
      </c>
      <c r="L202" s="76">
        <f t="shared" si="38"/>
        <v>0</v>
      </c>
      <c r="M202" s="76">
        <f t="shared" ca="1" si="30"/>
        <v>-9.6344951619175526E-4</v>
      </c>
      <c r="N202" s="76">
        <f t="shared" ca="1" si="39"/>
        <v>0</v>
      </c>
      <c r="O202" s="86">
        <f t="shared" ca="1" si="40"/>
        <v>0</v>
      </c>
      <c r="P202" s="76">
        <f t="shared" ca="1" si="41"/>
        <v>0</v>
      </c>
      <c r="Q202" s="76">
        <f t="shared" ca="1" si="42"/>
        <v>0</v>
      </c>
      <c r="R202" s="30">
        <f t="shared" ca="1" si="31"/>
        <v>9.6344951619175526E-4</v>
      </c>
    </row>
    <row r="203" spans="1:18" x14ac:dyDescent="0.2">
      <c r="A203" s="83"/>
      <c r="B203" s="83"/>
      <c r="C203" s="83"/>
      <c r="D203" s="84">
        <f t="shared" si="32"/>
        <v>0</v>
      </c>
      <c r="E203" s="84">
        <f t="shared" si="32"/>
        <v>0</v>
      </c>
      <c r="F203" s="76">
        <f t="shared" si="33"/>
        <v>0</v>
      </c>
      <c r="G203" s="76">
        <f t="shared" si="33"/>
        <v>0</v>
      </c>
      <c r="H203" s="76">
        <f t="shared" si="34"/>
        <v>0</v>
      </c>
      <c r="I203" s="76">
        <f t="shared" si="35"/>
        <v>0</v>
      </c>
      <c r="J203" s="76">
        <f t="shared" si="36"/>
        <v>0</v>
      </c>
      <c r="K203" s="76">
        <f t="shared" si="37"/>
        <v>0</v>
      </c>
      <c r="L203" s="76">
        <f t="shared" si="38"/>
        <v>0</v>
      </c>
      <c r="M203" s="76">
        <f t="shared" ca="1" si="30"/>
        <v>-9.6344951619175526E-4</v>
      </c>
      <c r="N203" s="76">
        <f t="shared" ca="1" si="39"/>
        <v>0</v>
      </c>
      <c r="O203" s="86">
        <f t="shared" ca="1" si="40"/>
        <v>0</v>
      </c>
      <c r="P203" s="76">
        <f t="shared" ca="1" si="41"/>
        <v>0</v>
      </c>
      <c r="Q203" s="76">
        <f t="shared" ca="1" si="42"/>
        <v>0</v>
      </c>
      <c r="R203" s="30">
        <f t="shared" ca="1" si="31"/>
        <v>9.6344951619175526E-4</v>
      </c>
    </row>
    <row r="204" spans="1:18" x14ac:dyDescent="0.2">
      <c r="A204" s="83"/>
      <c r="B204" s="83"/>
      <c r="C204" s="83"/>
      <c r="D204" s="84">
        <f t="shared" si="32"/>
        <v>0</v>
      </c>
      <c r="E204" s="84">
        <f t="shared" si="32"/>
        <v>0</v>
      </c>
      <c r="F204" s="76">
        <f t="shared" si="33"/>
        <v>0</v>
      </c>
      <c r="G204" s="76">
        <f t="shared" si="33"/>
        <v>0</v>
      </c>
      <c r="H204" s="76">
        <f t="shared" si="34"/>
        <v>0</v>
      </c>
      <c r="I204" s="76">
        <f t="shared" si="35"/>
        <v>0</v>
      </c>
      <c r="J204" s="76">
        <f t="shared" si="36"/>
        <v>0</v>
      </c>
      <c r="K204" s="76">
        <f t="shared" si="37"/>
        <v>0</v>
      </c>
      <c r="L204" s="76">
        <f t="shared" si="38"/>
        <v>0</v>
      </c>
      <c r="M204" s="76">
        <f t="shared" ca="1" si="30"/>
        <v>-9.6344951619175526E-4</v>
      </c>
      <c r="N204" s="76">
        <f t="shared" ca="1" si="39"/>
        <v>0</v>
      </c>
      <c r="O204" s="86">
        <f t="shared" ca="1" si="40"/>
        <v>0</v>
      </c>
      <c r="P204" s="76">
        <f t="shared" ca="1" si="41"/>
        <v>0</v>
      </c>
      <c r="Q204" s="76">
        <f t="shared" ca="1" si="42"/>
        <v>0</v>
      </c>
      <c r="R204" s="30">
        <f t="shared" ca="1" si="31"/>
        <v>9.6344951619175526E-4</v>
      </c>
    </row>
    <row r="205" spans="1:18" x14ac:dyDescent="0.2">
      <c r="A205" s="83"/>
      <c r="B205" s="83"/>
      <c r="C205" s="83"/>
      <c r="D205" s="84">
        <f t="shared" si="32"/>
        <v>0</v>
      </c>
      <c r="E205" s="84">
        <f t="shared" si="32"/>
        <v>0</v>
      </c>
      <c r="F205" s="76">
        <f t="shared" si="33"/>
        <v>0</v>
      </c>
      <c r="G205" s="76">
        <f t="shared" si="33"/>
        <v>0</v>
      </c>
      <c r="H205" s="76">
        <f t="shared" si="34"/>
        <v>0</v>
      </c>
      <c r="I205" s="76">
        <f t="shared" si="35"/>
        <v>0</v>
      </c>
      <c r="J205" s="76">
        <f t="shared" si="36"/>
        <v>0</v>
      </c>
      <c r="K205" s="76">
        <f t="shared" si="37"/>
        <v>0</v>
      </c>
      <c r="L205" s="76">
        <f t="shared" si="38"/>
        <v>0</v>
      </c>
      <c r="M205" s="76">
        <f t="shared" ca="1" si="30"/>
        <v>-9.6344951619175526E-4</v>
      </c>
      <c r="N205" s="76">
        <f t="shared" ca="1" si="39"/>
        <v>0</v>
      </c>
      <c r="O205" s="86">
        <f t="shared" ca="1" si="40"/>
        <v>0</v>
      </c>
      <c r="P205" s="76">
        <f t="shared" ca="1" si="41"/>
        <v>0</v>
      </c>
      <c r="Q205" s="76">
        <f t="shared" ca="1" si="42"/>
        <v>0</v>
      </c>
      <c r="R205" s="30">
        <f t="shared" ca="1" si="31"/>
        <v>9.6344951619175526E-4</v>
      </c>
    </row>
    <row r="206" spans="1:18" x14ac:dyDescent="0.2">
      <c r="A206" s="83"/>
      <c r="B206" s="83"/>
      <c r="C206" s="83"/>
      <c r="D206" s="84">
        <f t="shared" si="32"/>
        <v>0</v>
      </c>
      <c r="E206" s="84">
        <f t="shared" si="32"/>
        <v>0</v>
      </c>
      <c r="F206" s="76">
        <f t="shared" si="33"/>
        <v>0</v>
      </c>
      <c r="G206" s="76">
        <f t="shared" si="33"/>
        <v>0</v>
      </c>
      <c r="H206" s="76">
        <f t="shared" si="34"/>
        <v>0</v>
      </c>
      <c r="I206" s="76">
        <f t="shared" si="35"/>
        <v>0</v>
      </c>
      <c r="J206" s="76">
        <f t="shared" si="36"/>
        <v>0</v>
      </c>
      <c r="K206" s="76">
        <f t="shared" si="37"/>
        <v>0</v>
      </c>
      <c r="L206" s="76">
        <f t="shared" si="38"/>
        <v>0</v>
      </c>
      <c r="M206" s="76">
        <f t="shared" ca="1" si="30"/>
        <v>-9.6344951619175526E-4</v>
      </c>
      <c r="N206" s="76">
        <f t="shared" ca="1" si="39"/>
        <v>0</v>
      </c>
      <c r="O206" s="86">
        <f t="shared" ca="1" si="40"/>
        <v>0</v>
      </c>
      <c r="P206" s="76">
        <f t="shared" ca="1" si="41"/>
        <v>0</v>
      </c>
      <c r="Q206" s="76">
        <f t="shared" ca="1" si="42"/>
        <v>0</v>
      </c>
      <c r="R206" s="30">
        <f t="shared" ca="1" si="31"/>
        <v>9.6344951619175526E-4</v>
      </c>
    </row>
    <row r="207" spans="1:18" x14ac:dyDescent="0.2">
      <c r="A207" s="83"/>
      <c r="B207" s="83"/>
      <c r="C207" s="83"/>
      <c r="D207" s="84">
        <f t="shared" si="32"/>
        <v>0</v>
      </c>
      <c r="E207" s="84">
        <f t="shared" si="32"/>
        <v>0</v>
      </c>
      <c r="F207" s="76">
        <f t="shared" si="33"/>
        <v>0</v>
      </c>
      <c r="G207" s="76">
        <f t="shared" si="33"/>
        <v>0</v>
      </c>
      <c r="H207" s="76">
        <f t="shared" si="34"/>
        <v>0</v>
      </c>
      <c r="I207" s="76">
        <f t="shared" si="35"/>
        <v>0</v>
      </c>
      <c r="J207" s="76">
        <f t="shared" si="36"/>
        <v>0</v>
      </c>
      <c r="K207" s="76">
        <f t="shared" si="37"/>
        <v>0</v>
      </c>
      <c r="L207" s="76">
        <f t="shared" si="38"/>
        <v>0</v>
      </c>
      <c r="M207" s="76">
        <f t="shared" ca="1" si="30"/>
        <v>-9.6344951619175526E-4</v>
      </c>
      <c r="N207" s="76">
        <f t="shared" ca="1" si="39"/>
        <v>0</v>
      </c>
      <c r="O207" s="86">
        <f t="shared" ca="1" si="40"/>
        <v>0</v>
      </c>
      <c r="P207" s="76">
        <f t="shared" ca="1" si="41"/>
        <v>0</v>
      </c>
      <c r="Q207" s="76">
        <f t="shared" ca="1" si="42"/>
        <v>0</v>
      </c>
      <c r="R207" s="30">
        <f t="shared" ca="1" si="31"/>
        <v>9.6344951619175526E-4</v>
      </c>
    </row>
    <row r="208" spans="1:18" x14ac:dyDescent="0.2">
      <c r="A208" s="83"/>
      <c r="B208" s="83"/>
      <c r="C208" s="83"/>
      <c r="D208" s="84">
        <f t="shared" si="32"/>
        <v>0</v>
      </c>
      <c r="E208" s="84">
        <f t="shared" si="32"/>
        <v>0</v>
      </c>
      <c r="F208" s="76">
        <f t="shared" si="33"/>
        <v>0</v>
      </c>
      <c r="G208" s="76">
        <f t="shared" si="33"/>
        <v>0</v>
      </c>
      <c r="H208" s="76">
        <f t="shared" si="34"/>
        <v>0</v>
      </c>
      <c r="I208" s="76">
        <f t="shared" si="35"/>
        <v>0</v>
      </c>
      <c r="J208" s="76">
        <f t="shared" si="36"/>
        <v>0</v>
      </c>
      <c r="K208" s="76">
        <f t="shared" si="37"/>
        <v>0</v>
      </c>
      <c r="L208" s="76">
        <f t="shared" si="38"/>
        <v>0</v>
      </c>
      <c r="M208" s="76">
        <f t="shared" ca="1" si="30"/>
        <v>-9.6344951619175526E-4</v>
      </c>
      <c r="N208" s="76">
        <f t="shared" ca="1" si="39"/>
        <v>0</v>
      </c>
      <c r="O208" s="86">
        <f t="shared" ca="1" si="40"/>
        <v>0</v>
      </c>
      <c r="P208" s="76">
        <f t="shared" ca="1" si="41"/>
        <v>0</v>
      </c>
      <c r="Q208" s="76">
        <f t="shared" ca="1" si="42"/>
        <v>0</v>
      </c>
      <c r="R208" s="30">
        <f t="shared" ca="1" si="31"/>
        <v>9.6344951619175526E-4</v>
      </c>
    </row>
    <row r="209" spans="1:18" x14ac:dyDescent="0.2">
      <c r="A209" s="83"/>
      <c r="B209" s="83"/>
      <c r="C209" s="83"/>
      <c r="D209" s="84">
        <f t="shared" si="32"/>
        <v>0</v>
      </c>
      <c r="E209" s="84">
        <f t="shared" si="32"/>
        <v>0</v>
      </c>
      <c r="F209" s="76">
        <f t="shared" si="33"/>
        <v>0</v>
      </c>
      <c r="G209" s="76">
        <f t="shared" si="33"/>
        <v>0</v>
      </c>
      <c r="H209" s="76">
        <f t="shared" si="34"/>
        <v>0</v>
      </c>
      <c r="I209" s="76">
        <f t="shared" si="35"/>
        <v>0</v>
      </c>
      <c r="J209" s="76">
        <f t="shared" si="36"/>
        <v>0</v>
      </c>
      <c r="K209" s="76">
        <f t="shared" si="37"/>
        <v>0</v>
      </c>
      <c r="L209" s="76">
        <f t="shared" si="38"/>
        <v>0</v>
      </c>
      <c r="M209" s="76">
        <f t="shared" ca="1" si="30"/>
        <v>-9.6344951619175526E-4</v>
      </c>
      <c r="N209" s="76">
        <f t="shared" ca="1" si="39"/>
        <v>0</v>
      </c>
      <c r="O209" s="86">
        <f t="shared" ca="1" si="40"/>
        <v>0</v>
      </c>
      <c r="P209" s="76">
        <f t="shared" ca="1" si="41"/>
        <v>0</v>
      </c>
      <c r="Q209" s="76">
        <f t="shared" ca="1" si="42"/>
        <v>0</v>
      </c>
      <c r="R209" s="30">
        <f t="shared" ca="1" si="31"/>
        <v>9.6344951619175526E-4</v>
      </c>
    </row>
    <row r="210" spans="1:18" x14ac:dyDescent="0.2">
      <c r="A210" s="83"/>
      <c r="B210" s="83"/>
      <c r="C210" s="83"/>
      <c r="D210" s="84">
        <f t="shared" si="32"/>
        <v>0</v>
      </c>
      <c r="E210" s="84">
        <f t="shared" si="32"/>
        <v>0</v>
      </c>
      <c r="F210" s="76">
        <f t="shared" si="33"/>
        <v>0</v>
      </c>
      <c r="G210" s="76">
        <f t="shared" si="33"/>
        <v>0</v>
      </c>
      <c r="H210" s="76">
        <f t="shared" si="34"/>
        <v>0</v>
      </c>
      <c r="I210" s="76">
        <f t="shared" si="35"/>
        <v>0</v>
      </c>
      <c r="J210" s="76">
        <f t="shared" si="36"/>
        <v>0</v>
      </c>
      <c r="K210" s="76">
        <f t="shared" si="37"/>
        <v>0</v>
      </c>
      <c r="L210" s="76">
        <f t="shared" si="38"/>
        <v>0</v>
      </c>
      <c r="M210" s="76">
        <f t="shared" ca="1" si="30"/>
        <v>-9.6344951619175526E-4</v>
      </c>
      <c r="N210" s="76">
        <f t="shared" ca="1" si="39"/>
        <v>0</v>
      </c>
      <c r="O210" s="86">
        <f t="shared" ca="1" si="40"/>
        <v>0</v>
      </c>
      <c r="P210" s="76">
        <f t="shared" ca="1" si="41"/>
        <v>0</v>
      </c>
      <c r="Q210" s="76">
        <f t="shared" ca="1" si="42"/>
        <v>0</v>
      </c>
      <c r="R210" s="30">
        <f t="shared" ca="1" si="31"/>
        <v>9.6344951619175526E-4</v>
      </c>
    </row>
    <row r="211" spans="1:18" x14ac:dyDescent="0.2">
      <c r="A211" s="83"/>
      <c r="B211" s="83"/>
      <c r="C211" s="83"/>
      <c r="D211" s="84">
        <f t="shared" si="32"/>
        <v>0</v>
      </c>
      <c r="E211" s="84">
        <f t="shared" si="32"/>
        <v>0</v>
      </c>
      <c r="F211" s="76">
        <f t="shared" si="33"/>
        <v>0</v>
      </c>
      <c r="G211" s="76">
        <f t="shared" si="33"/>
        <v>0</v>
      </c>
      <c r="H211" s="76">
        <f t="shared" si="34"/>
        <v>0</v>
      </c>
      <c r="I211" s="76">
        <f t="shared" si="35"/>
        <v>0</v>
      </c>
      <c r="J211" s="76">
        <f t="shared" si="36"/>
        <v>0</v>
      </c>
      <c r="K211" s="76">
        <f t="shared" si="37"/>
        <v>0</v>
      </c>
      <c r="L211" s="76">
        <f t="shared" si="38"/>
        <v>0</v>
      </c>
      <c r="M211" s="76">
        <f t="shared" ca="1" si="30"/>
        <v>-9.6344951619175526E-4</v>
      </c>
      <c r="N211" s="76">
        <f t="shared" ca="1" si="39"/>
        <v>0</v>
      </c>
      <c r="O211" s="86">
        <f t="shared" ca="1" si="40"/>
        <v>0</v>
      </c>
      <c r="P211" s="76">
        <f t="shared" ca="1" si="41"/>
        <v>0</v>
      </c>
      <c r="Q211" s="76">
        <f t="shared" ca="1" si="42"/>
        <v>0</v>
      </c>
      <c r="R211" s="30">
        <f t="shared" ca="1" si="31"/>
        <v>9.6344951619175526E-4</v>
      </c>
    </row>
    <row r="212" spans="1:18" x14ac:dyDescent="0.2">
      <c r="A212" s="83"/>
      <c r="B212" s="83"/>
      <c r="C212" s="83"/>
      <c r="D212" s="84">
        <f t="shared" si="32"/>
        <v>0</v>
      </c>
      <c r="E212" s="84">
        <f t="shared" si="32"/>
        <v>0</v>
      </c>
      <c r="F212" s="76">
        <f t="shared" si="33"/>
        <v>0</v>
      </c>
      <c r="G212" s="76">
        <f t="shared" si="33"/>
        <v>0</v>
      </c>
      <c r="H212" s="76">
        <f t="shared" si="34"/>
        <v>0</v>
      </c>
      <c r="I212" s="76">
        <f t="shared" si="35"/>
        <v>0</v>
      </c>
      <c r="J212" s="76">
        <f t="shared" si="36"/>
        <v>0</v>
      </c>
      <c r="K212" s="76">
        <f t="shared" si="37"/>
        <v>0</v>
      </c>
      <c r="L212" s="76">
        <f t="shared" si="38"/>
        <v>0</v>
      </c>
      <c r="M212" s="76">
        <f t="shared" ca="1" si="30"/>
        <v>-9.6344951619175526E-4</v>
      </c>
      <c r="N212" s="76">
        <f t="shared" ca="1" si="39"/>
        <v>0</v>
      </c>
      <c r="O212" s="86">
        <f t="shared" ca="1" si="40"/>
        <v>0</v>
      </c>
      <c r="P212" s="76">
        <f t="shared" ca="1" si="41"/>
        <v>0</v>
      </c>
      <c r="Q212" s="76">
        <f t="shared" ca="1" si="42"/>
        <v>0</v>
      </c>
      <c r="R212" s="30">
        <f t="shared" ca="1" si="31"/>
        <v>9.6344951619175526E-4</v>
      </c>
    </row>
    <row r="213" spans="1:18" x14ac:dyDescent="0.2">
      <c r="A213" s="83"/>
      <c r="B213" s="83"/>
      <c r="C213" s="83"/>
      <c r="D213" s="84">
        <f t="shared" si="32"/>
        <v>0</v>
      </c>
      <c r="E213" s="84">
        <f t="shared" si="32"/>
        <v>0</v>
      </c>
      <c r="F213" s="76">
        <f t="shared" si="33"/>
        <v>0</v>
      </c>
      <c r="G213" s="76">
        <f t="shared" si="33"/>
        <v>0</v>
      </c>
      <c r="H213" s="76">
        <f t="shared" si="34"/>
        <v>0</v>
      </c>
      <c r="I213" s="76">
        <f t="shared" si="35"/>
        <v>0</v>
      </c>
      <c r="J213" s="76">
        <f t="shared" si="36"/>
        <v>0</v>
      </c>
      <c r="K213" s="76">
        <f t="shared" si="37"/>
        <v>0</v>
      </c>
      <c r="L213" s="76">
        <f t="shared" si="38"/>
        <v>0</v>
      </c>
      <c r="M213" s="76">
        <f t="shared" ref="M213:M276" ca="1" si="43">+E$4+E$5*D213+E$6*D213^2</f>
        <v>-9.6344951619175526E-4</v>
      </c>
      <c r="N213" s="76">
        <f t="shared" ca="1" si="39"/>
        <v>0</v>
      </c>
      <c r="O213" s="86">
        <f t="shared" ca="1" si="40"/>
        <v>0</v>
      </c>
      <c r="P213" s="76">
        <f t="shared" ca="1" si="41"/>
        <v>0</v>
      </c>
      <c r="Q213" s="76">
        <f t="shared" ca="1" si="42"/>
        <v>0</v>
      </c>
      <c r="R213" s="30">
        <f t="shared" ref="R213:R276" ca="1" si="44">+E213-M213</f>
        <v>9.6344951619175526E-4</v>
      </c>
    </row>
    <row r="214" spans="1:18" x14ac:dyDescent="0.2">
      <c r="A214" s="83"/>
      <c r="B214" s="83"/>
      <c r="C214" s="83"/>
      <c r="D214" s="84">
        <f t="shared" ref="D214:E277" si="45">A214/A$18</f>
        <v>0</v>
      </c>
      <c r="E214" s="84">
        <f t="shared" si="45"/>
        <v>0</v>
      </c>
      <c r="F214" s="76">
        <f t="shared" ref="F214:G277" si="46">$C214*D214</f>
        <v>0</v>
      </c>
      <c r="G214" s="76">
        <f t="shared" si="46"/>
        <v>0</v>
      </c>
      <c r="H214" s="76">
        <f t="shared" ref="H214:H277" si="47">C214*D214*D214</f>
        <v>0</v>
      </c>
      <c r="I214" s="76">
        <f t="shared" ref="I214:I277" si="48">C214*D214*D214*D214</f>
        <v>0</v>
      </c>
      <c r="J214" s="76">
        <f t="shared" ref="J214:J277" si="49">C214*D214*D214*D214*D214</f>
        <v>0</v>
      </c>
      <c r="K214" s="76">
        <f t="shared" ref="K214:K277" si="50">C214*E214*D214</f>
        <v>0</v>
      </c>
      <c r="L214" s="76">
        <f t="shared" ref="L214:L277" si="51">C214*E214*D214*D214</f>
        <v>0</v>
      </c>
      <c r="M214" s="76">
        <f t="shared" ca="1" si="43"/>
        <v>-9.6344951619175526E-4</v>
      </c>
      <c r="N214" s="76">
        <f t="shared" ref="N214:N277" ca="1" si="52">C214*(M214-E214)^2</f>
        <v>0</v>
      </c>
      <c r="O214" s="86">
        <f t="shared" ref="O214:O277" ca="1" si="53">(C214*O$1-O$2*F214+O$3*H214)^2</f>
        <v>0</v>
      </c>
      <c r="P214" s="76">
        <f t="shared" ref="P214:P277" ca="1" si="54">(-C214*O$2+O$4*F214-O$5*H214)^2</f>
        <v>0</v>
      </c>
      <c r="Q214" s="76">
        <f t="shared" ref="Q214:Q277" ca="1" si="55">+(C214*O$3-F214*O$5+H214*O$6)^2</f>
        <v>0</v>
      </c>
      <c r="R214" s="30">
        <f t="shared" ca="1" si="44"/>
        <v>9.6344951619175526E-4</v>
      </c>
    </row>
    <row r="215" spans="1:18" x14ac:dyDescent="0.2">
      <c r="A215" s="83"/>
      <c r="B215" s="83"/>
      <c r="C215" s="83"/>
      <c r="D215" s="84">
        <f t="shared" si="45"/>
        <v>0</v>
      </c>
      <c r="E215" s="84">
        <f t="shared" si="45"/>
        <v>0</v>
      </c>
      <c r="F215" s="76">
        <f t="shared" si="46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si="50"/>
        <v>0</v>
      </c>
      <c r="L215" s="76">
        <f t="shared" si="51"/>
        <v>0</v>
      </c>
      <c r="M215" s="76">
        <f t="shared" ca="1" si="43"/>
        <v>-9.6344951619175526E-4</v>
      </c>
      <c r="N215" s="76">
        <f t="shared" ca="1" si="52"/>
        <v>0</v>
      </c>
      <c r="O215" s="86">
        <f t="shared" ca="1" si="53"/>
        <v>0</v>
      </c>
      <c r="P215" s="76">
        <f t="shared" ca="1" si="54"/>
        <v>0</v>
      </c>
      <c r="Q215" s="76">
        <f t="shared" ca="1" si="55"/>
        <v>0</v>
      </c>
      <c r="R215" s="30">
        <f t="shared" ca="1" si="44"/>
        <v>9.6344951619175526E-4</v>
      </c>
    </row>
    <row r="216" spans="1:18" x14ac:dyDescent="0.2">
      <c r="A216" s="83"/>
      <c r="B216" s="83"/>
      <c r="C216" s="83"/>
      <c r="D216" s="84">
        <f t="shared" si="45"/>
        <v>0</v>
      </c>
      <c r="E216" s="84">
        <f t="shared" si="45"/>
        <v>0</v>
      </c>
      <c r="F216" s="76">
        <f t="shared" si="46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si="50"/>
        <v>0</v>
      </c>
      <c r="L216" s="76">
        <f t="shared" si="51"/>
        <v>0</v>
      </c>
      <c r="M216" s="76">
        <f t="shared" ca="1" si="43"/>
        <v>-9.6344951619175526E-4</v>
      </c>
      <c r="N216" s="76">
        <f t="shared" ca="1" si="52"/>
        <v>0</v>
      </c>
      <c r="O216" s="86">
        <f t="shared" ca="1" si="53"/>
        <v>0</v>
      </c>
      <c r="P216" s="76">
        <f t="shared" ca="1" si="54"/>
        <v>0</v>
      </c>
      <c r="Q216" s="76">
        <f t="shared" ca="1" si="55"/>
        <v>0</v>
      </c>
      <c r="R216" s="30">
        <f t="shared" ca="1" si="44"/>
        <v>9.6344951619175526E-4</v>
      </c>
    </row>
    <row r="217" spans="1:18" x14ac:dyDescent="0.2">
      <c r="A217" s="83"/>
      <c r="B217" s="83"/>
      <c r="C217" s="83"/>
      <c r="D217" s="84">
        <f t="shared" si="45"/>
        <v>0</v>
      </c>
      <c r="E217" s="84">
        <f t="shared" si="45"/>
        <v>0</v>
      </c>
      <c r="F217" s="76">
        <f t="shared" si="46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si="50"/>
        <v>0</v>
      </c>
      <c r="L217" s="76">
        <f t="shared" si="51"/>
        <v>0</v>
      </c>
      <c r="M217" s="76">
        <f t="shared" ca="1" si="43"/>
        <v>-9.6344951619175526E-4</v>
      </c>
      <c r="N217" s="76">
        <f t="shared" ca="1" si="52"/>
        <v>0</v>
      </c>
      <c r="O217" s="86">
        <f t="shared" ca="1" si="53"/>
        <v>0</v>
      </c>
      <c r="P217" s="76">
        <f t="shared" ca="1" si="54"/>
        <v>0</v>
      </c>
      <c r="Q217" s="76">
        <f t="shared" ca="1" si="55"/>
        <v>0</v>
      </c>
      <c r="R217" s="30">
        <f t="shared" ca="1" si="44"/>
        <v>9.6344951619175526E-4</v>
      </c>
    </row>
    <row r="218" spans="1:18" x14ac:dyDescent="0.2">
      <c r="A218" s="83"/>
      <c r="B218" s="83"/>
      <c r="C218" s="83"/>
      <c r="D218" s="84">
        <f t="shared" si="45"/>
        <v>0</v>
      </c>
      <c r="E218" s="84">
        <f t="shared" si="45"/>
        <v>0</v>
      </c>
      <c r="F218" s="76">
        <f t="shared" si="46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si="50"/>
        <v>0</v>
      </c>
      <c r="L218" s="76">
        <f t="shared" si="51"/>
        <v>0</v>
      </c>
      <c r="M218" s="76">
        <f t="shared" ca="1" si="43"/>
        <v>-9.6344951619175526E-4</v>
      </c>
      <c r="N218" s="76">
        <f t="shared" ca="1" si="52"/>
        <v>0</v>
      </c>
      <c r="O218" s="86">
        <f t="shared" ca="1" si="53"/>
        <v>0</v>
      </c>
      <c r="P218" s="76">
        <f t="shared" ca="1" si="54"/>
        <v>0</v>
      </c>
      <c r="Q218" s="76">
        <f t="shared" ca="1" si="55"/>
        <v>0</v>
      </c>
      <c r="R218" s="30">
        <f t="shared" ca="1" si="44"/>
        <v>9.6344951619175526E-4</v>
      </c>
    </row>
    <row r="219" spans="1:18" x14ac:dyDescent="0.2">
      <c r="A219" s="83"/>
      <c r="B219" s="83"/>
      <c r="C219" s="83"/>
      <c r="D219" s="84">
        <f t="shared" si="45"/>
        <v>0</v>
      </c>
      <c r="E219" s="84">
        <f t="shared" si="45"/>
        <v>0</v>
      </c>
      <c r="F219" s="76">
        <f t="shared" si="46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si="50"/>
        <v>0</v>
      </c>
      <c r="L219" s="76">
        <f t="shared" si="51"/>
        <v>0</v>
      </c>
      <c r="M219" s="76">
        <f t="shared" ca="1" si="43"/>
        <v>-9.6344951619175526E-4</v>
      </c>
      <c r="N219" s="76">
        <f t="shared" ca="1" si="52"/>
        <v>0</v>
      </c>
      <c r="O219" s="86">
        <f t="shared" ca="1" si="53"/>
        <v>0</v>
      </c>
      <c r="P219" s="76">
        <f t="shared" ca="1" si="54"/>
        <v>0</v>
      </c>
      <c r="Q219" s="76">
        <f t="shared" ca="1" si="55"/>
        <v>0</v>
      </c>
      <c r="R219" s="30">
        <f t="shared" ca="1" si="44"/>
        <v>9.6344951619175526E-4</v>
      </c>
    </row>
    <row r="220" spans="1:18" x14ac:dyDescent="0.2">
      <c r="A220" s="83"/>
      <c r="B220" s="83"/>
      <c r="C220" s="83"/>
      <c r="D220" s="84">
        <f t="shared" si="45"/>
        <v>0</v>
      </c>
      <c r="E220" s="84">
        <f t="shared" si="45"/>
        <v>0</v>
      </c>
      <c r="F220" s="76">
        <f t="shared" si="46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si="50"/>
        <v>0</v>
      </c>
      <c r="L220" s="76">
        <f t="shared" si="51"/>
        <v>0</v>
      </c>
      <c r="M220" s="76">
        <f t="shared" ca="1" si="43"/>
        <v>-9.6344951619175526E-4</v>
      </c>
      <c r="N220" s="76">
        <f t="shared" ca="1" si="52"/>
        <v>0</v>
      </c>
      <c r="O220" s="86">
        <f t="shared" ca="1" si="53"/>
        <v>0</v>
      </c>
      <c r="P220" s="76">
        <f t="shared" ca="1" si="54"/>
        <v>0</v>
      </c>
      <c r="Q220" s="76">
        <f t="shared" ca="1" si="55"/>
        <v>0</v>
      </c>
      <c r="R220" s="30">
        <f t="shared" ca="1" si="44"/>
        <v>9.6344951619175526E-4</v>
      </c>
    </row>
    <row r="221" spans="1:18" x14ac:dyDescent="0.2">
      <c r="A221" s="83"/>
      <c r="B221" s="83"/>
      <c r="C221" s="83"/>
      <c r="D221" s="84">
        <f t="shared" si="45"/>
        <v>0</v>
      </c>
      <c r="E221" s="84">
        <f t="shared" si="45"/>
        <v>0</v>
      </c>
      <c r="F221" s="76">
        <f t="shared" si="46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si="50"/>
        <v>0</v>
      </c>
      <c r="L221" s="76">
        <f t="shared" si="51"/>
        <v>0</v>
      </c>
      <c r="M221" s="76">
        <f t="shared" ca="1" si="43"/>
        <v>-9.6344951619175526E-4</v>
      </c>
      <c r="N221" s="76">
        <f t="shared" ca="1" si="52"/>
        <v>0</v>
      </c>
      <c r="O221" s="86">
        <f t="shared" ca="1" si="53"/>
        <v>0</v>
      </c>
      <c r="P221" s="76">
        <f t="shared" ca="1" si="54"/>
        <v>0</v>
      </c>
      <c r="Q221" s="76">
        <f t="shared" ca="1" si="55"/>
        <v>0</v>
      </c>
      <c r="R221" s="30">
        <f t="shared" ca="1" si="44"/>
        <v>9.6344951619175526E-4</v>
      </c>
    </row>
    <row r="222" spans="1:18" x14ac:dyDescent="0.2">
      <c r="A222" s="83"/>
      <c r="B222" s="83"/>
      <c r="C222" s="83"/>
      <c r="D222" s="84">
        <f t="shared" si="45"/>
        <v>0</v>
      </c>
      <c r="E222" s="84">
        <f t="shared" si="45"/>
        <v>0</v>
      </c>
      <c r="F222" s="76">
        <f t="shared" si="46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si="50"/>
        <v>0</v>
      </c>
      <c r="L222" s="76">
        <f t="shared" si="51"/>
        <v>0</v>
      </c>
      <c r="M222" s="76">
        <f t="shared" ca="1" si="43"/>
        <v>-9.6344951619175526E-4</v>
      </c>
      <c r="N222" s="76">
        <f t="shared" ca="1" si="52"/>
        <v>0</v>
      </c>
      <c r="O222" s="86">
        <f t="shared" ca="1" si="53"/>
        <v>0</v>
      </c>
      <c r="P222" s="76">
        <f t="shared" ca="1" si="54"/>
        <v>0</v>
      </c>
      <c r="Q222" s="76">
        <f t="shared" ca="1" si="55"/>
        <v>0</v>
      </c>
      <c r="R222" s="30">
        <f t="shared" ca="1" si="44"/>
        <v>9.6344951619175526E-4</v>
      </c>
    </row>
    <row r="223" spans="1:18" x14ac:dyDescent="0.2">
      <c r="A223" s="83"/>
      <c r="B223" s="83"/>
      <c r="C223" s="83"/>
      <c r="D223" s="84">
        <f t="shared" si="45"/>
        <v>0</v>
      </c>
      <c r="E223" s="84">
        <f t="shared" si="45"/>
        <v>0</v>
      </c>
      <c r="F223" s="76">
        <f t="shared" si="46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si="50"/>
        <v>0</v>
      </c>
      <c r="L223" s="76">
        <f t="shared" si="51"/>
        <v>0</v>
      </c>
      <c r="M223" s="76">
        <f t="shared" ca="1" si="43"/>
        <v>-9.6344951619175526E-4</v>
      </c>
      <c r="N223" s="76">
        <f t="shared" ca="1" si="52"/>
        <v>0</v>
      </c>
      <c r="O223" s="86">
        <f t="shared" ca="1" si="53"/>
        <v>0</v>
      </c>
      <c r="P223" s="76">
        <f t="shared" ca="1" si="54"/>
        <v>0</v>
      </c>
      <c r="Q223" s="76">
        <f t="shared" ca="1" si="55"/>
        <v>0</v>
      </c>
      <c r="R223" s="30">
        <f t="shared" ca="1" si="44"/>
        <v>9.6344951619175526E-4</v>
      </c>
    </row>
    <row r="224" spans="1:18" x14ac:dyDescent="0.2">
      <c r="A224" s="83"/>
      <c r="B224" s="83"/>
      <c r="C224" s="83"/>
      <c r="D224" s="84">
        <f t="shared" si="45"/>
        <v>0</v>
      </c>
      <c r="E224" s="84">
        <f t="shared" si="45"/>
        <v>0</v>
      </c>
      <c r="F224" s="76">
        <f t="shared" si="46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si="50"/>
        <v>0</v>
      </c>
      <c r="L224" s="76">
        <f t="shared" si="51"/>
        <v>0</v>
      </c>
      <c r="M224" s="76">
        <f t="shared" ca="1" si="43"/>
        <v>-9.6344951619175526E-4</v>
      </c>
      <c r="N224" s="76">
        <f t="shared" ca="1" si="52"/>
        <v>0</v>
      </c>
      <c r="O224" s="86">
        <f t="shared" ca="1" si="53"/>
        <v>0</v>
      </c>
      <c r="P224" s="76">
        <f t="shared" ca="1" si="54"/>
        <v>0</v>
      </c>
      <c r="Q224" s="76">
        <f t="shared" ca="1" si="55"/>
        <v>0</v>
      </c>
      <c r="R224" s="30">
        <f t="shared" ca="1" si="44"/>
        <v>9.6344951619175526E-4</v>
      </c>
    </row>
    <row r="225" spans="1:18" x14ac:dyDescent="0.2">
      <c r="A225" s="83"/>
      <c r="B225" s="83"/>
      <c r="C225" s="83"/>
      <c r="D225" s="84">
        <f t="shared" si="45"/>
        <v>0</v>
      </c>
      <c r="E225" s="84">
        <f t="shared" si="45"/>
        <v>0</v>
      </c>
      <c r="F225" s="76">
        <f t="shared" si="46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si="50"/>
        <v>0</v>
      </c>
      <c r="L225" s="76">
        <f t="shared" si="51"/>
        <v>0</v>
      </c>
      <c r="M225" s="76">
        <f t="shared" ca="1" si="43"/>
        <v>-9.6344951619175526E-4</v>
      </c>
      <c r="N225" s="76">
        <f t="shared" ca="1" si="52"/>
        <v>0</v>
      </c>
      <c r="O225" s="86">
        <f t="shared" ca="1" si="53"/>
        <v>0</v>
      </c>
      <c r="P225" s="76">
        <f t="shared" ca="1" si="54"/>
        <v>0</v>
      </c>
      <c r="Q225" s="76">
        <f t="shared" ca="1" si="55"/>
        <v>0</v>
      </c>
      <c r="R225" s="30">
        <f t="shared" ca="1" si="44"/>
        <v>9.6344951619175526E-4</v>
      </c>
    </row>
    <row r="226" spans="1:18" x14ac:dyDescent="0.2">
      <c r="A226" s="83"/>
      <c r="B226" s="83"/>
      <c r="C226" s="83"/>
      <c r="D226" s="84">
        <f t="shared" si="45"/>
        <v>0</v>
      </c>
      <c r="E226" s="84">
        <f t="shared" si="45"/>
        <v>0</v>
      </c>
      <c r="F226" s="76">
        <f t="shared" si="46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si="50"/>
        <v>0</v>
      </c>
      <c r="L226" s="76">
        <f t="shared" si="51"/>
        <v>0</v>
      </c>
      <c r="M226" s="76">
        <f t="shared" ca="1" si="43"/>
        <v>-9.6344951619175526E-4</v>
      </c>
      <c r="N226" s="76">
        <f t="shared" ca="1" si="52"/>
        <v>0</v>
      </c>
      <c r="O226" s="86">
        <f t="shared" ca="1" si="53"/>
        <v>0</v>
      </c>
      <c r="P226" s="76">
        <f t="shared" ca="1" si="54"/>
        <v>0</v>
      </c>
      <c r="Q226" s="76">
        <f t="shared" ca="1" si="55"/>
        <v>0</v>
      </c>
      <c r="R226" s="30">
        <f t="shared" ca="1" si="44"/>
        <v>9.6344951619175526E-4</v>
      </c>
    </row>
    <row r="227" spans="1:18" x14ac:dyDescent="0.2">
      <c r="A227" s="83"/>
      <c r="B227" s="83"/>
      <c r="C227" s="83"/>
      <c r="D227" s="84">
        <f t="shared" si="45"/>
        <v>0</v>
      </c>
      <c r="E227" s="84">
        <f t="shared" si="45"/>
        <v>0</v>
      </c>
      <c r="F227" s="76">
        <f t="shared" si="46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si="50"/>
        <v>0</v>
      </c>
      <c r="L227" s="76">
        <f t="shared" si="51"/>
        <v>0</v>
      </c>
      <c r="M227" s="76">
        <f t="shared" ca="1" si="43"/>
        <v>-9.6344951619175526E-4</v>
      </c>
      <c r="N227" s="76">
        <f t="shared" ca="1" si="52"/>
        <v>0</v>
      </c>
      <c r="O227" s="86">
        <f t="shared" ca="1" si="53"/>
        <v>0</v>
      </c>
      <c r="P227" s="76">
        <f t="shared" ca="1" si="54"/>
        <v>0</v>
      </c>
      <c r="Q227" s="76">
        <f t="shared" ca="1" si="55"/>
        <v>0</v>
      </c>
      <c r="R227" s="30">
        <f t="shared" ca="1" si="44"/>
        <v>9.6344951619175526E-4</v>
      </c>
    </row>
    <row r="228" spans="1:18" x14ac:dyDescent="0.2">
      <c r="A228" s="83"/>
      <c r="B228" s="83"/>
      <c r="C228" s="83"/>
      <c r="D228" s="84">
        <f t="shared" si="45"/>
        <v>0</v>
      </c>
      <c r="E228" s="84">
        <f t="shared" si="45"/>
        <v>0</v>
      </c>
      <c r="F228" s="76">
        <f t="shared" si="46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si="50"/>
        <v>0</v>
      </c>
      <c r="L228" s="76">
        <f t="shared" si="51"/>
        <v>0</v>
      </c>
      <c r="M228" s="76">
        <f t="shared" ca="1" si="43"/>
        <v>-9.6344951619175526E-4</v>
      </c>
      <c r="N228" s="76">
        <f t="shared" ca="1" si="52"/>
        <v>0</v>
      </c>
      <c r="O228" s="86">
        <f t="shared" ca="1" si="53"/>
        <v>0</v>
      </c>
      <c r="P228" s="76">
        <f t="shared" ca="1" si="54"/>
        <v>0</v>
      </c>
      <c r="Q228" s="76">
        <f t="shared" ca="1" si="55"/>
        <v>0</v>
      </c>
      <c r="R228" s="30">
        <f t="shared" ca="1" si="44"/>
        <v>9.6344951619175526E-4</v>
      </c>
    </row>
    <row r="229" spans="1:18" x14ac:dyDescent="0.2">
      <c r="A229" s="83"/>
      <c r="B229" s="83"/>
      <c r="C229" s="83"/>
      <c r="D229" s="84">
        <f t="shared" si="45"/>
        <v>0</v>
      </c>
      <c r="E229" s="84">
        <f t="shared" si="45"/>
        <v>0</v>
      </c>
      <c r="F229" s="76">
        <f t="shared" si="46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si="50"/>
        <v>0</v>
      </c>
      <c r="L229" s="76">
        <f t="shared" si="51"/>
        <v>0</v>
      </c>
      <c r="M229" s="76">
        <f t="shared" ca="1" si="43"/>
        <v>-9.6344951619175526E-4</v>
      </c>
      <c r="N229" s="76">
        <f t="shared" ca="1" si="52"/>
        <v>0</v>
      </c>
      <c r="O229" s="86">
        <f t="shared" ca="1" si="53"/>
        <v>0</v>
      </c>
      <c r="P229" s="76">
        <f t="shared" ca="1" si="54"/>
        <v>0</v>
      </c>
      <c r="Q229" s="76">
        <f t="shared" ca="1" si="55"/>
        <v>0</v>
      </c>
      <c r="R229" s="30">
        <f t="shared" ca="1" si="44"/>
        <v>9.6344951619175526E-4</v>
      </c>
    </row>
    <row r="230" spans="1:18" x14ac:dyDescent="0.2">
      <c r="A230" s="83"/>
      <c r="B230" s="83"/>
      <c r="C230" s="83"/>
      <c r="D230" s="84">
        <f t="shared" si="45"/>
        <v>0</v>
      </c>
      <c r="E230" s="84">
        <f t="shared" si="45"/>
        <v>0</v>
      </c>
      <c r="F230" s="76">
        <f t="shared" si="46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si="50"/>
        <v>0</v>
      </c>
      <c r="L230" s="76">
        <f t="shared" si="51"/>
        <v>0</v>
      </c>
      <c r="M230" s="76">
        <f t="shared" ca="1" si="43"/>
        <v>-9.6344951619175526E-4</v>
      </c>
      <c r="N230" s="76">
        <f t="shared" ca="1" si="52"/>
        <v>0</v>
      </c>
      <c r="O230" s="86">
        <f t="shared" ca="1" si="53"/>
        <v>0</v>
      </c>
      <c r="P230" s="76">
        <f t="shared" ca="1" si="54"/>
        <v>0</v>
      </c>
      <c r="Q230" s="76">
        <f t="shared" ca="1" si="55"/>
        <v>0</v>
      </c>
      <c r="R230" s="30">
        <f t="shared" ca="1" si="44"/>
        <v>9.6344951619175526E-4</v>
      </c>
    </row>
    <row r="231" spans="1:18" x14ac:dyDescent="0.2">
      <c r="A231" s="83"/>
      <c r="B231" s="83"/>
      <c r="C231" s="83"/>
      <c r="D231" s="84">
        <f t="shared" si="45"/>
        <v>0</v>
      </c>
      <c r="E231" s="84">
        <f t="shared" si="45"/>
        <v>0</v>
      </c>
      <c r="F231" s="76">
        <f t="shared" si="46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si="50"/>
        <v>0</v>
      </c>
      <c r="L231" s="76">
        <f t="shared" si="51"/>
        <v>0</v>
      </c>
      <c r="M231" s="76">
        <f t="shared" ca="1" si="43"/>
        <v>-9.6344951619175526E-4</v>
      </c>
      <c r="N231" s="76">
        <f t="shared" ca="1" si="52"/>
        <v>0</v>
      </c>
      <c r="O231" s="86">
        <f t="shared" ca="1" si="53"/>
        <v>0</v>
      </c>
      <c r="P231" s="76">
        <f t="shared" ca="1" si="54"/>
        <v>0</v>
      </c>
      <c r="Q231" s="76">
        <f t="shared" ca="1" si="55"/>
        <v>0</v>
      </c>
      <c r="R231" s="30">
        <f t="shared" ca="1" si="44"/>
        <v>9.6344951619175526E-4</v>
      </c>
    </row>
    <row r="232" spans="1:18" x14ac:dyDescent="0.2">
      <c r="A232" s="83"/>
      <c r="B232" s="83"/>
      <c r="C232" s="83"/>
      <c r="D232" s="84">
        <f t="shared" si="45"/>
        <v>0</v>
      </c>
      <c r="E232" s="84">
        <f t="shared" si="45"/>
        <v>0</v>
      </c>
      <c r="F232" s="76">
        <f t="shared" si="46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si="50"/>
        <v>0</v>
      </c>
      <c r="L232" s="76">
        <f t="shared" si="51"/>
        <v>0</v>
      </c>
      <c r="M232" s="76">
        <f t="shared" ca="1" si="43"/>
        <v>-9.6344951619175526E-4</v>
      </c>
      <c r="N232" s="76">
        <f t="shared" ca="1" si="52"/>
        <v>0</v>
      </c>
      <c r="O232" s="86">
        <f t="shared" ca="1" si="53"/>
        <v>0</v>
      </c>
      <c r="P232" s="76">
        <f t="shared" ca="1" si="54"/>
        <v>0</v>
      </c>
      <c r="Q232" s="76">
        <f t="shared" ca="1" si="55"/>
        <v>0</v>
      </c>
      <c r="R232" s="30">
        <f t="shared" ca="1" si="44"/>
        <v>9.6344951619175526E-4</v>
      </c>
    </row>
    <row r="233" spans="1:18" x14ac:dyDescent="0.2">
      <c r="A233" s="83"/>
      <c r="B233" s="83"/>
      <c r="C233" s="83"/>
      <c r="D233" s="84">
        <f t="shared" si="45"/>
        <v>0</v>
      </c>
      <c r="E233" s="84">
        <f t="shared" si="45"/>
        <v>0</v>
      </c>
      <c r="F233" s="76">
        <f t="shared" si="46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si="50"/>
        <v>0</v>
      </c>
      <c r="L233" s="76">
        <f t="shared" si="51"/>
        <v>0</v>
      </c>
      <c r="M233" s="76">
        <f t="shared" ca="1" si="43"/>
        <v>-9.6344951619175526E-4</v>
      </c>
      <c r="N233" s="76">
        <f t="shared" ca="1" si="52"/>
        <v>0</v>
      </c>
      <c r="O233" s="86">
        <f t="shared" ca="1" si="53"/>
        <v>0</v>
      </c>
      <c r="P233" s="76">
        <f t="shared" ca="1" si="54"/>
        <v>0</v>
      </c>
      <c r="Q233" s="76">
        <f t="shared" ca="1" si="55"/>
        <v>0</v>
      </c>
      <c r="R233" s="30">
        <f t="shared" ca="1" si="44"/>
        <v>9.6344951619175526E-4</v>
      </c>
    </row>
    <row r="234" spans="1:18" x14ac:dyDescent="0.2">
      <c r="A234" s="83"/>
      <c r="B234" s="83"/>
      <c r="C234" s="83"/>
      <c r="D234" s="84">
        <f t="shared" si="45"/>
        <v>0</v>
      </c>
      <c r="E234" s="84">
        <f t="shared" si="45"/>
        <v>0</v>
      </c>
      <c r="F234" s="76">
        <f t="shared" si="46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si="50"/>
        <v>0</v>
      </c>
      <c r="L234" s="76">
        <f t="shared" si="51"/>
        <v>0</v>
      </c>
      <c r="M234" s="76">
        <f t="shared" ca="1" si="43"/>
        <v>-9.6344951619175526E-4</v>
      </c>
      <c r="N234" s="76">
        <f t="shared" ca="1" si="52"/>
        <v>0</v>
      </c>
      <c r="O234" s="86">
        <f t="shared" ca="1" si="53"/>
        <v>0</v>
      </c>
      <c r="P234" s="76">
        <f t="shared" ca="1" si="54"/>
        <v>0</v>
      </c>
      <c r="Q234" s="76">
        <f t="shared" ca="1" si="55"/>
        <v>0</v>
      </c>
      <c r="R234" s="30">
        <f t="shared" ca="1" si="44"/>
        <v>9.6344951619175526E-4</v>
      </c>
    </row>
    <row r="235" spans="1:18" x14ac:dyDescent="0.2">
      <c r="A235" s="83"/>
      <c r="B235" s="83"/>
      <c r="C235" s="83"/>
      <c r="D235" s="84">
        <f t="shared" si="45"/>
        <v>0</v>
      </c>
      <c r="E235" s="84">
        <f t="shared" si="45"/>
        <v>0</v>
      </c>
      <c r="F235" s="76">
        <f t="shared" si="46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si="50"/>
        <v>0</v>
      </c>
      <c r="L235" s="76">
        <f t="shared" si="51"/>
        <v>0</v>
      </c>
      <c r="M235" s="76">
        <f t="shared" ca="1" si="43"/>
        <v>-9.6344951619175526E-4</v>
      </c>
      <c r="N235" s="76">
        <f t="shared" ca="1" si="52"/>
        <v>0</v>
      </c>
      <c r="O235" s="86">
        <f t="shared" ca="1" si="53"/>
        <v>0</v>
      </c>
      <c r="P235" s="76">
        <f t="shared" ca="1" si="54"/>
        <v>0</v>
      </c>
      <c r="Q235" s="76">
        <f t="shared" ca="1" si="55"/>
        <v>0</v>
      </c>
      <c r="R235" s="30">
        <f t="shared" ca="1" si="44"/>
        <v>9.6344951619175526E-4</v>
      </c>
    </row>
    <row r="236" spans="1:18" x14ac:dyDescent="0.2">
      <c r="A236" s="83"/>
      <c r="B236" s="83"/>
      <c r="C236" s="83"/>
      <c r="D236" s="84">
        <f t="shared" si="45"/>
        <v>0</v>
      </c>
      <c r="E236" s="84">
        <f t="shared" si="45"/>
        <v>0</v>
      </c>
      <c r="F236" s="76">
        <f t="shared" si="46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si="50"/>
        <v>0</v>
      </c>
      <c r="L236" s="76">
        <f t="shared" si="51"/>
        <v>0</v>
      </c>
      <c r="M236" s="76">
        <f t="shared" ca="1" si="43"/>
        <v>-9.6344951619175526E-4</v>
      </c>
      <c r="N236" s="76">
        <f t="shared" ca="1" si="52"/>
        <v>0</v>
      </c>
      <c r="O236" s="86">
        <f t="shared" ca="1" si="53"/>
        <v>0</v>
      </c>
      <c r="P236" s="76">
        <f t="shared" ca="1" si="54"/>
        <v>0</v>
      </c>
      <c r="Q236" s="76">
        <f t="shared" ca="1" si="55"/>
        <v>0</v>
      </c>
      <c r="R236" s="30">
        <f t="shared" ca="1" si="44"/>
        <v>9.6344951619175526E-4</v>
      </c>
    </row>
    <row r="237" spans="1:18" x14ac:dyDescent="0.2">
      <c r="A237" s="83"/>
      <c r="B237" s="83"/>
      <c r="C237" s="83"/>
      <c r="D237" s="84">
        <f t="shared" si="45"/>
        <v>0</v>
      </c>
      <c r="E237" s="84">
        <f t="shared" si="45"/>
        <v>0</v>
      </c>
      <c r="F237" s="76">
        <f t="shared" si="46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si="50"/>
        <v>0</v>
      </c>
      <c r="L237" s="76">
        <f t="shared" si="51"/>
        <v>0</v>
      </c>
      <c r="M237" s="76">
        <f t="shared" ca="1" si="43"/>
        <v>-9.6344951619175526E-4</v>
      </c>
      <c r="N237" s="76">
        <f t="shared" ca="1" si="52"/>
        <v>0</v>
      </c>
      <c r="O237" s="86">
        <f t="shared" ca="1" si="53"/>
        <v>0</v>
      </c>
      <c r="P237" s="76">
        <f t="shared" ca="1" si="54"/>
        <v>0</v>
      </c>
      <c r="Q237" s="76">
        <f t="shared" ca="1" si="55"/>
        <v>0</v>
      </c>
      <c r="R237" s="30">
        <f t="shared" ca="1" si="44"/>
        <v>9.6344951619175526E-4</v>
      </c>
    </row>
    <row r="238" spans="1:18" x14ac:dyDescent="0.2">
      <c r="A238" s="83"/>
      <c r="B238" s="83"/>
      <c r="C238" s="83"/>
      <c r="D238" s="84">
        <f t="shared" si="45"/>
        <v>0</v>
      </c>
      <c r="E238" s="84">
        <f t="shared" si="45"/>
        <v>0</v>
      </c>
      <c r="F238" s="76">
        <f t="shared" si="46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si="50"/>
        <v>0</v>
      </c>
      <c r="L238" s="76">
        <f t="shared" si="51"/>
        <v>0</v>
      </c>
      <c r="M238" s="76">
        <f t="shared" ca="1" si="43"/>
        <v>-9.6344951619175526E-4</v>
      </c>
      <c r="N238" s="76">
        <f t="shared" ca="1" si="52"/>
        <v>0</v>
      </c>
      <c r="O238" s="86">
        <f t="shared" ca="1" si="53"/>
        <v>0</v>
      </c>
      <c r="P238" s="76">
        <f t="shared" ca="1" si="54"/>
        <v>0</v>
      </c>
      <c r="Q238" s="76">
        <f t="shared" ca="1" si="55"/>
        <v>0</v>
      </c>
      <c r="R238" s="30">
        <f t="shared" ca="1" si="44"/>
        <v>9.6344951619175526E-4</v>
      </c>
    </row>
    <row r="239" spans="1:18" x14ac:dyDescent="0.2">
      <c r="A239" s="83"/>
      <c r="B239" s="83"/>
      <c r="C239" s="83"/>
      <c r="D239" s="84">
        <f t="shared" si="45"/>
        <v>0</v>
      </c>
      <c r="E239" s="84">
        <f t="shared" si="45"/>
        <v>0</v>
      </c>
      <c r="F239" s="76">
        <f t="shared" si="46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si="50"/>
        <v>0</v>
      </c>
      <c r="L239" s="76">
        <f t="shared" si="51"/>
        <v>0</v>
      </c>
      <c r="M239" s="76">
        <f t="shared" ca="1" si="43"/>
        <v>-9.6344951619175526E-4</v>
      </c>
      <c r="N239" s="76">
        <f t="shared" ca="1" si="52"/>
        <v>0</v>
      </c>
      <c r="O239" s="86">
        <f t="shared" ca="1" si="53"/>
        <v>0</v>
      </c>
      <c r="P239" s="76">
        <f t="shared" ca="1" si="54"/>
        <v>0</v>
      </c>
      <c r="Q239" s="76">
        <f t="shared" ca="1" si="55"/>
        <v>0</v>
      </c>
      <c r="R239" s="30">
        <f t="shared" ca="1" si="44"/>
        <v>9.6344951619175526E-4</v>
      </c>
    </row>
    <row r="240" spans="1:18" x14ac:dyDescent="0.2">
      <c r="A240" s="83"/>
      <c r="B240" s="83"/>
      <c r="C240" s="83"/>
      <c r="D240" s="84">
        <f t="shared" si="45"/>
        <v>0</v>
      </c>
      <c r="E240" s="84">
        <f t="shared" si="45"/>
        <v>0</v>
      </c>
      <c r="F240" s="76">
        <f t="shared" si="46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si="50"/>
        <v>0</v>
      </c>
      <c r="L240" s="76">
        <f t="shared" si="51"/>
        <v>0</v>
      </c>
      <c r="M240" s="76">
        <f t="shared" ca="1" si="43"/>
        <v>-9.6344951619175526E-4</v>
      </c>
      <c r="N240" s="76">
        <f t="shared" ca="1" si="52"/>
        <v>0</v>
      </c>
      <c r="O240" s="86">
        <f t="shared" ca="1" si="53"/>
        <v>0</v>
      </c>
      <c r="P240" s="76">
        <f t="shared" ca="1" si="54"/>
        <v>0</v>
      </c>
      <c r="Q240" s="76">
        <f t="shared" ca="1" si="55"/>
        <v>0</v>
      </c>
      <c r="R240" s="30">
        <f t="shared" ca="1" si="44"/>
        <v>9.6344951619175526E-4</v>
      </c>
    </row>
    <row r="241" spans="1:18" x14ac:dyDescent="0.2">
      <c r="A241" s="83"/>
      <c r="B241" s="83"/>
      <c r="C241" s="83"/>
      <c r="D241" s="84">
        <f t="shared" si="45"/>
        <v>0</v>
      </c>
      <c r="E241" s="84">
        <f t="shared" si="45"/>
        <v>0</v>
      </c>
      <c r="F241" s="76">
        <f t="shared" si="46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si="50"/>
        <v>0</v>
      </c>
      <c r="L241" s="76">
        <f t="shared" si="51"/>
        <v>0</v>
      </c>
      <c r="M241" s="76">
        <f t="shared" ca="1" si="43"/>
        <v>-9.6344951619175526E-4</v>
      </c>
      <c r="N241" s="76">
        <f t="shared" ca="1" si="52"/>
        <v>0</v>
      </c>
      <c r="O241" s="86">
        <f t="shared" ca="1" si="53"/>
        <v>0</v>
      </c>
      <c r="P241" s="76">
        <f t="shared" ca="1" si="54"/>
        <v>0</v>
      </c>
      <c r="Q241" s="76">
        <f t="shared" ca="1" si="55"/>
        <v>0</v>
      </c>
      <c r="R241" s="30">
        <f t="shared" ca="1" si="44"/>
        <v>9.6344951619175526E-4</v>
      </c>
    </row>
    <row r="242" spans="1:18" x14ac:dyDescent="0.2">
      <c r="A242" s="83"/>
      <c r="B242" s="83"/>
      <c r="C242" s="83"/>
      <c r="D242" s="84">
        <f t="shared" si="45"/>
        <v>0</v>
      </c>
      <c r="E242" s="84">
        <f t="shared" si="45"/>
        <v>0</v>
      </c>
      <c r="F242" s="76">
        <f t="shared" si="46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si="50"/>
        <v>0</v>
      </c>
      <c r="L242" s="76">
        <f t="shared" si="51"/>
        <v>0</v>
      </c>
      <c r="M242" s="76">
        <f t="shared" ca="1" si="43"/>
        <v>-9.6344951619175526E-4</v>
      </c>
      <c r="N242" s="76">
        <f t="shared" ca="1" si="52"/>
        <v>0</v>
      </c>
      <c r="O242" s="86">
        <f t="shared" ca="1" si="53"/>
        <v>0</v>
      </c>
      <c r="P242" s="76">
        <f t="shared" ca="1" si="54"/>
        <v>0</v>
      </c>
      <c r="Q242" s="76">
        <f t="shared" ca="1" si="55"/>
        <v>0</v>
      </c>
      <c r="R242" s="30">
        <f t="shared" ca="1" si="44"/>
        <v>9.6344951619175526E-4</v>
      </c>
    </row>
    <row r="243" spans="1:18" x14ac:dyDescent="0.2">
      <c r="A243" s="83"/>
      <c r="B243" s="83"/>
      <c r="C243" s="83"/>
      <c r="D243" s="84">
        <f t="shared" si="45"/>
        <v>0</v>
      </c>
      <c r="E243" s="84">
        <f t="shared" si="45"/>
        <v>0</v>
      </c>
      <c r="F243" s="76">
        <f t="shared" si="46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si="50"/>
        <v>0</v>
      </c>
      <c r="L243" s="76">
        <f t="shared" si="51"/>
        <v>0</v>
      </c>
      <c r="M243" s="76">
        <f t="shared" ca="1" si="43"/>
        <v>-9.6344951619175526E-4</v>
      </c>
      <c r="N243" s="76">
        <f t="shared" ca="1" si="52"/>
        <v>0</v>
      </c>
      <c r="O243" s="86">
        <f t="shared" ca="1" si="53"/>
        <v>0</v>
      </c>
      <c r="P243" s="76">
        <f t="shared" ca="1" si="54"/>
        <v>0</v>
      </c>
      <c r="Q243" s="76">
        <f t="shared" ca="1" si="55"/>
        <v>0</v>
      </c>
      <c r="R243" s="30">
        <f t="shared" ca="1" si="44"/>
        <v>9.6344951619175526E-4</v>
      </c>
    </row>
    <row r="244" spans="1:18" x14ac:dyDescent="0.2">
      <c r="A244" s="83"/>
      <c r="B244" s="83"/>
      <c r="C244" s="83"/>
      <c r="D244" s="84">
        <f t="shared" si="45"/>
        <v>0</v>
      </c>
      <c r="E244" s="84">
        <f t="shared" si="45"/>
        <v>0</v>
      </c>
      <c r="F244" s="76">
        <f t="shared" si="46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si="50"/>
        <v>0</v>
      </c>
      <c r="L244" s="76">
        <f t="shared" si="51"/>
        <v>0</v>
      </c>
      <c r="M244" s="76">
        <f t="shared" ca="1" si="43"/>
        <v>-9.6344951619175526E-4</v>
      </c>
      <c r="N244" s="76">
        <f t="shared" ca="1" si="52"/>
        <v>0</v>
      </c>
      <c r="O244" s="86">
        <f t="shared" ca="1" si="53"/>
        <v>0</v>
      </c>
      <c r="P244" s="76">
        <f t="shared" ca="1" si="54"/>
        <v>0</v>
      </c>
      <c r="Q244" s="76">
        <f t="shared" ca="1" si="55"/>
        <v>0</v>
      </c>
      <c r="R244" s="30">
        <f t="shared" ca="1" si="44"/>
        <v>9.6344951619175526E-4</v>
      </c>
    </row>
    <row r="245" spans="1:18" x14ac:dyDescent="0.2">
      <c r="A245" s="83"/>
      <c r="B245" s="83"/>
      <c r="C245" s="83"/>
      <c r="D245" s="84">
        <f t="shared" si="45"/>
        <v>0</v>
      </c>
      <c r="E245" s="84">
        <f t="shared" si="45"/>
        <v>0</v>
      </c>
      <c r="F245" s="76">
        <f t="shared" si="46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si="50"/>
        <v>0</v>
      </c>
      <c r="L245" s="76">
        <f t="shared" si="51"/>
        <v>0</v>
      </c>
      <c r="M245" s="76">
        <f t="shared" ca="1" si="43"/>
        <v>-9.6344951619175526E-4</v>
      </c>
      <c r="N245" s="76">
        <f t="shared" ca="1" si="52"/>
        <v>0</v>
      </c>
      <c r="O245" s="86">
        <f t="shared" ca="1" si="53"/>
        <v>0</v>
      </c>
      <c r="P245" s="76">
        <f t="shared" ca="1" si="54"/>
        <v>0</v>
      </c>
      <c r="Q245" s="76">
        <f t="shared" ca="1" si="55"/>
        <v>0</v>
      </c>
      <c r="R245" s="30">
        <f t="shared" ca="1" si="44"/>
        <v>9.6344951619175526E-4</v>
      </c>
    </row>
    <row r="246" spans="1:18" x14ac:dyDescent="0.2">
      <c r="A246" s="83"/>
      <c r="B246" s="83"/>
      <c r="C246" s="83"/>
      <c r="D246" s="84">
        <f t="shared" si="45"/>
        <v>0</v>
      </c>
      <c r="E246" s="84">
        <f t="shared" si="45"/>
        <v>0</v>
      </c>
      <c r="F246" s="76">
        <f t="shared" si="46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si="50"/>
        <v>0</v>
      </c>
      <c r="L246" s="76">
        <f t="shared" si="51"/>
        <v>0</v>
      </c>
      <c r="M246" s="76">
        <f t="shared" ca="1" si="43"/>
        <v>-9.6344951619175526E-4</v>
      </c>
      <c r="N246" s="76">
        <f t="shared" ca="1" si="52"/>
        <v>0</v>
      </c>
      <c r="O246" s="86">
        <f t="shared" ca="1" si="53"/>
        <v>0</v>
      </c>
      <c r="P246" s="76">
        <f t="shared" ca="1" si="54"/>
        <v>0</v>
      </c>
      <c r="Q246" s="76">
        <f t="shared" ca="1" si="55"/>
        <v>0</v>
      </c>
      <c r="R246" s="30">
        <f t="shared" ca="1" si="44"/>
        <v>9.6344951619175526E-4</v>
      </c>
    </row>
    <row r="247" spans="1:18" x14ac:dyDescent="0.2">
      <c r="A247" s="83"/>
      <c r="B247" s="83"/>
      <c r="C247" s="83"/>
      <c r="D247" s="84">
        <f t="shared" si="45"/>
        <v>0</v>
      </c>
      <c r="E247" s="84">
        <f t="shared" si="45"/>
        <v>0</v>
      </c>
      <c r="F247" s="76">
        <f t="shared" si="46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si="50"/>
        <v>0</v>
      </c>
      <c r="L247" s="76">
        <f t="shared" si="51"/>
        <v>0</v>
      </c>
      <c r="M247" s="76">
        <f t="shared" ca="1" si="43"/>
        <v>-9.6344951619175526E-4</v>
      </c>
      <c r="N247" s="76">
        <f t="shared" ca="1" si="52"/>
        <v>0</v>
      </c>
      <c r="O247" s="86">
        <f t="shared" ca="1" si="53"/>
        <v>0</v>
      </c>
      <c r="P247" s="76">
        <f t="shared" ca="1" si="54"/>
        <v>0</v>
      </c>
      <c r="Q247" s="76">
        <f t="shared" ca="1" si="55"/>
        <v>0</v>
      </c>
      <c r="R247" s="30">
        <f t="shared" ca="1" si="44"/>
        <v>9.6344951619175526E-4</v>
      </c>
    </row>
    <row r="248" spans="1:18" x14ac:dyDescent="0.2">
      <c r="A248" s="83"/>
      <c r="B248" s="83"/>
      <c r="C248" s="83"/>
      <c r="D248" s="84">
        <f t="shared" si="45"/>
        <v>0</v>
      </c>
      <c r="E248" s="84">
        <f t="shared" si="45"/>
        <v>0</v>
      </c>
      <c r="F248" s="76">
        <f t="shared" si="46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si="50"/>
        <v>0</v>
      </c>
      <c r="L248" s="76">
        <f t="shared" si="51"/>
        <v>0</v>
      </c>
      <c r="M248" s="76">
        <f t="shared" ca="1" si="43"/>
        <v>-9.6344951619175526E-4</v>
      </c>
      <c r="N248" s="76">
        <f t="shared" ca="1" si="52"/>
        <v>0</v>
      </c>
      <c r="O248" s="86">
        <f t="shared" ca="1" si="53"/>
        <v>0</v>
      </c>
      <c r="P248" s="76">
        <f t="shared" ca="1" si="54"/>
        <v>0</v>
      </c>
      <c r="Q248" s="76">
        <f t="shared" ca="1" si="55"/>
        <v>0</v>
      </c>
      <c r="R248" s="30">
        <f t="shared" ca="1" si="44"/>
        <v>9.6344951619175526E-4</v>
      </c>
    </row>
    <row r="249" spans="1:18" x14ac:dyDescent="0.2">
      <c r="A249" s="83"/>
      <c r="B249" s="83"/>
      <c r="C249" s="83"/>
      <c r="D249" s="84">
        <f t="shared" si="45"/>
        <v>0</v>
      </c>
      <c r="E249" s="84">
        <f t="shared" si="45"/>
        <v>0</v>
      </c>
      <c r="F249" s="76">
        <f t="shared" si="46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si="50"/>
        <v>0</v>
      </c>
      <c r="L249" s="76">
        <f t="shared" si="51"/>
        <v>0</v>
      </c>
      <c r="M249" s="76">
        <f t="shared" ca="1" si="43"/>
        <v>-9.6344951619175526E-4</v>
      </c>
      <c r="N249" s="76">
        <f t="shared" ca="1" si="52"/>
        <v>0</v>
      </c>
      <c r="O249" s="86">
        <f t="shared" ca="1" si="53"/>
        <v>0</v>
      </c>
      <c r="P249" s="76">
        <f t="shared" ca="1" si="54"/>
        <v>0</v>
      </c>
      <c r="Q249" s="76">
        <f t="shared" ca="1" si="55"/>
        <v>0</v>
      </c>
      <c r="R249" s="30">
        <f t="shared" ca="1" si="44"/>
        <v>9.6344951619175526E-4</v>
      </c>
    </row>
    <row r="250" spans="1:18" x14ac:dyDescent="0.2">
      <c r="A250" s="83"/>
      <c r="B250" s="83"/>
      <c r="C250" s="83"/>
      <c r="D250" s="84">
        <f t="shared" si="45"/>
        <v>0</v>
      </c>
      <c r="E250" s="84">
        <f t="shared" si="45"/>
        <v>0</v>
      </c>
      <c r="F250" s="76">
        <f t="shared" si="46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si="50"/>
        <v>0</v>
      </c>
      <c r="L250" s="76">
        <f t="shared" si="51"/>
        <v>0</v>
      </c>
      <c r="M250" s="76">
        <f t="shared" ca="1" si="43"/>
        <v>-9.6344951619175526E-4</v>
      </c>
      <c r="N250" s="76">
        <f t="shared" ca="1" si="52"/>
        <v>0</v>
      </c>
      <c r="O250" s="86">
        <f t="shared" ca="1" si="53"/>
        <v>0</v>
      </c>
      <c r="P250" s="76">
        <f t="shared" ca="1" si="54"/>
        <v>0</v>
      </c>
      <c r="Q250" s="76">
        <f t="shared" ca="1" si="55"/>
        <v>0</v>
      </c>
      <c r="R250" s="30">
        <f t="shared" ca="1" si="44"/>
        <v>9.6344951619175526E-4</v>
      </c>
    </row>
    <row r="251" spans="1:18" x14ac:dyDescent="0.2">
      <c r="A251" s="83"/>
      <c r="B251" s="83"/>
      <c r="C251" s="83"/>
      <c r="D251" s="84">
        <f t="shared" si="45"/>
        <v>0</v>
      </c>
      <c r="E251" s="84">
        <f t="shared" si="45"/>
        <v>0</v>
      </c>
      <c r="F251" s="76">
        <f t="shared" si="46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si="50"/>
        <v>0</v>
      </c>
      <c r="L251" s="76">
        <f t="shared" si="51"/>
        <v>0</v>
      </c>
      <c r="M251" s="76">
        <f t="shared" ca="1" si="43"/>
        <v>-9.6344951619175526E-4</v>
      </c>
      <c r="N251" s="76">
        <f t="shared" ca="1" si="52"/>
        <v>0</v>
      </c>
      <c r="O251" s="86">
        <f t="shared" ca="1" si="53"/>
        <v>0</v>
      </c>
      <c r="P251" s="76">
        <f t="shared" ca="1" si="54"/>
        <v>0</v>
      </c>
      <c r="Q251" s="76">
        <f t="shared" ca="1" si="55"/>
        <v>0</v>
      </c>
      <c r="R251" s="30">
        <f t="shared" ca="1" si="44"/>
        <v>9.6344951619175526E-4</v>
      </c>
    </row>
    <row r="252" spans="1:18" x14ac:dyDescent="0.2">
      <c r="A252" s="83"/>
      <c r="B252" s="83"/>
      <c r="C252" s="83"/>
      <c r="D252" s="84">
        <f t="shared" si="45"/>
        <v>0</v>
      </c>
      <c r="E252" s="84">
        <f t="shared" si="45"/>
        <v>0</v>
      </c>
      <c r="F252" s="76">
        <f t="shared" si="46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si="50"/>
        <v>0</v>
      </c>
      <c r="L252" s="76">
        <f t="shared" si="51"/>
        <v>0</v>
      </c>
      <c r="M252" s="76">
        <f t="shared" ca="1" si="43"/>
        <v>-9.6344951619175526E-4</v>
      </c>
      <c r="N252" s="76">
        <f t="shared" ca="1" si="52"/>
        <v>0</v>
      </c>
      <c r="O252" s="86">
        <f t="shared" ca="1" si="53"/>
        <v>0</v>
      </c>
      <c r="P252" s="76">
        <f t="shared" ca="1" si="54"/>
        <v>0</v>
      </c>
      <c r="Q252" s="76">
        <f t="shared" ca="1" si="55"/>
        <v>0</v>
      </c>
      <c r="R252" s="30">
        <f t="shared" ca="1" si="44"/>
        <v>9.6344951619175526E-4</v>
      </c>
    </row>
    <row r="253" spans="1:18" x14ac:dyDescent="0.2">
      <c r="A253" s="83"/>
      <c r="B253" s="83"/>
      <c r="C253" s="83"/>
      <c r="D253" s="84">
        <f t="shared" si="45"/>
        <v>0</v>
      </c>
      <c r="E253" s="84">
        <f t="shared" si="45"/>
        <v>0</v>
      </c>
      <c r="F253" s="76">
        <f t="shared" si="46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si="50"/>
        <v>0</v>
      </c>
      <c r="L253" s="76">
        <f t="shared" si="51"/>
        <v>0</v>
      </c>
      <c r="M253" s="76">
        <f t="shared" ca="1" si="43"/>
        <v>-9.6344951619175526E-4</v>
      </c>
      <c r="N253" s="76">
        <f t="shared" ca="1" si="52"/>
        <v>0</v>
      </c>
      <c r="O253" s="86">
        <f t="shared" ca="1" si="53"/>
        <v>0</v>
      </c>
      <c r="P253" s="76">
        <f t="shared" ca="1" si="54"/>
        <v>0</v>
      </c>
      <c r="Q253" s="76">
        <f t="shared" ca="1" si="55"/>
        <v>0</v>
      </c>
      <c r="R253" s="30">
        <f t="shared" ca="1" si="44"/>
        <v>9.6344951619175526E-4</v>
      </c>
    </row>
    <row r="254" spans="1:18" x14ac:dyDescent="0.2">
      <c r="A254" s="83"/>
      <c r="B254" s="83"/>
      <c r="C254" s="83"/>
      <c r="D254" s="84">
        <f t="shared" si="45"/>
        <v>0</v>
      </c>
      <c r="E254" s="84">
        <f t="shared" si="45"/>
        <v>0</v>
      </c>
      <c r="F254" s="76">
        <f t="shared" si="46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si="50"/>
        <v>0</v>
      </c>
      <c r="L254" s="76">
        <f t="shared" si="51"/>
        <v>0</v>
      </c>
      <c r="M254" s="76">
        <f t="shared" ca="1" si="43"/>
        <v>-9.6344951619175526E-4</v>
      </c>
      <c r="N254" s="76">
        <f t="shared" ca="1" si="52"/>
        <v>0</v>
      </c>
      <c r="O254" s="86">
        <f t="shared" ca="1" si="53"/>
        <v>0</v>
      </c>
      <c r="P254" s="76">
        <f t="shared" ca="1" si="54"/>
        <v>0</v>
      </c>
      <c r="Q254" s="76">
        <f t="shared" ca="1" si="55"/>
        <v>0</v>
      </c>
      <c r="R254" s="30">
        <f t="shared" ca="1" si="44"/>
        <v>9.6344951619175526E-4</v>
      </c>
    </row>
    <row r="255" spans="1:18" x14ac:dyDescent="0.2">
      <c r="A255" s="83"/>
      <c r="B255" s="83"/>
      <c r="C255" s="83"/>
      <c r="D255" s="84">
        <f t="shared" si="45"/>
        <v>0</v>
      </c>
      <c r="E255" s="84">
        <f t="shared" si="45"/>
        <v>0</v>
      </c>
      <c r="F255" s="76">
        <f t="shared" si="46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si="50"/>
        <v>0</v>
      </c>
      <c r="L255" s="76">
        <f t="shared" si="51"/>
        <v>0</v>
      </c>
      <c r="M255" s="76">
        <f t="shared" ca="1" si="43"/>
        <v>-9.6344951619175526E-4</v>
      </c>
      <c r="N255" s="76">
        <f t="shared" ca="1" si="52"/>
        <v>0</v>
      </c>
      <c r="O255" s="86">
        <f t="shared" ca="1" si="53"/>
        <v>0</v>
      </c>
      <c r="P255" s="76">
        <f t="shared" ca="1" si="54"/>
        <v>0</v>
      </c>
      <c r="Q255" s="76">
        <f t="shared" ca="1" si="55"/>
        <v>0</v>
      </c>
      <c r="R255" s="30">
        <f t="shared" ca="1" si="44"/>
        <v>9.6344951619175526E-4</v>
      </c>
    </row>
    <row r="256" spans="1:18" x14ac:dyDescent="0.2">
      <c r="A256" s="83"/>
      <c r="B256" s="83"/>
      <c r="C256" s="83"/>
      <c r="D256" s="84">
        <f t="shared" si="45"/>
        <v>0</v>
      </c>
      <c r="E256" s="84">
        <f t="shared" si="45"/>
        <v>0</v>
      </c>
      <c r="F256" s="76">
        <f t="shared" si="46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si="50"/>
        <v>0</v>
      </c>
      <c r="L256" s="76">
        <f t="shared" si="51"/>
        <v>0</v>
      </c>
      <c r="M256" s="76">
        <f t="shared" ca="1" si="43"/>
        <v>-9.6344951619175526E-4</v>
      </c>
      <c r="N256" s="76">
        <f t="shared" ca="1" si="52"/>
        <v>0</v>
      </c>
      <c r="O256" s="86">
        <f t="shared" ca="1" si="53"/>
        <v>0</v>
      </c>
      <c r="P256" s="76">
        <f t="shared" ca="1" si="54"/>
        <v>0</v>
      </c>
      <c r="Q256" s="76">
        <f t="shared" ca="1" si="55"/>
        <v>0</v>
      </c>
      <c r="R256" s="30">
        <f t="shared" ca="1" si="44"/>
        <v>9.6344951619175526E-4</v>
      </c>
    </row>
    <row r="257" spans="1:18" x14ac:dyDescent="0.2">
      <c r="A257" s="83"/>
      <c r="B257" s="83"/>
      <c r="C257" s="83"/>
      <c r="D257" s="84">
        <f t="shared" si="45"/>
        <v>0</v>
      </c>
      <c r="E257" s="84">
        <f t="shared" si="45"/>
        <v>0</v>
      </c>
      <c r="F257" s="76">
        <f t="shared" si="46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si="50"/>
        <v>0</v>
      </c>
      <c r="L257" s="76">
        <f t="shared" si="51"/>
        <v>0</v>
      </c>
      <c r="M257" s="76">
        <f t="shared" ca="1" si="43"/>
        <v>-9.6344951619175526E-4</v>
      </c>
      <c r="N257" s="76">
        <f t="shared" ca="1" si="52"/>
        <v>0</v>
      </c>
      <c r="O257" s="86">
        <f t="shared" ca="1" si="53"/>
        <v>0</v>
      </c>
      <c r="P257" s="76">
        <f t="shared" ca="1" si="54"/>
        <v>0</v>
      </c>
      <c r="Q257" s="76">
        <f t="shared" ca="1" si="55"/>
        <v>0</v>
      </c>
      <c r="R257" s="30">
        <f t="shared" ca="1" si="44"/>
        <v>9.6344951619175526E-4</v>
      </c>
    </row>
    <row r="258" spans="1:18" x14ac:dyDescent="0.2">
      <c r="A258" s="83"/>
      <c r="B258" s="83"/>
      <c r="C258" s="83"/>
      <c r="D258" s="84">
        <f t="shared" si="45"/>
        <v>0</v>
      </c>
      <c r="E258" s="84">
        <f t="shared" si="45"/>
        <v>0</v>
      </c>
      <c r="F258" s="76">
        <f t="shared" si="46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si="50"/>
        <v>0</v>
      </c>
      <c r="L258" s="76">
        <f t="shared" si="51"/>
        <v>0</v>
      </c>
      <c r="M258" s="76">
        <f t="shared" ca="1" si="43"/>
        <v>-9.6344951619175526E-4</v>
      </c>
      <c r="N258" s="76">
        <f t="shared" ca="1" si="52"/>
        <v>0</v>
      </c>
      <c r="O258" s="86">
        <f t="shared" ca="1" si="53"/>
        <v>0</v>
      </c>
      <c r="P258" s="76">
        <f t="shared" ca="1" si="54"/>
        <v>0</v>
      </c>
      <c r="Q258" s="76">
        <f t="shared" ca="1" si="55"/>
        <v>0</v>
      </c>
      <c r="R258" s="30">
        <f t="shared" ca="1" si="44"/>
        <v>9.6344951619175526E-4</v>
      </c>
    </row>
    <row r="259" spans="1:18" x14ac:dyDescent="0.2">
      <c r="A259" s="83"/>
      <c r="B259" s="83"/>
      <c r="C259" s="83"/>
      <c r="D259" s="84">
        <f t="shared" si="45"/>
        <v>0</v>
      </c>
      <c r="E259" s="84">
        <f t="shared" si="45"/>
        <v>0</v>
      </c>
      <c r="F259" s="76">
        <f t="shared" si="46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si="50"/>
        <v>0</v>
      </c>
      <c r="L259" s="76">
        <f t="shared" si="51"/>
        <v>0</v>
      </c>
      <c r="M259" s="76">
        <f t="shared" ca="1" si="43"/>
        <v>-9.6344951619175526E-4</v>
      </c>
      <c r="N259" s="76">
        <f t="shared" ca="1" si="52"/>
        <v>0</v>
      </c>
      <c r="O259" s="86">
        <f t="shared" ca="1" si="53"/>
        <v>0</v>
      </c>
      <c r="P259" s="76">
        <f t="shared" ca="1" si="54"/>
        <v>0</v>
      </c>
      <c r="Q259" s="76">
        <f t="shared" ca="1" si="55"/>
        <v>0</v>
      </c>
      <c r="R259" s="30">
        <f t="shared" ca="1" si="44"/>
        <v>9.6344951619175526E-4</v>
      </c>
    </row>
    <row r="260" spans="1:18" x14ac:dyDescent="0.2">
      <c r="A260" s="83"/>
      <c r="B260" s="83"/>
      <c r="C260" s="83"/>
      <c r="D260" s="84">
        <f t="shared" si="45"/>
        <v>0</v>
      </c>
      <c r="E260" s="84">
        <f t="shared" si="45"/>
        <v>0</v>
      </c>
      <c r="F260" s="76">
        <f t="shared" si="46"/>
        <v>0</v>
      </c>
      <c r="G260" s="76">
        <f t="shared" si="46"/>
        <v>0</v>
      </c>
      <c r="H260" s="76">
        <f t="shared" si="47"/>
        <v>0</v>
      </c>
      <c r="I260" s="76">
        <f t="shared" si="48"/>
        <v>0</v>
      </c>
      <c r="J260" s="76">
        <f t="shared" si="49"/>
        <v>0</v>
      </c>
      <c r="K260" s="76">
        <f t="shared" si="50"/>
        <v>0</v>
      </c>
      <c r="L260" s="76">
        <f t="shared" si="51"/>
        <v>0</v>
      </c>
      <c r="M260" s="76">
        <f t="shared" ca="1" si="43"/>
        <v>-9.6344951619175526E-4</v>
      </c>
      <c r="N260" s="76">
        <f t="shared" ca="1" si="52"/>
        <v>0</v>
      </c>
      <c r="O260" s="86">
        <f t="shared" ca="1" si="53"/>
        <v>0</v>
      </c>
      <c r="P260" s="76">
        <f t="shared" ca="1" si="54"/>
        <v>0</v>
      </c>
      <c r="Q260" s="76">
        <f t="shared" ca="1" si="55"/>
        <v>0</v>
      </c>
      <c r="R260" s="30">
        <f t="shared" ca="1" si="44"/>
        <v>9.6344951619175526E-4</v>
      </c>
    </row>
    <row r="261" spans="1:18" x14ac:dyDescent="0.2">
      <c r="A261" s="83"/>
      <c r="B261" s="83"/>
      <c r="C261" s="83"/>
      <c r="D261" s="84">
        <f t="shared" si="45"/>
        <v>0</v>
      </c>
      <c r="E261" s="84">
        <f t="shared" si="45"/>
        <v>0</v>
      </c>
      <c r="F261" s="76">
        <f t="shared" si="46"/>
        <v>0</v>
      </c>
      <c r="G261" s="76">
        <f t="shared" si="46"/>
        <v>0</v>
      </c>
      <c r="H261" s="76">
        <f t="shared" si="47"/>
        <v>0</v>
      </c>
      <c r="I261" s="76">
        <f t="shared" si="48"/>
        <v>0</v>
      </c>
      <c r="J261" s="76">
        <f t="shared" si="49"/>
        <v>0</v>
      </c>
      <c r="K261" s="76">
        <f t="shared" si="50"/>
        <v>0</v>
      </c>
      <c r="L261" s="76">
        <f t="shared" si="51"/>
        <v>0</v>
      </c>
      <c r="M261" s="76">
        <f t="shared" ca="1" si="43"/>
        <v>-9.6344951619175526E-4</v>
      </c>
      <c r="N261" s="76">
        <f t="shared" ca="1" si="52"/>
        <v>0</v>
      </c>
      <c r="O261" s="86">
        <f t="shared" ca="1" si="53"/>
        <v>0</v>
      </c>
      <c r="P261" s="76">
        <f t="shared" ca="1" si="54"/>
        <v>0</v>
      </c>
      <c r="Q261" s="76">
        <f t="shared" ca="1" si="55"/>
        <v>0</v>
      </c>
      <c r="R261" s="30">
        <f t="shared" ca="1" si="44"/>
        <v>9.6344951619175526E-4</v>
      </c>
    </row>
    <row r="262" spans="1:18" x14ac:dyDescent="0.2">
      <c r="A262" s="83"/>
      <c r="B262" s="83"/>
      <c r="C262" s="83"/>
      <c r="D262" s="84">
        <f t="shared" si="45"/>
        <v>0</v>
      </c>
      <c r="E262" s="84">
        <f t="shared" si="45"/>
        <v>0</v>
      </c>
      <c r="F262" s="76">
        <f t="shared" si="46"/>
        <v>0</v>
      </c>
      <c r="G262" s="76">
        <f t="shared" si="46"/>
        <v>0</v>
      </c>
      <c r="H262" s="76">
        <f t="shared" si="47"/>
        <v>0</v>
      </c>
      <c r="I262" s="76">
        <f t="shared" si="48"/>
        <v>0</v>
      </c>
      <c r="J262" s="76">
        <f t="shared" si="49"/>
        <v>0</v>
      </c>
      <c r="K262" s="76">
        <f t="shared" si="50"/>
        <v>0</v>
      </c>
      <c r="L262" s="76">
        <f t="shared" si="51"/>
        <v>0</v>
      </c>
      <c r="M262" s="76">
        <f t="shared" ca="1" si="43"/>
        <v>-9.6344951619175526E-4</v>
      </c>
      <c r="N262" s="76">
        <f t="shared" ca="1" si="52"/>
        <v>0</v>
      </c>
      <c r="O262" s="86">
        <f t="shared" ca="1" si="53"/>
        <v>0</v>
      </c>
      <c r="P262" s="76">
        <f t="shared" ca="1" si="54"/>
        <v>0</v>
      </c>
      <c r="Q262" s="76">
        <f t="shared" ca="1" si="55"/>
        <v>0</v>
      </c>
      <c r="R262" s="30">
        <f t="shared" ca="1" si="44"/>
        <v>9.6344951619175526E-4</v>
      </c>
    </row>
    <row r="263" spans="1:18" x14ac:dyDescent="0.2">
      <c r="A263" s="83"/>
      <c r="B263" s="83"/>
      <c r="C263" s="83"/>
      <c r="D263" s="84">
        <f t="shared" si="45"/>
        <v>0</v>
      </c>
      <c r="E263" s="84">
        <f t="shared" si="45"/>
        <v>0</v>
      </c>
      <c r="F263" s="76">
        <f t="shared" si="46"/>
        <v>0</v>
      </c>
      <c r="G263" s="76">
        <f t="shared" si="46"/>
        <v>0</v>
      </c>
      <c r="H263" s="76">
        <f t="shared" si="47"/>
        <v>0</v>
      </c>
      <c r="I263" s="76">
        <f t="shared" si="48"/>
        <v>0</v>
      </c>
      <c r="J263" s="76">
        <f t="shared" si="49"/>
        <v>0</v>
      </c>
      <c r="K263" s="76">
        <f t="shared" si="50"/>
        <v>0</v>
      </c>
      <c r="L263" s="76">
        <f t="shared" si="51"/>
        <v>0</v>
      </c>
      <c r="M263" s="76">
        <f t="shared" ca="1" si="43"/>
        <v>-9.6344951619175526E-4</v>
      </c>
      <c r="N263" s="76">
        <f t="shared" ca="1" si="52"/>
        <v>0</v>
      </c>
      <c r="O263" s="86">
        <f t="shared" ca="1" si="53"/>
        <v>0</v>
      </c>
      <c r="P263" s="76">
        <f t="shared" ca="1" si="54"/>
        <v>0</v>
      </c>
      <c r="Q263" s="76">
        <f t="shared" ca="1" si="55"/>
        <v>0</v>
      </c>
      <c r="R263" s="30">
        <f t="shared" ca="1" si="44"/>
        <v>9.6344951619175526E-4</v>
      </c>
    </row>
    <row r="264" spans="1:18" x14ac:dyDescent="0.2">
      <c r="A264" s="83"/>
      <c r="B264" s="83"/>
      <c r="C264" s="83"/>
      <c r="D264" s="84">
        <f t="shared" si="45"/>
        <v>0</v>
      </c>
      <c r="E264" s="84">
        <f t="shared" si="45"/>
        <v>0</v>
      </c>
      <c r="F264" s="76">
        <f t="shared" si="46"/>
        <v>0</v>
      </c>
      <c r="G264" s="76">
        <f t="shared" si="46"/>
        <v>0</v>
      </c>
      <c r="H264" s="76">
        <f t="shared" si="47"/>
        <v>0</v>
      </c>
      <c r="I264" s="76">
        <f t="shared" si="48"/>
        <v>0</v>
      </c>
      <c r="J264" s="76">
        <f t="shared" si="49"/>
        <v>0</v>
      </c>
      <c r="K264" s="76">
        <f t="shared" si="50"/>
        <v>0</v>
      </c>
      <c r="L264" s="76">
        <f t="shared" si="51"/>
        <v>0</v>
      </c>
      <c r="M264" s="76">
        <f t="shared" ca="1" si="43"/>
        <v>-9.6344951619175526E-4</v>
      </c>
      <c r="N264" s="76">
        <f t="shared" ca="1" si="52"/>
        <v>0</v>
      </c>
      <c r="O264" s="86">
        <f t="shared" ca="1" si="53"/>
        <v>0</v>
      </c>
      <c r="P264" s="76">
        <f t="shared" ca="1" si="54"/>
        <v>0</v>
      </c>
      <c r="Q264" s="76">
        <f t="shared" ca="1" si="55"/>
        <v>0</v>
      </c>
      <c r="R264" s="30">
        <f t="shared" ca="1" si="44"/>
        <v>9.6344951619175526E-4</v>
      </c>
    </row>
    <row r="265" spans="1:18" x14ac:dyDescent="0.2">
      <c r="A265" s="83"/>
      <c r="B265" s="83"/>
      <c r="C265" s="83"/>
      <c r="D265" s="84">
        <f t="shared" si="45"/>
        <v>0</v>
      </c>
      <c r="E265" s="84">
        <f t="shared" si="45"/>
        <v>0</v>
      </c>
      <c r="F265" s="76">
        <f t="shared" si="46"/>
        <v>0</v>
      </c>
      <c r="G265" s="76">
        <f t="shared" si="46"/>
        <v>0</v>
      </c>
      <c r="H265" s="76">
        <f t="shared" si="47"/>
        <v>0</v>
      </c>
      <c r="I265" s="76">
        <f t="shared" si="48"/>
        <v>0</v>
      </c>
      <c r="J265" s="76">
        <f t="shared" si="49"/>
        <v>0</v>
      </c>
      <c r="K265" s="76">
        <f t="shared" si="50"/>
        <v>0</v>
      </c>
      <c r="L265" s="76">
        <f t="shared" si="51"/>
        <v>0</v>
      </c>
      <c r="M265" s="76">
        <f t="shared" ca="1" si="43"/>
        <v>-9.6344951619175526E-4</v>
      </c>
      <c r="N265" s="76">
        <f t="shared" ca="1" si="52"/>
        <v>0</v>
      </c>
      <c r="O265" s="86">
        <f t="shared" ca="1" si="53"/>
        <v>0</v>
      </c>
      <c r="P265" s="76">
        <f t="shared" ca="1" si="54"/>
        <v>0</v>
      </c>
      <c r="Q265" s="76">
        <f t="shared" ca="1" si="55"/>
        <v>0</v>
      </c>
      <c r="R265" s="30">
        <f t="shared" ca="1" si="44"/>
        <v>9.6344951619175526E-4</v>
      </c>
    </row>
    <row r="266" spans="1:18" x14ac:dyDescent="0.2">
      <c r="A266" s="83"/>
      <c r="B266" s="83"/>
      <c r="C266" s="83"/>
      <c r="D266" s="84">
        <f t="shared" si="45"/>
        <v>0</v>
      </c>
      <c r="E266" s="84">
        <f t="shared" si="45"/>
        <v>0</v>
      </c>
      <c r="F266" s="76">
        <f t="shared" si="46"/>
        <v>0</v>
      </c>
      <c r="G266" s="76">
        <f t="shared" si="46"/>
        <v>0</v>
      </c>
      <c r="H266" s="76">
        <f t="shared" si="47"/>
        <v>0</v>
      </c>
      <c r="I266" s="76">
        <f t="shared" si="48"/>
        <v>0</v>
      </c>
      <c r="J266" s="76">
        <f t="shared" si="49"/>
        <v>0</v>
      </c>
      <c r="K266" s="76">
        <f t="shared" si="50"/>
        <v>0</v>
      </c>
      <c r="L266" s="76">
        <f t="shared" si="51"/>
        <v>0</v>
      </c>
      <c r="M266" s="76">
        <f t="shared" ca="1" si="43"/>
        <v>-9.6344951619175526E-4</v>
      </c>
      <c r="N266" s="76">
        <f t="shared" ca="1" si="52"/>
        <v>0</v>
      </c>
      <c r="O266" s="86">
        <f t="shared" ca="1" si="53"/>
        <v>0</v>
      </c>
      <c r="P266" s="76">
        <f t="shared" ca="1" si="54"/>
        <v>0</v>
      </c>
      <c r="Q266" s="76">
        <f t="shared" ca="1" si="55"/>
        <v>0</v>
      </c>
      <c r="R266" s="30">
        <f t="shared" ca="1" si="44"/>
        <v>9.6344951619175526E-4</v>
      </c>
    </row>
    <row r="267" spans="1:18" x14ac:dyDescent="0.2">
      <c r="A267" s="83"/>
      <c r="B267" s="83"/>
      <c r="C267" s="83"/>
      <c r="D267" s="84">
        <f t="shared" si="45"/>
        <v>0</v>
      </c>
      <c r="E267" s="84">
        <f t="shared" si="45"/>
        <v>0</v>
      </c>
      <c r="F267" s="76">
        <f t="shared" si="46"/>
        <v>0</v>
      </c>
      <c r="G267" s="76">
        <f t="shared" si="46"/>
        <v>0</v>
      </c>
      <c r="H267" s="76">
        <f t="shared" si="47"/>
        <v>0</v>
      </c>
      <c r="I267" s="76">
        <f t="shared" si="48"/>
        <v>0</v>
      </c>
      <c r="J267" s="76">
        <f t="shared" si="49"/>
        <v>0</v>
      </c>
      <c r="K267" s="76">
        <f t="shared" si="50"/>
        <v>0</v>
      </c>
      <c r="L267" s="76">
        <f t="shared" si="51"/>
        <v>0</v>
      </c>
      <c r="M267" s="76">
        <f t="shared" ca="1" si="43"/>
        <v>-9.6344951619175526E-4</v>
      </c>
      <c r="N267" s="76">
        <f t="shared" ca="1" si="52"/>
        <v>0</v>
      </c>
      <c r="O267" s="86">
        <f t="shared" ca="1" si="53"/>
        <v>0</v>
      </c>
      <c r="P267" s="76">
        <f t="shared" ca="1" si="54"/>
        <v>0</v>
      </c>
      <c r="Q267" s="76">
        <f t="shared" ca="1" si="55"/>
        <v>0</v>
      </c>
      <c r="R267" s="30">
        <f t="shared" ca="1" si="44"/>
        <v>9.6344951619175526E-4</v>
      </c>
    </row>
    <row r="268" spans="1:18" x14ac:dyDescent="0.2">
      <c r="A268" s="83"/>
      <c r="B268" s="83"/>
      <c r="C268" s="83"/>
      <c r="D268" s="84">
        <f t="shared" si="45"/>
        <v>0</v>
      </c>
      <c r="E268" s="84">
        <f t="shared" si="45"/>
        <v>0</v>
      </c>
      <c r="F268" s="76">
        <f t="shared" si="46"/>
        <v>0</v>
      </c>
      <c r="G268" s="76">
        <f t="shared" si="46"/>
        <v>0</v>
      </c>
      <c r="H268" s="76">
        <f t="shared" si="47"/>
        <v>0</v>
      </c>
      <c r="I268" s="76">
        <f t="shared" si="48"/>
        <v>0</v>
      </c>
      <c r="J268" s="76">
        <f t="shared" si="49"/>
        <v>0</v>
      </c>
      <c r="K268" s="76">
        <f t="shared" si="50"/>
        <v>0</v>
      </c>
      <c r="L268" s="76">
        <f t="shared" si="51"/>
        <v>0</v>
      </c>
      <c r="M268" s="76">
        <f t="shared" ca="1" si="43"/>
        <v>-9.6344951619175526E-4</v>
      </c>
      <c r="N268" s="76">
        <f t="shared" ca="1" si="52"/>
        <v>0</v>
      </c>
      <c r="O268" s="86">
        <f t="shared" ca="1" si="53"/>
        <v>0</v>
      </c>
      <c r="P268" s="76">
        <f t="shared" ca="1" si="54"/>
        <v>0</v>
      </c>
      <c r="Q268" s="76">
        <f t="shared" ca="1" si="55"/>
        <v>0</v>
      </c>
      <c r="R268" s="30">
        <f t="shared" ca="1" si="44"/>
        <v>9.6344951619175526E-4</v>
      </c>
    </row>
    <row r="269" spans="1:18" x14ac:dyDescent="0.2">
      <c r="A269" s="83"/>
      <c r="B269" s="83"/>
      <c r="C269" s="83"/>
      <c r="D269" s="84">
        <f t="shared" si="45"/>
        <v>0</v>
      </c>
      <c r="E269" s="84">
        <f t="shared" si="45"/>
        <v>0</v>
      </c>
      <c r="F269" s="76">
        <f t="shared" si="46"/>
        <v>0</v>
      </c>
      <c r="G269" s="76">
        <f t="shared" si="46"/>
        <v>0</v>
      </c>
      <c r="H269" s="76">
        <f t="shared" si="47"/>
        <v>0</v>
      </c>
      <c r="I269" s="76">
        <f t="shared" si="48"/>
        <v>0</v>
      </c>
      <c r="J269" s="76">
        <f t="shared" si="49"/>
        <v>0</v>
      </c>
      <c r="K269" s="76">
        <f t="shared" si="50"/>
        <v>0</v>
      </c>
      <c r="L269" s="76">
        <f t="shared" si="51"/>
        <v>0</v>
      </c>
      <c r="M269" s="76">
        <f t="shared" ca="1" si="43"/>
        <v>-9.6344951619175526E-4</v>
      </c>
      <c r="N269" s="76">
        <f t="shared" ca="1" si="52"/>
        <v>0</v>
      </c>
      <c r="O269" s="86">
        <f t="shared" ca="1" si="53"/>
        <v>0</v>
      </c>
      <c r="P269" s="76">
        <f t="shared" ca="1" si="54"/>
        <v>0</v>
      </c>
      <c r="Q269" s="76">
        <f t="shared" ca="1" si="55"/>
        <v>0</v>
      </c>
      <c r="R269" s="30">
        <f t="shared" ca="1" si="44"/>
        <v>9.6344951619175526E-4</v>
      </c>
    </row>
    <row r="270" spans="1:18" x14ac:dyDescent="0.2">
      <c r="A270" s="83"/>
      <c r="B270" s="83"/>
      <c r="C270" s="83"/>
      <c r="D270" s="84">
        <f t="shared" si="45"/>
        <v>0</v>
      </c>
      <c r="E270" s="84">
        <f t="shared" si="45"/>
        <v>0</v>
      </c>
      <c r="F270" s="76">
        <f t="shared" si="46"/>
        <v>0</v>
      </c>
      <c r="G270" s="76">
        <f t="shared" si="46"/>
        <v>0</v>
      </c>
      <c r="H270" s="76">
        <f t="shared" si="47"/>
        <v>0</v>
      </c>
      <c r="I270" s="76">
        <f t="shared" si="48"/>
        <v>0</v>
      </c>
      <c r="J270" s="76">
        <f t="shared" si="49"/>
        <v>0</v>
      </c>
      <c r="K270" s="76">
        <f t="shared" si="50"/>
        <v>0</v>
      </c>
      <c r="L270" s="76">
        <f t="shared" si="51"/>
        <v>0</v>
      </c>
      <c r="M270" s="76">
        <f t="shared" ca="1" si="43"/>
        <v>-9.6344951619175526E-4</v>
      </c>
      <c r="N270" s="76">
        <f t="shared" ca="1" si="52"/>
        <v>0</v>
      </c>
      <c r="O270" s="86">
        <f t="shared" ca="1" si="53"/>
        <v>0</v>
      </c>
      <c r="P270" s="76">
        <f t="shared" ca="1" si="54"/>
        <v>0</v>
      </c>
      <c r="Q270" s="76">
        <f t="shared" ca="1" si="55"/>
        <v>0</v>
      </c>
      <c r="R270" s="30">
        <f t="shared" ca="1" si="44"/>
        <v>9.6344951619175526E-4</v>
      </c>
    </row>
    <row r="271" spans="1:18" x14ac:dyDescent="0.2">
      <c r="A271" s="83"/>
      <c r="B271" s="83"/>
      <c r="C271" s="83"/>
      <c r="D271" s="84">
        <f t="shared" si="45"/>
        <v>0</v>
      </c>
      <c r="E271" s="84">
        <f t="shared" si="45"/>
        <v>0</v>
      </c>
      <c r="F271" s="76">
        <f t="shared" si="46"/>
        <v>0</v>
      </c>
      <c r="G271" s="76">
        <f t="shared" si="46"/>
        <v>0</v>
      </c>
      <c r="H271" s="76">
        <f t="shared" si="47"/>
        <v>0</v>
      </c>
      <c r="I271" s="76">
        <f t="shared" si="48"/>
        <v>0</v>
      </c>
      <c r="J271" s="76">
        <f t="shared" si="49"/>
        <v>0</v>
      </c>
      <c r="K271" s="76">
        <f t="shared" si="50"/>
        <v>0</v>
      </c>
      <c r="L271" s="76">
        <f t="shared" si="51"/>
        <v>0</v>
      </c>
      <c r="M271" s="76">
        <f t="shared" ca="1" si="43"/>
        <v>-9.6344951619175526E-4</v>
      </c>
      <c r="N271" s="76">
        <f t="shared" ca="1" si="52"/>
        <v>0</v>
      </c>
      <c r="O271" s="86">
        <f t="shared" ca="1" si="53"/>
        <v>0</v>
      </c>
      <c r="P271" s="76">
        <f t="shared" ca="1" si="54"/>
        <v>0</v>
      </c>
      <c r="Q271" s="76">
        <f t="shared" ca="1" si="55"/>
        <v>0</v>
      </c>
      <c r="R271" s="30">
        <f t="shared" ca="1" si="44"/>
        <v>9.6344951619175526E-4</v>
      </c>
    </row>
    <row r="272" spans="1:18" x14ac:dyDescent="0.2">
      <c r="A272" s="83"/>
      <c r="B272" s="83"/>
      <c r="C272" s="83"/>
      <c r="D272" s="84">
        <f t="shared" si="45"/>
        <v>0</v>
      </c>
      <c r="E272" s="84">
        <f t="shared" si="45"/>
        <v>0</v>
      </c>
      <c r="F272" s="76">
        <f t="shared" si="46"/>
        <v>0</v>
      </c>
      <c r="G272" s="76">
        <f t="shared" si="46"/>
        <v>0</v>
      </c>
      <c r="H272" s="76">
        <f t="shared" si="47"/>
        <v>0</v>
      </c>
      <c r="I272" s="76">
        <f t="shared" si="48"/>
        <v>0</v>
      </c>
      <c r="J272" s="76">
        <f t="shared" si="49"/>
        <v>0</v>
      </c>
      <c r="K272" s="76">
        <f t="shared" si="50"/>
        <v>0</v>
      </c>
      <c r="L272" s="76">
        <f t="shared" si="51"/>
        <v>0</v>
      </c>
      <c r="M272" s="76">
        <f t="shared" ca="1" si="43"/>
        <v>-9.6344951619175526E-4</v>
      </c>
      <c r="N272" s="76">
        <f t="shared" ca="1" si="52"/>
        <v>0</v>
      </c>
      <c r="O272" s="86">
        <f t="shared" ca="1" si="53"/>
        <v>0</v>
      </c>
      <c r="P272" s="76">
        <f t="shared" ca="1" si="54"/>
        <v>0</v>
      </c>
      <c r="Q272" s="76">
        <f t="shared" ca="1" si="55"/>
        <v>0</v>
      </c>
      <c r="R272" s="30">
        <f t="shared" ca="1" si="44"/>
        <v>9.6344951619175526E-4</v>
      </c>
    </row>
    <row r="273" spans="1:18" x14ac:dyDescent="0.2">
      <c r="A273" s="83"/>
      <c r="B273" s="83"/>
      <c r="C273" s="83"/>
      <c r="D273" s="84">
        <f t="shared" si="45"/>
        <v>0</v>
      </c>
      <c r="E273" s="84">
        <f t="shared" si="45"/>
        <v>0</v>
      </c>
      <c r="F273" s="76">
        <f t="shared" si="46"/>
        <v>0</v>
      </c>
      <c r="G273" s="76">
        <f t="shared" si="46"/>
        <v>0</v>
      </c>
      <c r="H273" s="76">
        <f t="shared" si="47"/>
        <v>0</v>
      </c>
      <c r="I273" s="76">
        <f t="shared" si="48"/>
        <v>0</v>
      </c>
      <c r="J273" s="76">
        <f t="shared" si="49"/>
        <v>0</v>
      </c>
      <c r="K273" s="76">
        <f t="shared" si="50"/>
        <v>0</v>
      </c>
      <c r="L273" s="76">
        <f t="shared" si="51"/>
        <v>0</v>
      </c>
      <c r="M273" s="76">
        <f t="shared" ca="1" si="43"/>
        <v>-9.6344951619175526E-4</v>
      </c>
      <c r="N273" s="76">
        <f t="shared" ca="1" si="52"/>
        <v>0</v>
      </c>
      <c r="O273" s="86">
        <f t="shared" ca="1" si="53"/>
        <v>0</v>
      </c>
      <c r="P273" s="76">
        <f t="shared" ca="1" si="54"/>
        <v>0</v>
      </c>
      <c r="Q273" s="76">
        <f t="shared" ca="1" si="55"/>
        <v>0</v>
      </c>
      <c r="R273" s="30">
        <f t="shared" ca="1" si="44"/>
        <v>9.6344951619175526E-4</v>
      </c>
    </row>
    <row r="274" spans="1:18" x14ac:dyDescent="0.2">
      <c r="A274" s="83"/>
      <c r="B274" s="83"/>
      <c r="C274" s="83"/>
      <c r="D274" s="84">
        <f t="shared" si="45"/>
        <v>0</v>
      </c>
      <c r="E274" s="84">
        <f t="shared" si="45"/>
        <v>0</v>
      </c>
      <c r="F274" s="76">
        <f t="shared" si="46"/>
        <v>0</v>
      </c>
      <c r="G274" s="76">
        <f t="shared" si="46"/>
        <v>0</v>
      </c>
      <c r="H274" s="76">
        <f t="shared" si="47"/>
        <v>0</v>
      </c>
      <c r="I274" s="76">
        <f t="shared" si="48"/>
        <v>0</v>
      </c>
      <c r="J274" s="76">
        <f t="shared" si="49"/>
        <v>0</v>
      </c>
      <c r="K274" s="76">
        <f t="shared" si="50"/>
        <v>0</v>
      </c>
      <c r="L274" s="76">
        <f t="shared" si="51"/>
        <v>0</v>
      </c>
      <c r="M274" s="76">
        <f t="shared" ca="1" si="43"/>
        <v>-9.6344951619175526E-4</v>
      </c>
      <c r="N274" s="76">
        <f t="shared" ca="1" si="52"/>
        <v>0</v>
      </c>
      <c r="O274" s="86">
        <f t="shared" ca="1" si="53"/>
        <v>0</v>
      </c>
      <c r="P274" s="76">
        <f t="shared" ca="1" si="54"/>
        <v>0</v>
      </c>
      <c r="Q274" s="76">
        <f t="shared" ca="1" si="55"/>
        <v>0</v>
      </c>
      <c r="R274" s="30">
        <f t="shared" ca="1" si="44"/>
        <v>9.6344951619175526E-4</v>
      </c>
    </row>
    <row r="275" spans="1:18" x14ac:dyDescent="0.2">
      <c r="A275" s="83"/>
      <c r="B275" s="83"/>
      <c r="C275" s="83"/>
      <c r="D275" s="84">
        <f t="shared" si="45"/>
        <v>0</v>
      </c>
      <c r="E275" s="84">
        <f t="shared" si="45"/>
        <v>0</v>
      </c>
      <c r="F275" s="76">
        <f t="shared" si="46"/>
        <v>0</v>
      </c>
      <c r="G275" s="76">
        <f t="shared" si="46"/>
        <v>0</v>
      </c>
      <c r="H275" s="76">
        <f t="shared" si="47"/>
        <v>0</v>
      </c>
      <c r="I275" s="76">
        <f t="shared" si="48"/>
        <v>0</v>
      </c>
      <c r="J275" s="76">
        <f t="shared" si="49"/>
        <v>0</v>
      </c>
      <c r="K275" s="76">
        <f t="shared" si="50"/>
        <v>0</v>
      </c>
      <c r="L275" s="76">
        <f t="shared" si="51"/>
        <v>0</v>
      </c>
      <c r="M275" s="76">
        <f t="shared" ca="1" si="43"/>
        <v>-9.6344951619175526E-4</v>
      </c>
      <c r="N275" s="76">
        <f t="shared" ca="1" si="52"/>
        <v>0</v>
      </c>
      <c r="O275" s="86">
        <f t="shared" ca="1" si="53"/>
        <v>0</v>
      </c>
      <c r="P275" s="76">
        <f t="shared" ca="1" si="54"/>
        <v>0</v>
      </c>
      <c r="Q275" s="76">
        <f t="shared" ca="1" si="55"/>
        <v>0</v>
      </c>
      <c r="R275" s="30">
        <f t="shared" ca="1" si="44"/>
        <v>9.6344951619175526E-4</v>
      </c>
    </row>
    <row r="276" spans="1:18" x14ac:dyDescent="0.2">
      <c r="A276" s="83"/>
      <c r="B276" s="83"/>
      <c r="C276" s="83"/>
      <c r="D276" s="84">
        <f t="shared" si="45"/>
        <v>0</v>
      </c>
      <c r="E276" s="84">
        <f t="shared" si="45"/>
        <v>0</v>
      </c>
      <c r="F276" s="76">
        <f t="shared" si="46"/>
        <v>0</v>
      </c>
      <c r="G276" s="76">
        <f t="shared" si="46"/>
        <v>0</v>
      </c>
      <c r="H276" s="76">
        <f t="shared" si="47"/>
        <v>0</v>
      </c>
      <c r="I276" s="76">
        <f t="shared" si="48"/>
        <v>0</v>
      </c>
      <c r="J276" s="76">
        <f t="shared" si="49"/>
        <v>0</v>
      </c>
      <c r="K276" s="76">
        <f t="shared" si="50"/>
        <v>0</v>
      </c>
      <c r="L276" s="76">
        <f t="shared" si="51"/>
        <v>0</v>
      </c>
      <c r="M276" s="76">
        <f t="shared" ca="1" si="43"/>
        <v>-9.6344951619175526E-4</v>
      </c>
      <c r="N276" s="76">
        <f t="shared" ca="1" si="52"/>
        <v>0</v>
      </c>
      <c r="O276" s="86">
        <f t="shared" ca="1" si="53"/>
        <v>0</v>
      </c>
      <c r="P276" s="76">
        <f t="shared" ca="1" si="54"/>
        <v>0</v>
      </c>
      <c r="Q276" s="76">
        <f t="shared" ca="1" si="55"/>
        <v>0</v>
      </c>
      <c r="R276" s="30">
        <f t="shared" ca="1" si="44"/>
        <v>9.6344951619175526E-4</v>
      </c>
    </row>
    <row r="277" spans="1:18" x14ac:dyDescent="0.2">
      <c r="A277" s="83"/>
      <c r="B277" s="83"/>
      <c r="C277" s="83"/>
      <c r="D277" s="84">
        <f t="shared" si="45"/>
        <v>0</v>
      </c>
      <c r="E277" s="84">
        <f t="shared" si="45"/>
        <v>0</v>
      </c>
      <c r="F277" s="76">
        <f t="shared" si="46"/>
        <v>0</v>
      </c>
      <c r="G277" s="76">
        <f t="shared" si="46"/>
        <v>0</v>
      </c>
      <c r="H277" s="76">
        <f t="shared" si="47"/>
        <v>0</v>
      </c>
      <c r="I277" s="76">
        <f t="shared" si="48"/>
        <v>0</v>
      </c>
      <c r="J277" s="76">
        <f t="shared" si="49"/>
        <v>0</v>
      </c>
      <c r="K277" s="76">
        <f t="shared" si="50"/>
        <v>0</v>
      </c>
      <c r="L277" s="76">
        <f t="shared" si="51"/>
        <v>0</v>
      </c>
      <c r="M277" s="76">
        <f t="shared" ref="M277:M342" ca="1" si="56">+E$4+E$5*D277+E$6*D277^2</f>
        <v>-9.6344951619175526E-4</v>
      </c>
      <c r="N277" s="76">
        <f t="shared" ca="1" si="52"/>
        <v>0</v>
      </c>
      <c r="O277" s="86">
        <f t="shared" ca="1" si="53"/>
        <v>0</v>
      </c>
      <c r="P277" s="76">
        <f t="shared" ca="1" si="54"/>
        <v>0</v>
      </c>
      <c r="Q277" s="76">
        <f t="shared" ca="1" si="55"/>
        <v>0</v>
      </c>
      <c r="R277" s="30">
        <f t="shared" ref="R277:R342" ca="1" si="57">+E277-M277</f>
        <v>9.6344951619175526E-4</v>
      </c>
    </row>
    <row r="278" spans="1:18" x14ac:dyDescent="0.2">
      <c r="A278" s="83"/>
      <c r="B278" s="83"/>
      <c r="C278" s="83"/>
      <c r="D278" s="84">
        <f t="shared" ref="D278:E341" si="58">A278/A$18</f>
        <v>0</v>
      </c>
      <c r="E278" s="84">
        <f t="shared" si="58"/>
        <v>0</v>
      </c>
      <c r="F278" s="76">
        <f t="shared" ref="F278:G341" si="59">$C278*D278</f>
        <v>0</v>
      </c>
      <c r="G278" s="76">
        <f t="shared" si="59"/>
        <v>0</v>
      </c>
      <c r="H278" s="76">
        <f t="shared" ref="H278:H341" si="60">C278*D278*D278</f>
        <v>0</v>
      </c>
      <c r="I278" s="76">
        <f t="shared" ref="I278:I341" si="61">C278*D278*D278*D278</f>
        <v>0</v>
      </c>
      <c r="J278" s="76">
        <f t="shared" ref="J278:J341" si="62">C278*D278*D278*D278*D278</f>
        <v>0</v>
      </c>
      <c r="K278" s="76">
        <f t="shared" ref="K278:K341" si="63">C278*E278*D278</f>
        <v>0</v>
      </c>
      <c r="L278" s="76">
        <f t="shared" ref="L278:L341" si="64">C278*E278*D278*D278</f>
        <v>0</v>
      </c>
      <c r="M278" s="76">
        <f t="shared" ca="1" si="56"/>
        <v>-9.6344951619175526E-4</v>
      </c>
      <c r="N278" s="76">
        <f t="shared" ref="N278:N341" ca="1" si="65">C278*(M278-E278)^2</f>
        <v>0</v>
      </c>
      <c r="O278" s="86">
        <f t="shared" ref="O278:O341" ca="1" si="66">(C278*O$1-O$2*F278+O$3*H278)^2</f>
        <v>0</v>
      </c>
      <c r="P278" s="76">
        <f t="shared" ref="P278:P341" ca="1" si="67">(-C278*O$2+O$4*F278-O$5*H278)^2</f>
        <v>0</v>
      </c>
      <c r="Q278" s="76">
        <f t="shared" ref="Q278:Q341" ca="1" si="68">+(C278*O$3-F278*O$5+H278*O$6)^2</f>
        <v>0</v>
      </c>
      <c r="R278" s="30">
        <f t="shared" ca="1" si="57"/>
        <v>9.6344951619175526E-4</v>
      </c>
    </row>
    <row r="279" spans="1:18" x14ac:dyDescent="0.2">
      <c r="A279" s="83"/>
      <c r="B279" s="83"/>
      <c r="C279" s="83"/>
      <c r="D279" s="84">
        <f t="shared" si="58"/>
        <v>0</v>
      </c>
      <c r="E279" s="84">
        <f t="shared" si="58"/>
        <v>0</v>
      </c>
      <c r="F279" s="76">
        <f t="shared" si="59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si="63"/>
        <v>0</v>
      </c>
      <c r="L279" s="76">
        <f t="shared" si="64"/>
        <v>0</v>
      </c>
      <c r="M279" s="76">
        <f t="shared" ca="1" si="56"/>
        <v>-9.6344951619175526E-4</v>
      </c>
      <c r="N279" s="76">
        <f t="shared" ca="1" si="65"/>
        <v>0</v>
      </c>
      <c r="O279" s="86">
        <f t="shared" ca="1" si="66"/>
        <v>0</v>
      </c>
      <c r="P279" s="76">
        <f t="shared" ca="1" si="67"/>
        <v>0</v>
      </c>
      <c r="Q279" s="76">
        <f t="shared" ca="1" si="68"/>
        <v>0</v>
      </c>
      <c r="R279" s="30">
        <f t="shared" ca="1" si="57"/>
        <v>9.6344951619175526E-4</v>
      </c>
    </row>
    <row r="280" spans="1:18" x14ac:dyDescent="0.2">
      <c r="A280" s="83"/>
      <c r="B280" s="83"/>
      <c r="C280" s="83"/>
      <c r="D280" s="84">
        <f t="shared" si="58"/>
        <v>0</v>
      </c>
      <c r="E280" s="84">
        <f t="shared" si="58"/>
        <v>0</v>
      </c>
      <c r="F280" s="76">
        <f t="shared" si="59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si="63"/>
        <v>0</v>
      </c>
      <c r="L280" s="76">
        <f t="shared" si="64"/>
        <v>0</v>
      </c>
      <c r="M280" s="76">
        <f t="shared" ca="1" si="56"/>
        <v>-9.6344951619175526E-4</v>
      </c>
      <c r="N280" s="76">
        <f t="shared" ca="1" si="65"/>
        <v>0</v>
      </c>
      <c r="O280" s="86">
        <f t="shared" ca="1" si="66"/>
        <v>0</v>
      </c>
      <c r="P280" s="76">
        <f t="shared" ca="1" si="67"/>
        <v>0</v>
      </c>
      <c r="Q280" s="76">
        <f t="shared" ca="1" si="68"/>
        <v>0</v>
      </c>
      <c r="R280" s="30">
        <f t="shared" ca="1" si="57"/>
        <v>9.6344951619175526E-4</v>
      </c>
    </row>
    <row r="281" spans="1:18" x14ac:dyDescent="0.2">
      <c r="A281" s="83"/>
      <c r="B281" s="83"/>
      <c r="C281" s="83"/>
      <c r="D281" s="84">
        <f t="shared" si="58"/>
        <v>0</v>
      </c>
      <c r="E281" s="84">
        <f t="shared" si="58"/>
        <v>0</v>
      </c>
      <c r="F281" s="76">
        <f t="shared" si="59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si="63"/>
        <v>0</v>
      </c>
      <c r="L281" s="76">
        <f t="shared" si="64"/>
        <v>0</v>
      </c>
      <c r="M281" s="76">
        <f t="shared" ca="1" si="56"/>
        <v>-9.6344951619175526E-4</v>
      </c>
      <c r="N281" s="76">
        <f t="shared" ca="1" si="65"/>
        <v>0</v>
      </c>
      <c r="O281" s="86">
        <f t="shared" ca="1" si="66"/>
        <v>0</v>
      </c>
      <c r="P281" s="76">
        <f t="shared" ca="1" si="67"/>
        <v>0</v>
      </c>
      <c r="Q281" s="76">
        <f t="shared" ca="1" si="68"/>
        <v>0</v>
      </c>
      <c r="R281" s="30">
        <f t="shared" ca="1" si="57"/>
        <v>9.6344951619175526E-4</v>
      </c>
    </row>
    <row r="282" spans="1:18" x14ac:dyDescent="0.2">
      <c r="A282" s="83"/>
      <c r="B282" s="83"/>
      <c r="C282" s="83"/>
      <c r="D282" s="84">
        <f t="shared" si="58"/>
        <v>0</v>
      </c>
      <c r="E282" s="84">
        <f t="shared" si="58"/>
        <v>0</v>
      </c>
      <c r="F282" s="76">
        <f t="shared" si="59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si="63"/>
        <v>0</v>
      </c>
      <c r="L282" s="76">
        <f t="shared" si="64"/>
        <v>0</v>
      </c>
      <c r="M282" s="76">
        <f t="shared" ca="1" si="56"/>
        <v>-9.6344951619175526E-4</v>
      </c>
      <c r="N282" s="76">
        <f t="shared" ca="1" si="65"/>
        <v>0</v>
      </c>
      <c r="O282" s="86">
        <f t="shared" ca="1" si="66"/>
        <v>0</v>
      </c>
      <c r="P282" s="76">
        <f t="shared" ca="1" si="67"/>
        <v>0</v>
      </c>
      <c r="Q282" s="76">
        <f t="shared" ca="1" si="68"/>
        <v>0</v>
      </c>
      <c r="R282" s="30">
        <f t="shared" ca="1" si="57"/>
        <v>9.6344951619175526E-4</v>
      </c>
    </row>
    <row r="283" spans="1:18" x14ac:dyDescent="0.2">
      <c r="A283" s="83"/>
      <c r="B283" s="83"/>
      <c r="C283" s="83"/>
      <c r="D283" s="84">
        <f t="shared" si="58"/>
        <v>0</v>
      </c>
      <c r="E283" s="84">
        <f t="shared" si="58"/>
        <v>0</v>
      </c>
      <c r="F283" s="76">
        <f t="shared" si="59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si="63"/>
        <v>0</v>
      </c>
      <c r="L283" s="76">
        <f t="shared" si="64"/>
        <v>0</v>
      </c>
      <c r="M283" s="76">
        <f t="shared" ca="1" si="56"/>
        <v>-9.6344951619175526E-4</v>
      </c>
      <c r="N283" s="76">
        <f t="shared" ca="1" si="65"/>
        <v>0</v>
      </c>
      <c r="O283" s="86">
        <f t="shared" ca="1" si="66"/>
        <v>0</v>
      </c>
      <c r="P283" s="76">
        <f t="shared" ca="1" si="67"/>
        <v>0</v>
      </c>
      <c r="Q283" s="76">
        <f t="shared" ca="1" si="68"/>
        <v>0</v>
      </c>
      <c r="R283" s="30">
        <f t="shared" ca="1" si="57"/>
        <v>9.6344951619175526E-4</v>
      </c>
    </row>
    <row r="284" spans="1:18" x14ac:dyDescent="0.2">
      <c r="A284" s="83"/>
      <c r="B284" s="83"/>
      <c r="C284" s="83"/>
      <c r="D284" s="84">
        <f t="shared" si="58"/>
        <v>0</v>
      </c>
      <c r="E284" s="84">
        <f t="shared" si="58"/>
        <v>0</v>
      </c>
      <c r="F284" s="76">
        <f t="shared" si="59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si="63"/>
        <v>0</v>
      </c>
      <c r="L284" s="76">
        <f t="shared" si="64"/>
        <v>0</v>
      </c>
      <c r="M284" s="76">
        <f t="shared" ca="1" si="56"/>
        <v>-9.6344951619175526E-4</v>
      </c>
      <c r="N284" s="76">
        <f t="shared" ca="1" si="65"/>
        <v>0</v>
      </c>
      <c r="O284" s="86">
        <f t="shared" ca="1" si="66"/>
        <v>0</v>
      </c>
      <c r="P284" s="76">
        <f t="shared" ca="1" si="67"/>
        <v>0</v>
      </c>
      <c r="Q284" s="76">
        <f t="shared" ca="1" si="68"/>
        <v>0</v>
      </c>
      <c r="R284" s="30">
        <f t="shared" ca="1" si="57"/>
        <v>9.6344951619175526E-4</v>
      </c>
    </row>
    <row r="285" spans="1:18" x14ac:dyDescent="0.2">
      <c r="A285" s="83"/>
      <c r="B285" s="83"/>
      <c r="C285" s="83"/>
      <c r="D285" s="84">
        <f t="shared" si="58"/>
        <v>0</v>
      </c>
      <c r="E285" s="84">
        <f t="shared" si="58"/>
        <v>0</v>
      </c>
      <c r="F285" s="76">
        <f t="shared" si="59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si="63"/>
        <v>0</v>
      </c>
      <c r="L285" s="76">
        <f t="shared" si="64"/>
        <v>0</v>
      </c>
      <c r="M285" s="76">
        <f t="shared" ca="1" si="56"/>
        <v>-9.6344951619175526E-4</v>
      </c>
      <c r="N285" s="76">
        <f t="shared" ca="1" si="65"/>
        <v>0</v>
      </c>
      <c r="O285" s="86">
        <f t="shared" ca="1" si="66"/>
        <v>0</v>
      </c>
      <c r="P285" s="76">
        <f t="shared" ca="1" si="67"/>
        <v>0</v>
      </c>
      <c r="Q285" s="76">
        <f t="shared" ca="1" si="68"/>
        <v>0</v>
      </c>
      <c r="R285" s="30">
        <f t="shared" ca="1" si="57"/>
        <v>9.6344951619175526E-4</v>
      </c>
    </row>
    <row r="286" spans="1:18" x14ac:dyDescent="0.2">
      <c r="A286" s="83"/>
      <c r="B286" s="83"/>
      <c r="C286" s="83"/>
      <c r="D286" s="84">
        <f t="shared" si="58"/>
        <v>0</v>
      </c>
      <c r="E286" s="84">
        <f t="shared" si="58"/>
        <v>0</v>
      </c>
      <c r="F286" s="76">
        <f t="shared" si="59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si="63"/>
        <v>0</v>
      </c>
      <c r="L286" s="76">
        <f t="shared" si="64"/>
        <v>0</v>
      </c>
      <c r="M286" s="76">
        <f t="shared" ca="1" si="56"/>
        <v>-9.6344951619175526E-4</v>
      </c>
      <c r="N286" s="76">
        <f t="shared" ca="1" si="65"/>
        <v>0</v>
      </c>
      <c r="O286" s="86">
        <f t="shared" ca="1" si="66"/>
        <v>0</v>
      </c>
      <c r="P286" s="76">
        <f t="shared" ca="1" si="67"/>
        <v>0</v>
      </c>
      <c r="Q286" s="76">
        <f t="shared" ca="1" si="68"/>
        <v>0</v>
      </c>
      <c r="R286" s="30">
        <f t="shared" ca="1" si="57"/>
        <v>9.6344951619175526E-4</v>
      </c>
    </row>
    <row r="287" spans="1:18" x14ac:dyDescent="0.2">
      <c r="A287" s="83"/>
      <c r="B287" s="83"/>
      <c r="C287" s="83"/>
      <c r="D287" s="84">
        <f t="shared" si="58"/>
        <v>0</v>
      </c>
      <c r="E287" s="84">
        <f t="shared" si="58"/>
        <v>0</v>
      </c>
      <c r="F287" s="76">
        <f t="shared" si="59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si="63"/>
        <v>0</v>
      </c>
      <c r="L287" s="76">
        <f t="shared" si="64"/>
        <v>0</v>
      </c>
      <c r="M287" s="76">
        <f t="shared" ca="1" si="56"/>
        <v>-9.6344951619175526E-4</v>
      </c>
      <c r="N287" s="76">
        <f t="shared" ca="1" si="65"/>
        <v>0</v>
      </c>
      <c r="O287" s="86">
        <f t="shared" ca="1" si="66"/>
        <v>0</v>
      </c>
      <c r="P287" s="76">
        <f t="shared" ca="1" si="67"/>
        <v>0</v>
      </c>
      <c r="Q287" s="76">
        <f t="shared" ca="1" si="68"/>
        <v>0</v>
      </c>
      <c r="R287" s="30">
        <f t="shared" ca="1" si="57"/>
        <v>9.6344951619175526E-4</v>
      </c>
    </row>
    <row r="288" spans="1:18" x14ac:dyDescent="0.2">
      <c r="A288" s="83"/>
      <c r="B288" s="83"/>
      <c r="C288" s="83"/>
      <c r="D288" s="84">
        <f t="shared" si="58"/>
        <v>0</v>
      </c>
      <c r="E288" s="84">
        <f t="shared" si="58"/>
        <v>0</v>
      </c>
      <c r="F288" s="76">
        <f t="shared" si="59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si="63"/>
        <v>0</v>
      </c>
      <c r="L288" s="76">
        <f t="shared" si="64"/>
        <v>0</v>
      </c>
      <c r="M288" s="76">
        <f t="shared" ca="1" si="56"/>
        <v>-9.6344951619175526E-4</v>
      </c>
      <c r="N288" s="76">
        <f t="shared" ca="1" si="65"/>
        <v>0</v>
      </c>
      <c r="O288" s="86">
        <f t="shared" ca="1" si="66"/>
        <v>0</v>
      </c>
      <c r="P288" s="76">
        <f t="shared" ca="1" si="67"/>
        <v>0</v>
      </c>
      <c r="Q288" s="76">
        <f t="shared" ca="1" si="68"/>
        <v>0</v>
      </c>
      <c r="R288" s="30">
        <f t="shared" ca="1" si="57"/>
        <v>9.6344951619175526E-4</v>
      </c>
    </row>
    <row r="289" spans="1:18" x14ac:dyDescent="0.2">
      <c r="A289" s="83"/>
      <c r="B289" s="83"/>
      <c r="C289" s="83"/>
      <c r="D289" s="84">
        <f t="shared" si="58"/>
        <v>0</v>
      </c>
      <c r="E289" s="84">
        <f t="shared" si="58"/>
        <v>0</v>
      </c>
      <c r="F289" s="76">
        <f t="shared" si="59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si="63"/>
        <v>0</v>
      </c>
      <c r="L289" s="76">
        <f t="shared" si="64"/>
        <v>0</v>
      </c>
      <c r="M289" s="76">
        <f t="shared" ca="1" si="56"/>
        <v>-9.6344951619175526E-4</v>
      </c>
      <c r="N289" s="76">
        <f t="shared" ca="1" si="65"/>
        <v>0</v>
      </c>
      <c r="O289" s="86">
        <f t="shared" ca="1" si="66"/>
        <v>0</v>
      </c>
      <c r="P289" s="76">
        <f t="shared" ca="1" si="67"/>
        <v>0</v>
      </c>
      <c r="Q289" s="76">
        <f t="shared" ca="1" si="68"/>
        <v>0</v>
      </c>
      <c r="R289" s="30">
        <f t="shared" ca="1" si="57"/>
        <v>9.6344951619175526E-4</v>
      </c>
    </row>
    <row r="290" spans="1:18" x14ac:dyDescent="0.2">
      <c r="A290" s="83"/>
      <c r="B290" s="83"/>
      <c r="C290" s="83"/>
      <c r="D290" s="84">
        <f t="shared" si="58"/>
        <v>0</v>
      </c>
      <c r="E290" s="84">
        <f t="shared" si="58"/>
        <v>0</v>
      </c>
      <c r="F290" s="76">
        <f t="shared" si="59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si="63"/>
        <v>0</v>
      </c>
      <c r="L290" s="76">
        <f t="shared" si="64"/>
        <v>0</v>
      </c>
      <c r="M290" s="76">
        <f t="shared" ca="1" si="56"/>
        <v>-9.6344951619175526E-4</v>
      </c>
      <c r="N290" s="76">
        <f t="shared" ca="1" si="65"/>
        <v>0</v>
      </c>
      <c r="O290" s="86">
        <f t="shared" ca="1" si="66"/>
        <v>0</v>
      </c>
      <c r="P290" s="76">
        <f t="shared" ca="1" si="67"/>
        <v>0</v>
      </c>
      <c r="Q290" s="76">
        <f t="shared" ca="1" si="68"/>
        <v>0</v>
      </c>
      <c r="R290" s="30">
        <f t="shared" ca="1" si="57"/>
        <v>9.6344951619175526E-4</v>
      </c>
    </row>
    <row r="291" spans="1:18" x14ac:dyDescent="0.2">
      <c r="A291" s="83"/>
      <c r="B291" s="83"/>
      <c r="C291" s="83"/>
      <c r="D291" s="84">
        <f t="shared" si="58"/>
        <v>0</v>
      </c>
      <c r="E291" s="84">
        <f t="shared" si="58"/>
        <v>0</v>
      </c>
      <c r="F291" s="76">
        <f t="shared" si="59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si="63"/>
        <v>0</v>
      </c>
      <c r="L291" s="76">
        <f t="shared" si="64"/>
        <v>0</v>
      </c>
      <c r="M291" s="76">
        <f t="shared" ca="1" si="56"/>
        <v>-9.6344951619175526E-4</v>
      </c>
      <c r="N291" s="76">
        <f t="shared" ca="1" si="65"/>
        <v>0</v>
      </c>
      <c r="O291" s="86">
        <f t="shared" ca="1" si="66"/>
        <v>0</v>
      </c>
      <c r="P291" s="76">
        <f t="shared" ca="1" si="67"/>
        <v>0</v>
      </c>
      <c r="Q291" s="76">
        <f t="shared" ca="1" si="68"/>
        <v>0</v>
      </c>
      <c r="R291" s="30">
        <f t="shared" ca="1" si="57"/>
        <v>9.6344951619175526E-4</v>
      </c>
    </row>
    <row r="292" spans="1:18" x14ac:dyDescent="0.2">
      <c r="A292" s="83"/>
      <c r="B292" s="83"/>
      <c r="C292" s="83"/>
      <c r="D292" s="84">
        <f t="shared" si="58"/>
        <v>0</v>
      </c>
      <c r="E292" s="84">
        <f t="shared" si="58"/>
        <v>0</v>
      </c>
      <c r="F292" s="76">
        <f t="shared" si="59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si="63"/>
        <v>0</v>
      </c>
      <c r="L292" s="76">
        <f t="shared" si="64"/>
        <v>0</v>
      </c>
      <c r="M292" s="76">
        <f t="shared" ca="1" si="56"/>
        <v>-9.6344951619175526E-4</v>
      </c>
      <c r="N292" s="76">
        <f t="shared" ca="1" si="65"/>
        <v>0</v>
      </c>
      <c r="O292" s="86">
        <f t="shared" ca="1" si="66"/>
        <v>0</v>
      </c>
      <c r="P292" s="76">
        <f t="shared" ca="1" si="67"/>
        <v>0</v>
      </c>
      <c r="Q292" s="76">
        <f t="shared" ca="1" si="68"/>
        <v>0</v>
      </c>
      <c r="R292" s="30">
        <f t="shared" ca="1" si="57"/>
        <v>9.6344951619175526E-4</v>
      </c>
    </row>
    <row r="293" spans="1:18" x14ac:dyDescent="0.2">
      <c r="A293" s="83"/>
      <c r="B293" s="83"/>
      <c r="C293" s="83"/>
      <c r="D293" s="84">
        <f t="shared" si="58"/>
        <v>0</v>
      </c>
      <c r="E293" s="84">
        <f t="shared" si="58"/>
        <v>0</v>
      </c>
      <c r="F293" s="76">
        <f t="shared" si="59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si="63"/>
        <v>0</v>
      </c>
      <c r="L293" s="76">
        <f t="shared" si="64"/>
        <v>0</v>
      </c>
      <c r="M293" s="76">
        <f t="shared" ca="1" si="56"/>
        <v>-9.6344951619175526E-4</v>
      </c>
      <c r="N293" s="76">
        <f t="shared" ca="1" si="65"/>
        <v>0</v>
      </c>
      <c r="O293" s="86">
        <f t="shared" ca="1" si="66"/>
        <v>0</v>
      </c>
      <c r="P293" s="76">
        <f t="shared" ca="1" si="67"/>
        <v>0</v>
      </c>
      <c r="Q293" s="76">
        <f t="shared" ca="1" si="68"/>
        <v>0</v>
      </c>
      <c r="R293" s="30">
        <f t="shared" ca="1" si="57"/>
        <v>9.6344951619175526E-4</v>
      </c>
    </row>
    <row r="294" spans="1:18" x14ac:dyDescent="0.2">
      <c r="A294" s="83"/>
      <c r="B294" s="83"/>
      <c r="C294" s="83"/>
      <c r="D294" s="84">
        <f t="shared" si="58"/>
        <v>0</v>
      </c>
      <c r="E294" s="84">
        <f t="shared" si="58"/>
        <v>0</v>
      </c>
      <c r="F294" s="76">
        <f t="shared" si="59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si="63"/>
        <v>0</v>
      </c>
      <c r="L294" s="76">
        <f t="shared" si="64"/>
        <v>0</v>
      </c>
      <c r="M294" s="76">
        <f t="shared" ca="1" si="56"/>
        <v>-9.6344951619175526E-4</v>
      </c>
      <c r="N294" s="76">
        <f t="shared" ca="1" si="65"/>
        <v>0</v>
      </c>
      <c r="O294" s="86">
        <f t="shared" ca="1" si="66"/>
        <v>0</v>
      </c>
      <c r="P294" s="76">
        <f t="shared" ca="1" si="67"/>
        <v>0</v>
      </c>
      <c r="Q294" s="76">
        <f t="shared" ca="1" si="68"/>
        <v>0</v>
      </c>
      <c r="R294" s="30">
        <f t="shared" ca="1" si="57"/>
        <v>9.6344951619175526E-4</v>
      </c>
    </row>
    <row r="295" spans="1:18" x14ac:dyDescent="0.2">
      <c r="A295" s="83"/>
      <c r="B295" s="83"/>
      <c r="C295" s="83"/>
      <c r="D295" s="84">
        <f t="shared" si="58"/>
        <v>0</v>
      </c>
      <c r="E295" s="84">
        <f t="shared" si="58"/>
        <v>0</v>
      </c>
      <c r="F295" s="76">
        <f t="shared" si="59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si="63"/>
        <v>0</v>
      </c>
      <c r="L295" s="76">
        <f t="shared" si="64"/>
        <v>0</v>
      </c>
      <c r="M295" s="76">
        <f t="shared" ca="1" si="56"/>
        <v>-9.6344951619175526E-4</v>
      </c>
      <c r="N295" s="76">
        <f t="shared" ca="1" si="65"/>
        <v>0</v>
      </c>
      <c r="O295" s="86">
        <f t="shared" ca="1" si="66"/>
        <v>0</v>
      </c>
      <c r="P295" s="76">
        <f t="shared" ca="1" si="67"/>
        <v>0</v>
      </c>
      <c r="Q295" s="76">
        <f t="shared" ca="1" si="68"/>
        <v>0</v>
      </c>
      <c r="R295" s="30">
        <f t="shared" ca="1" si="57"/>
        <v>9.6344951619175526E-4</v>
      </c>
    </row>
    <row r="296" spans="1:18" x14ac:dyDescent="0.2">
      <c r="A296" s="83"/>
      <c r="B296" s="83"/>
      <c r="C296" s="83"/>
      <c r="D296" s="84">
        <f t="shared" si="58"/>
        <v>0</v>
      </c>
      <c r="E296" s="84">
        <f t="shared" si="58"/>
        <v>0</v>
      </c>
      <c r="F296" s="76">
        <f t="shared" si="59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si="63"/>
        <v>0</v>
      </c>
      <c r="L296" s="76">
        <f t="shared" si="64"/>
        <v>0</v>
      </c>
      <c r="M296" s="76">
        <f t="shared" ca="1" si="56"/>
        <v>-9.6344951619175526E-4</v>
      </c>
      <c r="N296" s="76">
        <f t="shared" ca="1" si="65"/>
        <v>0</v>
      </c>
      <c r="O296" s="86">
        <f t="shared" ca="1" si="66"/>
        <v>0</v>
      </c>
      <c r="P296" s="76">
        <f t="shared" ca="1" si="67"/>
        <v>0</v>
      </c>
      <c r="Q296" s="76">
        <f t="shared" ca="1" si="68"/>
        <v>0</v>
      </c>
      <c r="R296" s="30">
        <f t="shared" ca="1" si="57"/>
        <v>9.6344951619175526E-4</v>
      </c>
    </row>
    <row r="297" spans="1:18" x14ac:dyDescent="0.2">
      <c r="A297" s="83"/>
      <c r="B297" s="83"/>
      <c r="C297" s="83"/>
      <c r="D297" s="84">
        <f t="shared" si="58"/>
        <v>0</v>
      </c>
      <c r="E297" s="84">
        <f t="shared" si="58"/>
        <v>0</v>
      </c>
      <c r="F297" s="76">
        <f t="shared" si="59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si="63"/>
        <v>0</v>
      </c>
      <c r="L297" s="76">
        <f t="shared" si="64"/>
        <v>0</v>
      </c>
      <c r="M297" s="76">
        <f t="shared" ca="1" si="56"/>
        <v>-9.6344951619175526E-4</v>
      </c>
      <c r="N297" s="76">
        <f t="shared" ca="1" si="65"/>
        <v>0</v>
      </c>
      <c r="O297" s="86">
        <f t="shared" ca="1" si="66"/>
        <v>0</v>
      </c>
      <c r="P297" s="76">
        <f t="shared" ca="1" si="67"/>
        <v>0</v>
      </c>
      <c r="Q297" s="76">
        <f t="shared" ca="1" si="68"/>
        <v>0</v>
      </c>
      <c r="R297" s="30">
        <f t="shared" ca="1" si="57"/>
        <v>9.6344951619175526E-4</v>
      </c>
    </row>
    <row r="298" spans="1:18" x14ac:dyDescent="0.2">
      <c r="A298" s="83"/>
      <c r="B298" s="83"/>
      <c r="C298" s="83"/>
      <c r="D298" s="84">
        <f t="shared" si="58"/>
        <v>0</v>
      </c>
      <c r="E298" s="84">
        <f t="shared" si="58"/>
        <v>0</v>
      </c>
      <c r="F298" s="76">
        <f t="shared" si="59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si="63"/>
        <v>0</v>
      </c>
      <c r="L298" s="76">
        <f t="shared" si="64"/>
        <v>0</v>
      </c>
      <c r="M298" s="76">
        <f t="shared" ca="1" si="56"/>
        <v>-9.6344951619175526E-4</v>
      </c>
      <c r="N298" s="76">
        <f t="shared" ca="1" si="65"/>
        <v>0</v>
      </c>
      <c r="O298" s="86">
        <f t="shared" ca="1" si="66"/>
        <v>0</v>
      </c>
      <c r="P298" s="76">
        <f t="shared" ca="1" si="67"/>
        <v>0</v>
      </c>
      <c r="Q298" s="76">
        <f t="shared" ca="1" si="68"/>
        <v>0</v>
      </c>
      <c r="R298" s="30">
        <f t="shared" ca="1" si="57"/>
        <v>9.6344951619175526E-4</v>
      </c>
    </row>
    <row r="299" spans="1:18" x14ac:dyDescent="0.2">
      <c r="A299" s="83"/>
      <c r="B299" s="83"/>
      <c r="C299" s="83"/>
      <c r="D299" s="84">
        <f t="shared" si="58"/>
        <v>0</v>
      </c>
      <c r="E299" s="84">
        <f t="shared" si="58"/>
        <v>0</v>
      </c>
      <c r="F299" s="76">
        <f t="shared" si="59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si="63"/>
        <v>0</v>
      </c>
      <c r="L299" s="76">
        <f t="shared" si="64"/>
        <v>0</v>
      </c>
      <c r="M299" s="76">
        <f t="shared" ca="1" si="56"/>
        <v>-9.6344951619175526E-4</v>
      </c>
      <c r="N299" s="76">
        <f t="shared" ca="1" si="65"/>
        <v>0</v>
      </c>
      <c r="O299" s="86">
        <f t="shared" ca="1" si="66"/>
        <v>0</v>
      </c>
      <c r="P299" s="76">
        <f t="shared" ca="1" si="67"/>
        <v>0</v>
      </c>
      <c r="Q299" s="76">
        <f t="shared" ca="1" si="68"/>
        <v>0</v>
      </c>
      <c r="R299" s="30">
        <f t="shared" ca="1" si="57"/>
        <v>9.6344951619175526E-4</v>
      </c>
    </row>
    <row r="300" spans="1:18" x14ac:dyDescent="0.2">
      <c r="A300" s="83"/>
      <c r="B300" s="83"/>
      <c r="C300" s="83"/>
      <c r="D300" s="84">
        <f t="shared" si="58"/>
        <v>0</v>
      </c>
      <c r="E300" s="84">
        <f t="shared" si="58"/>
        <v>0</v>
      </c>
      <c r="F300" s="76">
        <f t="shared" si="59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si="63"/>
        <v>0</v>
      </c>
      <c r="L300" s="76">
        <f t="shared" si="64"/>
        <v>0</v>
      </c>
      <c r="M300" s="76">
        <f t="shared" ca="1" si="56"/>
        <v>-9.6344951619175526E-4</v>
      </c>
      <c r="N300" s="76">
        <f t="shared" ca="1" si="65"/>
        <v>0</v>
      </c>
      <c r="O300" s="86">
        <f t="shared" ca="1" si="66"/>
        <v>0</v>
      </c>
      <c r="P300" s="76">
        <f t="shared" ca="1" si="67"/>
        <v>0</v>
      </c>
      <c r="Q300" s="76">
        <f t="shared" ca="1" si="68"/>
        <v>0</v>
      </c>
      <c r="R300" s="30">
        <f t="shared" ca="1" si="57"/>
        <v>9.6344951619175526E-4</v>
      </c>
    </row>
    <row r="301" spans="1:18" x14ac:dyDescent="0.2">
      <c r="A301" s="83"/>
      <c r="B301" s="83"/>
      <c r="C301" s="83"/>
      <c r="D301" s="84">
        <f t="shared" si="58"/>
        <v>0</v>
      </c>
      <c r="E301" s="84">
        <f t="shared" si="58"/>
        <v>0</v>
      </c>
      <c r="F301" s="76">
        <f t="shared" si="59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si="63"/>
        <v>0</v>
      </c>
      <c r="L301" s="76">
        <f t="shared" si="64"/>
        <v>0</v>
      </c>
      <c r="M301" s="76">
        <f t="shared" ca="1" si="56"/>
        <v>-9.6344951619175526E-4</v>
      </c>
      <c r="N301" s="76">
        <f t="shared" ca="1" si="65"/>
        <v>0</v>
      </c>
      <c r="O301" s="86">
        <f t="shared" ca="1" si="66"/>
        <v>0</v>
      </c>
      <c r="P301" s="76">
        <f t="shared" ca="1" si="67"/>
        <v>0</v>
      </c>
      <c r="Q301" s="76">
        <f t="shared" ca="1" si="68"/>
        <v>0</v>
      </c>
      <c r="R301" s="30">
        <f t="shared" ca="1" si="57"/>
        <v>9.6344951619175526E-4</v>
      </c>
    </row>
    <row r="302" spans="1:18" x14ac:dyDescent="0.2">
      <c r="A302" s="83"/>
      <c r="B302" s="83"/>
      <c r="C302" s="83"/>
      <c r="D302" s="84">
        <f t="shared" si="58"/>
        <v>0</v>
      </c>
      <c r="E302" s="84">
        <f t="shared" si="58"/>
        <v>0</v>
      </c>
      <c r="F302" s="76">
        <f t="shared" si="59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si="63"/>
        <v>0</v>
      </c>
      <c r="L302" s="76">
        <f t="shared" si="64"/>
        <v>0</v>
      </c>
      <c r="M302" s="76">
        <f t="shared" ca="1" si="56"/>
        <v>-9.6344951619175526E-4</v>
      </c>
      <c r="N302" s="76">
        <f t="shared" ca="1" si="65"/>
        <v>0</v>
      </c>
      <c r="O302" s="86">
        <f t="shared" ca="1" si="66"/>
        <v>0</v>
      </c>
      <c r="P302" s="76">
        <f t="shared" ca="1" si="67"/>
        <v>0</v>
      </c>
      <c r="Q302" s="76">
        <f t="shared" ca="1" si="68"/>
        <v>0</v>
      </c>
      <c r="R302" s="30">
        <f t="shared" ca="1" si="57"/>
        <v>9.6344951619175526E-4</v>
      </c>
    </row>
    <row r="303" spans="1:18" x14ac:dyDescent="0.2">
      <c r="A303" s="83"/>
      <c r="B303" s="83"/>
      <c r="C303" s="83"/>
      <c r="D303" s="84">
        <f t="shared" si="58"/>
        <v>0</v>
      </c>
      <c r="E303" s="84">
        <f t="shared" si="58"/>
        <v>0</v>
      </c>
      <c r="F303" s="76">
        <f t="shared" si="59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si="63"/>
        <v>0</v>
      </c>
      <c r="L303" s="76">
        <f t="shared" si="64"/>
        <v>0</v>
      </c>
      <c r="M303" s="76">
        <f t="shared" ca="1" si="56"/>
        <v>-9.6344951619175526E-4</v>
      </c>
      <c r="N303" s="76">
        <f t="shared" ca="1" si="65"/>
        <v>0</v>
      </c>
      <c r="O303" s="86">
        <f t="shared" ca="1" si="66"/>
        <v>0</v>
      </c>
      <c r="P303" s="76">
        <f t="shared" ca="1" si="67"/>
        <v>0</v>
      </c>
      <c r="Q303" s="76">
        <f t="shared" ca="1" si="68"/>
        <v>0</v>
      </c>
      <c r="R303" s="30">
        <f t="shared" ca="1" si="57"/>
        <v>9.6344951619175526E-4</v>
      </c>
    </row>
    <row r="304" spans="1:18" x14ac:dyDescent="0.2">
      <c r="A304" s="83"/>
      <c r="B304" s="83"/>
      <c r="C304" s="83"/>
      <c r="D304" s="84">
        <f t="shared" si="58"/>
        <v>0</v>
      </c>
      <c r="E304" s="84">
        <f t="shared" si="58"/>
        <v>0</v>
      </c>
      <c r="F304" s="76">
        <f t="shared" si="59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si="63"/>
        <v>0</v>
      </c>
      <c r="L304" s="76">
        <f t="shared" si="64"/>
        <v>0</v>
      </c>
      <c r="M304" s="76">
        <f t="shared" ca="1" si="56"/>
        <v>-9.6344951619175526E-4</v>
      </c>
      <c r="N304" s="76">
        <f t="shared" ca="1" si="65"/>
        <v>0</v>
      </c>
      <c r="O304" s="86">
        <f t="shared" ca="1" si="66"/>
        <v>0</v>
      </c>
      <c r="P304" s="76">
        <f t="shared" ca="1" si="67"/>
        <v>0</v>
      </c>
      <c r="Q304" s="76">
        <f t="shared" ca="1" si="68"/>
        <v>0</v>
      </c>
      <c r="R304" s="30">
        <f t="shared" ca="1" si="57"/>
        <v>9.6344951619175526E-4</v>
      </c>
    </row>
    <row r="305" spans="1:18" x14ac:dyDescent="0.2">
      <c r="A305" s="83"/>
      <c r="B305" s="83"/>
      <c r="C305" s="83"/>
      <c r="D305" s="84">
        <f t="shared" si="58"/>
        <v>0</v>
      </c>
      <c r="E305" s="84">
        <f t="shared" si="58"/>
        <v>0</v>
      </c>
      <c r="F305" s="76">
        <f t="shared" si="59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si="63"/>
        <v>0</v>
      </c>
      <c r="L305" s="76">
        <f t="shared" si="64"/>
        <v>0</v>
      </c>
      <c r="M305" s="76">
        <f t="shared" ca="1" si="56"/>
        <v>-9.6344951619175526E-4</v>
      </c>
      <c r="N305" s="76">
        <f t="shared" ca="1" si="65"/>
        <v>0</v>
      </c>
      <c r="O305" s="86">
        <f t="shared" ca="1" si="66"/>
        <v>0</v>
      </c>
      <c r="P305" s="76">
        <f t="shared" ca="1" si="67"/>
        <v>0</v>
      </c>
      <c r="Q305" s="76">
        <f t="shared" ca="1" si="68"/>
        <v>0</v>
      </c>
      <c r="R305" s="30">
        <f t="shared" ca="1" si="57"/>
        <v>9.6344951619175526E-4</v>
      </c>
    </row>
    <row r="306" spans="1:18" x14ac:dyDescent="0.2">
      <c r="A306" s="83"/>
      <c r="B306" s="83"/>
      <c r="C306" s="83"/>
      <c r="D306" s="84">
        <f t="shared" si="58"/>
        <v>0</v>
      </c>
      <c r="E306" s="84">
        <f t="shared" si="58"/>
        <v>0</v>
      </c>
      <c r="F306" s="76">
        <f t="shared" si="59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si="63"/>
        <v>0</v>
      </c>
      <c r="L306" s="76">
        <f t="shared" si="64"/>
        <v>0</v>
      </c>
      <c r="M306" s="76">
        <f t="shared" ca="1" si="56"/>
        <v>-9.6344951619175526E-4</v>
      </c>
      <c r="N306" s="76">
        <f t="shared" ca="1" si="65"/>
        <v>0</v>
      </c>
      <c r="O306" s="86">
        <f t="shared" ca="1" si="66"/>
        <v>0</v>
      </c>
      <c r="P306" s="76">
        <f t="shared" ca="1" si="67"/>
        <v>0</v>
      </c>
      <c r="Q306" s="76">
        <f t="shared" ca="1" si="68"/>
        <v>0</v>
      </c>
      <c r="R306" s="30">
        <f t="shared" ca="1" si="57"/>
        <v>9.6344951619175526E-4</v>
      </c>
    </row>
    <row r="307" spans="1:18" x14ac:dyDescent="0.2">
      <c r="A307" s="83"/>
      <c r="B307" s="83"/>
      <c r="C307" s="83"/>
      <c r="D307" s="84">
        <f t="shared" si="58"/>
        <v>0</v>
      </c>
      <c r="E307" s="84">
        <f t="shared" si="58"/>
        <v>0</v>
      </c>
      <c r="F307" s="76">
        <f t="shared" si="59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si="63"/>
        <v>0</v>
      </c>
      <c r="L307" s="76">
        <f t="shared" si="64"/>
        <v>0</v>
      </c>
      <c r="M307" s="76">
        <f t="shared" ca="1" si="56"/>
        <v>-9.6344951619175526E-4</v>
      </c>
      <c r="N307" s="76">
        <f t="shared" ca="1" si="65"/>
        <v>0</v>
      </c>
      <c r="O307" s="86">
        <f t="shared" ca="1" si="66"/>
        <v>0</v>
      </c>
      <c r="P307" s="76">
        <f t="shared" ca="1" si="67"/>
        <v>0</v>
      </c>
      <c r="Q307" s="76">
        <f t="shared" ca="1" si="68"/>
        <v>0</v>
      </c>
      <c r="R307" s="30">
        <f t="shared" ca="1" si="57"/>
        <v>9.6344951619175526E-4</v>
      </c>
    </row>
    <row r="308" spans="1:18" x14ac:dyDescent="0.2">
      <c r="A308" s="83"/>
      <c r="B308" s="83"/>
      <c r="C308" s="83"/>
      <c r="D308" s="84">
        <f t="shared" si="58"/>
        <v>0</v>
      </c>
      <c r="E308" s="84">
        <f t="shared" si="58"/>
        <v>0</v>
      </c>
      <c r="F308" s="76">
        <f t="shared" si="59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si="63"/>
        <v>0</v>
      </c>
      <c r="L308" s="76">
        <f t="shared" si="64"/>
        <v>0</v>
      </c>
      <c r="M308" s="76">
        <f t="shared" ca="1" si="56"/>
        <v>-9.6344951619175526E-4</v>
      </c>
      <c r="N308" s="76">
        <f t="shared" ca="1" si="65"/>
        <v>0</v>
      </c>
      <c r="O308" s="86">
        <f t="shared" ca="1" si="66"/>
        <v>0</v>
      </c>
      <c r="P308" s="76">
        <f t="shared" ca="1" si="67"/>
        <v>0</v>
      </c>
      <c r="Q308" s="76">
        <f t="shared" ca="1" si="68"/>
        <v>0</v>
      </c>
      <c r="R308" s="30">
        <f t="shared" ca="1" si="57"/>
        <v>9.6344951619175526E-4</v>
      </c>
    </row>
    <row r="309" spans="1:18" x14ac:dyDescent="0.2">
      <c r="A309" s="83"/>
      <c r="B309" s="83"/>
      <c r="C309" s="83"/>
      <c r="D309" s="84">
        <f t="shared" si="58"/>
        <v>0</v>
      </c>
      <c r="E309" s="84">
        <f t="shared" si="58"/>
        <v>0</v>
      </c>
      <c r="F309" s="76">
        <f t="shared" si="59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si="63"/>
        <v>0</v>
      </c>
      <c r="L309" s="76">
        <f t="shared" si="64"/>
        <v>0</v>
      </c>
      <c r="M309" s="76">
        <f t="shared" ca="1" si="56"/>
        <v>-9.6344951619175526E-4</v>
      </c>
      <c r="N309" s="76">
        <f t="shared" ca="1" si="65"/>
        <v>0</v>
      </c>
      <c r="O309" s="86">
        <f t="shared" ca="1" si="66"/>
        <v>0</v>
      </c>
      <c r="P309" s="76">
        <f t="shared" ca="1" si="67"/>
        <v>0</v>
      </c>
      <c r="Q309" s="76">
        <f t="shared" ca="1" si="68"/>
        <v>0</v>
      </c>
      <c r="R309" s="30">
        <f t="shared" ca="1" si="57"/>
        <v>9.6344951619175526E-4</v>
      </c>
    </row>
    <row r="310" spans="1:18" x14ac:dyDescent="0.2">
      <c r="A310" s="83"/>
      <c r="B310" s="83"/>
      <c r="C310" s="83"/>
      <c r="D310" s="84">
        <f t="shared" si="58"/>
        <v>0</v>
      </c>
      <c r="E310" s="84">
        <f t="shared" si="58"/>
        <v>0</v>
      </c>
      <c r="F310" s="76">
        <f t="shared" si="59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si="63"/>
        <v>0</v>
      </c>
      <c r="L310" s="76">
        <f t="shared" si="64"/>
        <v>0</v>
      </c>
      <c r="M310" s="76">
        <f t="shared" ca="1" si="56"/>
        <v>-9.6344951619175526E-4</v>
      </c>
      <c r="N310" s="76">
        <f t="shared" ca="1" si="65"/>
        <v>0</v>
      </c>
      <c r="O310" s="86">
        <f t="shared" ca="1" si="66"/>
        <v>0</v>
      </c>
      <c r="P310" s="76">
        <f t="shared" ca="1" si="67"/>
        <v>0</v>
      </c>
      <c r="Q310" s="76">
        <f t="shared" ca="1" si="68"/>
        <v>0</v>
      </c>
      <c r="R310" s="30">
        <f t="shared" ca="1" si="57"/>
        <v>9.6344951619175526E-4</v>
      </c>
    </row>
    <row r="311" spans="1:18" x14ac:dyDescent="0.2">
      <c r="A311" s="83"/>
      <c r="B311" s="83"/>
      <c r="C311" s="83"/>
      <c r="D311" s="84">
        <f t="shared" si="58"/>
        <v>0</v>
      </c>
      <c r="E311" s="84">
        <f t="shared" si="58"/>
        <v>0</v>
      </c>
      <c r="F311" s="76">
        <f t="shared" si="59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si="63"/>
        <v>0</v>
      </c>
      <c r="L311" s="76">
        <f t="shared" si="64"/>
        <v>0</v>
      </c>
      <c r="M311" s="76">
        <f t="shared" ca="1" si="56"/>
        <v>-9.6344951619175526E-4</v>
      </c>
      <c r="N311" s="76">
        <f t="shared" ca="1" si="65"/>
        <v>0</v>
      </c>
      <c r="O311" s="86">
        <f t="shared" ca="1" si="66"/>
        <v>0</v>
      </c>
      <c r="P311" s="76">
        <f t="shared" ca="1" si="67"/>
        <v>0</v>
      </c>
      <c r="Q311" s="76">
        <f t="shared" ca="1" si="68"/>
        <v>0</v>
      </c>
      <c r="R311" s="30">
        <f t="shared" ca="1" si="57"/>
        <v>9.6344951619175526E-4</v>
      </c>
    </row>
    <row r="312" spans="1:18" x14ac:dyDescent="0.2">
      <c r="A312" s="83"/>
      <c r="B312" s="83"/>
      <c r="C312" s="83"/>
      <c r="D312" s="84">
        <f t="shared" si="58"/>
        <v>0</v>
      </c>
      <c r="E312" s="84">
        <f t="shared" si="58"/>
        <v>0</v>
      </c>
      <c r="F312" s="76">
        <f t="shared" si="59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si="63"/>
        <v>0</v>
      </c>
      <c r="L312" s="76">
        <f t="shared" si="64"/>
        <v>0</v>
      </c>
      <c r="M312" s="76">
        <f t="shared" ca="1" si="56"/>
        <v>-9.6344951619175526E-4</v>
      </c>
      <c r="N312" s="76">
        <f t="shared" ca="1" si="65"/>
        <v>0</v>
      </c>
      <c r="O312" s="86">
        <f t="shared" ca="1" si="66"/>
        <v>0</v>
      </c>
      <c r="P312" s="76">
        <f t="shared" ca="1" si="67"/>
        <v>0</v>
      </c>
      <c r="Q312" s="76">
        <f t="shared" ca="1" si="68"/>
        <v>0</v>
      </c>
      <c r="R312" s="30">
        <f t="shared" ca="1" si="57"/>
        <v>9.6344951619175526E-4</v>
      </c>
    </row>
    <row r="313" spans="1:18" x14ac:dyDescent="0.2">
      <c r="A313" s="83"/>
      <c r="B313" s="83"/>
      <c r="C313" s="83"/>
      <c r="D313" s="84">
        <f t="shared" si="58"/>
        <v>0</v>
      </c>
      <c r="E313" s="84">
        <f t="shared" si="58"/>
        <v>0</v>
      </c>
      <c r="F313" s="76">
        <f t="shared" si="59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si="63"/>
        <v>0</v>
      </c>
      <c r="L313" s="76">
        <f t="shared" si="64"/>
        <v>0</v>
      </c>
      <c r="M313" s="76">
        <f t="shared" ca="1" si="56"/>
        <v>-9.6344951619175526E-4</v>
      </c>
      <c r="N313" s="76">
        <f t="shared" ca="1" si="65"/>
        <v>0</v>
      </c>
      <c r="O313" s="86">
        <f t="shared" ca="1" si="66"/>
        <v>0</v>
      </c>
      <c r="P313" s="76">
        <f t="shared" ca="1" si="67"/>
        <v>0</v>
      </c>
      <c r="Q313" s="76">
        <f t="shared" ca="1" si="68"/>
        <v>0</v>
      </c>
      <c r="R313" s="30">
        <f t="shared" ca="1" si="57"/>
        <v>9.6344951619175526E-4</v>
      </c>
    </row>
    <row r="314" spans="1:18" x14ac:dyDescent="0.2">
      <c r="A314" s="83"/>
      <c r="B314" s="83"/>
      <c r="C314" s="83"/>
      <c r="D314" s="84">
        <f t="shared" si="58"/>
        <v>0</v>
      </c>
      <c r="E314" s="84">
        <f t="shared" si="58"/>
        <v>0</v>
      </c>
      <c r="F314" s="76">
        <f t="shared" si="59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si="63"/>
        <v>0</v>
      </c>
      <c r="L314" s="76">
        <f t="shared" si="64"/>
        <v>0</v>
      </c>
      <c r="M314" s="76">
        <f t="shared" ca="1" si="56"/>
        <v>-9.6344951619175526E-4</v>
      </c>
      <c r="N314" s="76">
        <f t="shared" ca="1" si="65"/>
        <v>0</v>
      </c>
      <c r="O314" s="86">
        <f t="shared" ca="1" si="66"/>
        <v>0</v>
      </c>
      <c r="P314" s="76">
        <f t="shared" ca="1" si="67"/>
        <v>0</v>
      </c>
      <c r="Q314" s="76">
        <f t="shared" ca="1" si="68"/>
        <v>0</v>
      </c>
      <c r="R314" s="30">
        <f t="shared" ca="1" si="57"/>
        <v>9.6344951619175526E-4</v>
      </c>
    </row>
    <row r="315" spans="1:18" x14ac:dyDescent="0.2">
      <c r="A315" s="83"/>
      <c r="B315" s="83"/>
      <c r="C315" s="83"/>
      <c r="D315" s="84">
        <f t="shared" si="58"/>
        <v>0</v>
      </c>
      <c r="E315" s="84">
        <f t="shared" si="58"/>
        <v>0</v>
      </c>
      <c r="F315" s="76">
        <f t="shared" si="59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si="63"/>
        <v>0</v>
      </c>
      <c r="L315" s="76">
        <f t="shared" si="64"/>
        <v>0</v>
      </c>
      <c r="M315" s="76">
        <f t="shared" ca="1" si="56"/>
        <v>-9.6344951619175526E-4</v>
      </c>
      <c r="N315" s="76">
        <f t="shared" ca="1" si="65"/>
        <v>0</v>
      </c>
      <c r="O315" s="86">
        <f t="shared" ca="1" si="66"/>
        <v>0</v>
      </c>
      <c r="P315" s="76">
        <f t="shared" ca="1" si="67"/>
        <v>0</v>
      </c>
      <c r="Q315" s="76">
        <f t="shared" ca="1" si="68"/>
        <v>0</v>
      </c>
      <c r="R315" s="30">
        <f t="shared" ca="1" si="57"/>
        <v>9.6344951619175526E-4</v>
      </c>
    </row>
    <row r="316" spans="1:18" x14ac:dyDescent="0.2">
      <c r="A316" s="83"/>
      <c r="B316" s="83"/>
      <c r="C316" s="83"/>
      <c r="D316" s="84">
        <f t="shared" si="58"/>
        <v>0</v>
      </c>
      <c r="E316" s="84">
        <f t="shared" si="58"/>
        <v>0</v>
      </c>
      <c r="F316" s="76">
        <f t="shared" si="59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si="63"/>
        <v>0</v>
      </c>
      <c r="L316" s="76">
        <f t="shared" si="64"/>
        <v>0</v>
      </c>
      <c r="M316" s="76">
        <f t="shared" ca="1" si="56"/>
        <v>-9.6344951619175526E-4</v>
      </c>
      <c r="N316" s="76">
        <f t="shared" ca="1" si="65"/>
        <v>0</v>
      </c>
      <c r="O316" s="86">
        <f t="shared" ca="1" si="66"/>
        <v>0</v>
      </c>
      <c r="P316" s="76">
        <f t="shared" ca="1" si="67"/>
        <v>0</v>
      </c>
      <c r="Q316" s="76">
        <f t="shared" ca="1" si="68"/>
        <v>0</v>
      </c>
      <c r="R316" s="30">
        <f t="shared" ca="1" si="57"/>
        <v>9.6344951619175526E-4</v>
      </c>
    </row>
    <row r="317" spans="1:18" x14ac:dyDescent="0.2">
      <c r="A317" s="83"/>
      <c r="B317" s="83"/>
      <c r="C317" s="83"/>
      <c r="D317" s="84">
        <f t="shared" si="58"/>
        <v>0</v>
      </c>
      <c r="E317" s="84">
        <f t="shared" si="58"/>
        <v>0</v>
      </c>
      <c r="F317" s="76">
        <f t="shared" si="59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si="63"/>
        <v>0</v>
      </c>
      <c r="L317" s="76">
        <f t="shared" si="64"/>
        <v>0</v>
      </c>
      <c r="M317" s="76">
        <f t="shared" ca="1" si="56"/>
        <v>-9.6344951619175526E-4</v>
      </c>
      <c r="N317" s="76">
        <f t="shared" ca="1" si="65"/>
        <v>0</v>
      </c>
      <c r="O317" s="86">
        <f t="shared" ca="1" si="66"/>
        <v>0</v>
      </c>
      <c r="P317" s="76">
        <f t="shared" ca="1" si="67"/>
        <v>0</v>
      </c>
      <c r="Q317" s="76">
        <f t="shared" ca="1" si="68"/>
        <v>0</v>
      </c>
      <c r="R317" s="30">
        <f t="shared" ca="1" si="57"/>
        <v>9.6344951619175526E-4</v>
      </c>
    </row>
    <row r="318" spans="1:18" x14ac:dyDescent="0.2">
      <c r="A318" s="83"/>
      <c r="B318" s="83"/>
      <c r="C318" s="83"/>
      <c r="D318" s="84">
        <f t="shared" si="58"/>
        <v>0</v>
      </c>
      <c r="E318" s="84">
        <f t="shared" si="58"/>
        <v>0</v>
      </c>
      <c r="F318" s="76">
        <f t="shared" si="59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si="63"/>
        <v>0</v>
      </c>
      <c r="L318" s="76">
        <f t="shared" si="64"/>
        <v>0</v>
      </c>
      <c r="M318" s="76">
        <f t="shared" ca="1" si="56"/>
        <v>-9.6344951619175526E-4</v>
      </c>
      <c r="N318" s="76">
        <f t="shared" ca="1" si="65"/>
        <v>0</v>
      </c>
      <c r="O318" s="86">
        <f t="shared" ca="1" si="66"/>
        <v>0</v>
      </c>
      <c r="P318" s="76">
        <f t="shared" ca="1" si="67"/>
        <v>0</v>
      </c>
      <c r="Q318" s="76">
        <f t="shared" ca="1" si="68"/>
        <v>0</v>
      </c>
      <c r="R318" s="30">
        <f t="shared" ca="1" si="57"/>
        <v>9.6344951619175526E-4</v>
      </c>
    </row>
    <row r="319" spans="1:18" x14ac:dyDescent="0.2">
      <c r="A319" s="83"/>
      <c r="B319" s="83"/>
      <c r="C319" s="83"/>
      <c r="D319" s="84">
        <f t="shared" si="58"/>
        <v>0</v>
      </c>
      <c r="E319" s="84">
        <f t="shared" si="58"/>
        <v>0</v>
      </c>
      <c r="F319" s="76">
        <f t="shared" si="59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si="63"/>
        <v>0</v>
      </c>
      <c r="L319" s="76">
        <f t="shared" si="64"/>
        <v>0</v>
      </c>
      <c r="M319" s="76">
        <f t="shared" ca="1" si="56"/>
        <v>-9.6344951619175526E-4</v>
      </c>
      <c r="N319" s="76">
        <f t="shared" ca="1" si="65"/>
        <v>0</v>
      </c>
      <c r="O319" s="86">
        <f t="shared" ca="1" si="66"/>
        <v>0</v>
      </c>
      <c r="P319" s="76">
        <f t="shared" ca="1" si="67"/>
        <v>0</v>
      </c>
      <c r="Q319" s="76">
        <f t="shared" ca="1" si="68"/>
        <v>0</v>
      </c>
      <c r="R319" s="30">
        <f t="shared" ca="1" si="57"/>
        <v>9.6344951619175526E-4</v>
      </c>
    </row>
    <row r="320" spans="1:18" x14ac:dyDescent="0.2">
      <c r="A320" s="83"/>
      <c r="B320" s="83"/>
      <c r="C320" s="83"/>
      <c r="D320" s="84">
        <f t="shared" si="58"/>
        <v>0</v>
      </c>
      <c r="E320" s="84">
        <f t="shared" si="58"/>
        <v>0</v>
      </c>
      <c r="F320" s="76">
        <f t="shared" si="59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si="63"/>
        <v>0</v>
      </c>
      <c r="L320" s="76">
        <f t="shared" si="64"/>
        <v>0</v>
      </c>
      <c r="M320" s="76">
        <f t="shared" ca="1" si="56"/>
        <v>-9.6344951619175526E-4</v>
      </c>
      <c r="N320" s="76">
        <f t="shared" ca="1" si="65"/>
        <v>0</v>
      </c>
      <c r="O320" s="86">
        <f t="shared" ca="1" si="66"/>
        <v>0</v>
      </c>
      <c r="P320" s="76">
        <f t="shared" ca="1" si="67"/>
        <v>0</v>
      </c>
      <c r="Q320" s="76">
        <f t="shared" ca="1" si="68"/>
        <v>0</v>
      </c>
      <c r="R320" s="30">
        <f t="shared" ca="1" si="57"/>
        <v>9.6344951619175526E-4</v>
      </c>
    </row>
    <row r="321" spans="1:18" x14ac:dyDescent="0.2">
      <c r="A321" s="83"/>
      <c r="B321" s="83"/>
      <c r="C321" s="83"/>
      <c r="D321" s="84">
        <f t="shared" si="58"/>
        <v>0</v>
      </c>
      <c r="E321" s="84">
        <f t="shared" si="58"/>
        <v>0</v>
      </c>
      <c r="F321" s="76">
        <f t="shared" si="59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si="63"/>
        <v>0</v>
      </c>
      <c r="L321" s="76">
        <f t="shared" si="64"/>
        <v>0</v>
      </c>
      <c r="M321" s="76">
        <f t="shared" ca="1" si="56"/>
        <v>-9.6344951619175526E-4</v>
      </c>
      <c r="N321" s="76">
        <f t="shared" ca="1" si="65"/>
        <v>0</v>
      </c>
      <c r="O321" s="86">
        <f t="shared" ca="1" si="66"/>
        <v>0</v>
      </c>
      <c r="P321" s="76">
        <f t="shared" ca="1" si="67"/>
        <v>0</v>
      </c>
      <c r="Q321" s="76">
        <f t="shared" ca="1" si="68"/>
        <v>0</v>
      </c>
      <c r="R321" s="30">
        <f t="shared" ca="1" si="57"/>
        <v>9.6344951619175526E-4</v>
      </c>
    </row>
    <row r="322" spans="1:18" x14ac:dyDescent="0.2">
      <c r="A322" s="83"/>
      <c r="B322" s="83"/>
      <c r="C322" s="83"/>
      <c r="D322" s="84">
        <f t="shared" si="58"/>
        <v>0</v>
      </c>
      <c r="E322" s="84">
        <f t="shared" si="58"/>
        <v>0</v>
      </c>
      <c r="F322" s="76">
        <f t="shared" si="59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si="63"/>
        <v>0</v>
      </c>
      <c r="L322" s="76">
        <f t="shared" si="64"/>
        <v>0</v>
      </c>
      <c r="M322" s="76">
        <f t="shared" ca="1" si="56"/>
        <v>-9.6344951619175526E-4</v>
      </c>
      <c r="N322" s="76">
        <f t="shared" ca="1" si="65"/>
        <v>0</v>
      </c>
      <c r="O322" s="86">
        <f t="shared" ca="1" si="66"/>
        <v>0</v>
      </c>
      <c r="P322" s="76">
        <f t="shared" ca="1" si="67"/>
        <v>0</v>
      </c>
      <c r="Q322" s="76">
        <f t="shared" ca="1" si="68"/>
        <v>0</v>
      </c>
      <c r="R322" s="30">
        <f t="shared" ca="1" si="57"/>
        <v>9.6344951619175526E-4</v>
      </c>
    </row>
    <row r="323" spans="1:18" x14ac:dyDescent="0.2">
      <c r="A323" s="83"/>
      <c r="B323" s="83"/>
      <c r="C323" s="83"/>
      <c r="D323" s="84">
        <f t="shared" si="58"/>
        <v>0</v>
      </c>
      <c r="E323" s="84">
        <f t="shared" si="58"/>
        <v>0</v>
      </c>
      <c r="F323" s="76">
        <f t="shared" si="59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si="63"/>
        <v>0</v>
      </c>
      <c r="L323" s="76">
        <f t="shared" si="64"/>
        <v>0</v>
      </c>
      <c r="M323" s="76">
        <f t="shared" ca="1" si="56"/>
        <v>-9.6344951619175526E-4</v>
      </c>
      <c r="N323" s="76">
        <f t="shared" ca="1" si="65"/>
        <v>0</v>
      </c>
      <c r="O323" s="86">
        <f t="shared" ca="1" si="66"/>
        <v>0</v>
      </c>
      <c r="P323" s="76">
        <f t="shared" ca="1" si="67"/>
        <v>0</v>
      </c>
      <c r="Q323" s="76">
        <f t="shared" ca="1" si="68"/>
        <v>0</v>
      </c>
      <c r="R323" s="30">
        <f t="shared" ca="1" si="57"/>
        <v>9.6344951619175526E-4</v>
      </c>
    </row>
    <row r="324" spans="1:18" x14ac:dyDescent="0.2">
      <c r="A324" s="83"/>
      <c r="B324" s="83"/>
      <c r="C324" s="83"/>
      <c r="D324" s="84">
        <f t="shared" si="58"/>
        <v>0</v>
      </c>
      <c r="E324" s="84">
        <f t="shared" si="58"/>
        <v>0</v>
      </c>
      <c r="F324" s="76">
        <f t="shared" si="59"/>
        <v>0</v>
      </c>
      <c r="G324" s="76">
        <f t="shared" si="59"/>
        <v>0</v>
      </c>
      <c r="H324" s="76">
        <f t="shared" si="60"/>
        <v>0</v>
      </c>
      <c r="I324" s="76">
        <f t="shared" si="61"/>
        <v>0</v>
      </c>
      <c r="J324" s="76">
        <f t="shared" si="62"/>
        <v>0</v>
      </c>
      <c r="K324" s="76">
        <f t="shared" si="63"/>
        <v>0</v>
      </c>
      <c r="L324" s="76">
        <f t="shared" si="64"/>
        <v>0</v>
      </c>
      <c r="M324" s="76">
        <f t="shared" ca="1" si="56"/>
        <v>-9.6344951619175526E-4</v>
      </c>
      <c r="N324" s="76">
        <f t="shared" ca="1" si="65"/>
        <v>0</v>
      </c>
      <c r="O324" s="86">
        <f t="shared" ca="1" si="66"/>
        <v>0</v>
      </c>
      <c r="P324" s="76">
        <f t="shared" ca="1" si="67"/>
        <v>0</v>
      </c>
      <c r="Q324" s="76">
        <f t="shared" ca="1" si="68"/>
        <v>0</v>
      </c>
      <c r="R324" s="30">
        <f t="shared" ca="1" si="57"/>
        <v>9.6344951619175526E-4</v>
      </c>
    </row>
    <row r="325" spans="1:18" x14ac:dyDescent="0.2">
      <c r="A325" s="83"/>
      <c r="B325" s="83"/>
      <c r="C325" s="83"/>
      <c r="D325" s="84">
        <f t="shared" si="58"/>
        <v>0</v>
      </c>
      <c r="E325" s="84">
        <f t="shared" si="58"/>
        <v>0</v>
      </c>
      <c r="F325" s="76">
        <f t="shared" si="59"/>
        <v>0</v>
      </c>
      <c r="G325" s="76">
        <f t="shared" si="59"/>
        <v>0</v>
      </c>
      <c r="H325" s="76">
        <f t="shared" si="60"/>
        <v>0</v>
      </c>
      <c r="I325" s="76">
        <f t="shared" si="61"/>
        <v>0</v>
      </c>
      <c r="J325" s="76">
        <f t="shared" si="62"/>
        <v>0</v>
      </c>
      <c r="K325" s="76">
        <f t="shared" si="63"/>
        <v>0</v>
      </c>
      <c r="L325" s="76">
        <f t="shared" si="64"/>
        <v>0</v>
      </c>
      <c r="M325" s="76">
        <f t="shared" ca="1" si="56"/>
        <v>-9.6344951619175526E-4</v>
      </c>
      <c r="N325" s="76">
        <f t="shared" ca="1" si="65"/>
        <v>0</v>
      </c>
      <c r="O325" s="86">
        <f t="shared" ca="1" si="66"/>
        <v>0</v>
      </c>
      <c r="P325" s="76">
        <f t="shared" ca="1" si="67"/>
        <v>0</v>
      </c>
      <c r="Q325" s="76">
        <f t="shared" ca="1" si="68"/>
        <v>0</v>
      </c>
      <c r="R325" s="30">
        <f t="shared" ca="1" si="57"/>
        <v>9.6344951619175526E-4</v>
      </c>
    </row>
    <row r="326" spans="1:18" x14ac:dyDescent="0.2">
      <c r="A326" s="83"/>
      <c r="B326" s="83"/>
      <c r="C326" s="83"/>
      <c r="D326" s="84">
        <f t="shared" si="58"/>
        <v>0</v>
      </c>
      <c r="E326" s="84">
        <f t="shared" si="58"/>
        <v>0</v>
      </c>
      <c r="F326" s="76">
        <f t="shared" si="59"/>
        <v>0</v>
      </c>
      <c r="G326" s="76">
        <f t="shared" si="59"/>
        <v>0</v>
      </c>
      <c r="H326" s="76">
        <f t="shared" si="60"/>
        <v>0</v>
      </c>
      <c r="I326" s="76">
        <f t="shared" si="61"/>
        <v>0</v>
      </c>
      <c r="J326" s="76">
        <f t="shared" si="62"/>
        <v>0</v>
      </c>
      <c r="K326" s="76">
        <f t="shared" si="63"/>
        <v>0</v>
      </c>
      <c r="L326" s="76">
        <f t="shared" si="64"/>
        <v>0</v>
      </c>
      <c r="M326" s="76">
        <f t="shared" ca="1" si="56"/>
        <v>-9.6344951619175526E-4</v>
      </c>
      <c r="N326" s="76">
        <f t="shared" ca="1" si="65"/>
        <v>0</v>
      </c>
      <c r="O326" s="86">
        <f t="shared" ca="1" si="66"/>
        <v>0</v>
      </c>
      <c r="P326" s="76">
        <f t="shared" ca="1" si="67"/>
        <v>0</v>
      </c>
      <c r="Q326" s="76">
        <f t="shared" ca="1" si="68"/>
        <v>0</v>
      </c>
      <c r="R326" s="30">
        <f t="shared" ca="1" si="57"/>
        <v>9.6344951619175526E-4</v>
      </c>
    </row>
    <row r="327" spans="1:18" x14ac:dyDescent="0.2">
      <c r="A327" s="83"/>
      <c r="B327" s="83"/>
      <c r="C327" s="83"/>
      <c r="D327" s="84">
        <f t="shared" si="58"/>
        <v>0</v>
      </c>
      <c r="E327" s="84">
        <f t="shared" si="58"/>
        <v>0</v>
      </c>
      <c r="F327" s="76">
        <f t="shared" si="59"/>
        <v>0</v>
      </c>
      <c r="G327" s="76">
        <f t="shared" si="59"/>
        <v>0</v>
      </c>
      <c r="H327" s="76">
        <f t="shared" si="60"/>
        <v>0</v>
      </c>
      <c r="I327" s="76">
        <f t="shared" si="61"/>
        <v>0</v>
      </c>
      <c r="J327" s="76">
        <f t="shared" si="62"/>
        <v>0</v>
      </c>
      <c r="K327" s="76">
        <f t="shared" si="63"/>
        <v>0</v>
      </c>
      <c r="L327" s="76">
        <f t="shared" si="64"/>
        <v>0</v>
      </c>
      <c r="M327" s="76">
        <f t="shared" ca="1" si="56"/>
        <v>-9.6344951619175526E-4</v>
      </c>
      <c r="N327" s="76">
        <f t="shared" ca="1" si="65"/>
        <v>0</v>
      </c>
      <c r="O327" s="86">
        <f t="shared" ca="1" si="66"/>
        <v>0</v>
      </c>
      <c r="P327" s="76">
        <f t="shared" ca="1" si="67"/>
        <v>0</v>
      </c>
      <c r="Q327" s="76">
        <f t="shared" ca="1" si="68"/>
        <v>0</v>
      </c>
      <c r="R327" s="30">
        <f t="shared" ca="1" si="57"/>
        <v>9.6344951619175526E-4</v>
      </c>
    </row>
    <row r="328" spans="1:18" x14ac:dyDescent="0.2">
      <c r="A328" s="83"/>
      <c r="B328" s="83"/>
      <c r="C328" s="83"/>
      <c r="D328" s="84">
        <f t="shared" si="58"/>
        <v>0</v>
      </c>
      <c r="E328" s="84">
        <f t="shared" si="58"/>
        <v>0</v>
      </c>
      <c r="F328" s="76">
        <f t="shared" si="59"/>
        <v>0</v>
      </c>
      <c r="G328" s="76">
        <f t="shared" si="59"/>
        <v>0</v>
      </c>
      <c r="H328" s="76">
        <f t="shared" si="60"/>
        <v>0</v>
      </c>
      <c r="I328" s="76">
        <f t="shared" si="61"/>
        <v>0</v>
      </c>
      <c r="J328" s="76">
        <f t="shared" si="62"/>
        <v>0</v>
      </c>
      <c r="K328" s="76">
        <f t="shared" si="63"/>
        <v>0</v>
      </c>
      <c r="L328" s="76">
        <f t="shared" si="64"/>
        <v>0</v>
      </c>
      <c r="M328" s="76">
        <f t="shared" ca="1" si="56"/>
        <v>-9.6344951619175526E-4</v>
      </c>
      <c r="N328" s="76">
        <f t="shared" ca="1" si="65"/>
        <v>0</v>
      </c>
      <c r="O328" s="86">
        <f t="shared" ca="1" si="66"/>
        <v>0</v>
      </c>
      <c r="P328" s="76">
        <f t="shared" ca="1" si="67"/>
        <v>0</v>
      </c>
      <c r="Q328" s="76">
        <f t="shared" ca="1" si="68"/>
        <v>0</v>
      </c>
      <c r="R328" s="30">
        <f t="shared" ca="1" si="57"/>
        <v>9.6344951619175526E-4</v>
      </c>
    </row>
    <row r="329" spans="1:18" x14ac:dyDescent="0.2">
      <c r="A329" s="83"/>
      <c r="B329" s="83"/>
      <c r="C329" s="83"/>
      <c r="D329" s="84">
        <f t="shared" si="58"/>
        <v>0</v>
      </c>
      <c r="E329" s="84">
        <f t="shared" si="58"/>
        <v>0</v>
      </c>
      <c r="F329" s="76">
        <f t="shared" si="59"/>
        <v>0</v>
      </c>
      <c r="G329" s="76">
        <f t="shared" si="59"/>
        <v>0</v>
      </c>
      <c r="H329" s="76">
        <f t="shared" si="60"/>
        <v>0</v>
      </c>
      <c r="I329" s="76">
        <f t="shared" si="61"/>
        <v>0</v>
      </c>
      <c r="J329" s="76">
        <f t="shared" si="62"/>
        <v>0</v>
      </c>
      <c r="K329" s="76">
        <f t="shared" si="63"/>
        <v>0</v>
      </c>
      <c r="L329" s="76">
        <f t="shared" si="64"/>
        <v>0</v>
      </c>
      <c r="M329" s="76">
        <f t="shared" ca="1" si="56"/>
        <v>-9.6344951619175526E-4</v>
      </c>
      <c r="N329" s="76">
        <f t="shared" ca="1" si="65"/>
        <v>0</v>
      </c>
      <c r="O329" s="86">
        <f t="shared" ca="1" si="66"/>
        <v>0</v>
      </c>
      <c r="P329" s="76">
        <f t="shared" ca="1" si="67"/>
        <v>0</v>
      </c>
      <c r="Q329" s="76">
        <f t="shared" ca="1" si="68"/>
        <v>0</v>
      </c>
      <c r="R329" s="30">
        <f t="shared" ca="1" si="57"/>
        <v>9.6344951619175526E-4</v>
      </c>
    </row>
    <row r="330" spans="1:18" x14ac:dyDescent="0.2">
      <c r="A330" s="83"/>
      <c r="B330" s="83"/>
      <c r="C330" s="83"/>
      <c r="D330" s="84">
        <f t="shared" si="58"/>
        <v>0</v>
      </c>
      <c r="E330" s="84">
        <f t="shared" si="58"/>
        <v>0</v>
      </c>
      <c r="F330" s="76">
        <f t="shared" si="59"/>
        <v>0</v>
      </c>
      <c r="G330" s="76">
        <f t="shared" si="59"/>
        <v>0</v>
      </c>
      <c r="H330" s="76">
        <f t="shared" si="60"/>
        <v>0</v>
      </c>
      <c r="I330" s="76">
        <f t="shared" si="61"/>
        <v>0</v>
      </c>
      <c r="J330" s="76">
        <f t="shared" si="62"/>
        <v>0</v>
      </c>
      <c r="K330" s="76">
        <f t="shared" si="63"/>
        <v>0</v>
      </c>
      <c r="L330" s="76">
        <f t="shared" si="64"/>
        <v>0</v>
      </c>
      <c r="M330" s="76">
        <f t="shared" ca="1" si="56"/>
        <v>-9.6344951619175526E-4</v>
      </c>
      <c r="N330" s="76">
        <f t="shared" ca="1" si="65"/>
        <v>0</v>
      </c>
      <c r="O330" s="86">
        <f t="shared" ca="1" si="66"/>
        <v>0</v>
      </c>
      <c r="P330" s="76">
        <f t="shared" ca="1" si="67"/>
        <v>0</v>
      </c>
      <c r="Q330" s="76">
        <f t="shared" ca="1" si="68"/>
        <v>0</v>
      </c>
      <c r="R330" s="30">
        <f t="shared" ca="1" si="57"/>
        <v>9.6344951619175526E-4</v>
      </c>
    </row>
    <row r="331" spans="1:18" x14ac:dyDescent="0.2">
      <c r="A331" s="83"/>
      <c r="B331" s="83"/>
      <c r="C331" s="83"/>
      <c r="D331" s="84">
        <f t="shared" si="58"/>
        <v>0</v>
      </c>
      <c r="E331" s="84">
        <f t="shared" si="58"/>
        <v>0</v>
      </c>
      <c r="F331" s="76">
        <f t="shared" si="59"/>
        <v>0</v>
      </c>
      <c r="G331" s="76">
        <f t="shared" si="59"/>
        <v>0</v>
      </c>
      <c r="H331" s="76">
        <f t="shared" si="60"/>
        <v>0</v>
      </c>
      <c r="I331" s="76">
        <f t="shared" si="61"/>
        <v>0</v>
      </c>
      <c r="J331" s="76">
        <f t="shared" si="62"/>
        <v>0</v>
      </c>
      <c r="K331" s="76">
        <f t="shared" si="63"/>
        <v>0</v>
      </c>
      <c r="L331" s="76">
        <f t="shared" si="64"/>
        <v>0</v>
      </c>
      <c r="M331" s="76">
        <f t="shared" ca="1" si="56"/>
        <v>-9.6344951619175526E-4</v>
      </c>
      <c r="N331" s="76">
        <f t="shared" ca="1" si="65"/>
        <v>0</v>
      </c>
      <c r="O331" s="86">
        <f t="shared" ca="1" si="66"/>
        <v>0</v>
      </c>
      <c r="P331" s="76">
        <f t="shared" ca="1" si="67"/>
        <v>0</v>
      </c>
      <c r="Q331" s="76">
        <f t="shared" ca="1" si="68"/>
        <v>0</v>
      </c>
      <c r="R331" s="30">
        <f t="shared" ca="1" si="57"/>
        <v>9.6344951619175526E-4</v>
      </c>
    </row>
    <row r="332" spans="1:18" x14ac:dyDescent="0.2">
      <c r="A332" s="83"/>
      <c r="B332" s="83"/>
      <c r="C332" s="83"/>
      <c r="D332" s="84">
        <f t="shared" si="58"/>
        <v>0</v>
      </c>
      <c r="E332" s="84">
        <f t="shared" si="58"/>
        <v>0</v>
      </c>
      <c r="F332" s="76">
        <f t="shared" si="59"/>
        <v>0</v>
      </c>
      <c r="G332" s="76">
        <f t="shared" si="59"/>
        <v>0</v>
      </c>
      <c r="H332" s="76">
        <f t="shared" si="60"/>
        <v>0</v>
      </c>
      <c r="I332" s="76">
        <f t="shared" si="61"/>
        <v>0</v>
      </c>
      <c r="J332" s="76">
        <f t="shared" si="62"/>
        <v>0</v>
      </c>
      <c r="K332" s="76">
        <f t="shared" si="63"/>
        <v>0</v>
      </c>
      <c r="L332" s="76">
        <f t="shared" si="64"/>
        <v>0</v>
      </c>
      <c r="M332" s="76">
        <f t="shared" ca="1" si="56"/>
        <v>-9.6344951619175526E-4</v>
      </c>
      <c r="N332" s="76">
        <f t="shared" ca="1" si="65"/>
        <v>0</v>
      </c>
      <c r="O332" s="86">
        <f t="shared" ca="1" si="66"/>
        <v>0</v>
      </c>
      <c r="P332" s="76">
        <f t="shared" ca="1" si="67"/>
        <v>0</v>
      </c>
      <c r="Q332" s="76">
        <f t="shared" ca="1" si="68"/>
        <v>0</v>
      </c>
      <c r="R332" s="30">
        <f t="shared" ca="1" si="57"/>
        <v>9.6344951619175526E-4</v>
      </c>
    </row>
    <row r="333" spans="1:18" x14ac:dyDescent="0.2">
      <c r="A333" s="83"/>
      <c r="B333" s="83"/>
      <c r="C333" s="83"/>
      <c r="D333" s="84">
        <f t="shared" si="58"/>
        <v>0</v>
      </c>
      <c r="E333" s="84">
        <f t="shared" si="58"/>
        <v>0</v>
      </c>
      <c r="F333" s="76">
        <f t="shared" si="59"/>
        <v>0</v>
      </c>
      <c r="G333" s="76">
        <f t="shared" si="59"/>
        <v>0</v>
      </c>
      <c r="H333" s="76">
        <f t="shared" si="60"/>
        <v>0</v>
      </c>
      <c r="I333" s="76">
        <f t="shared" si="61"/>
        <v>0</v>
      </c>
      <c r="J333" s="76">
        <f t="shared" si="62"/>
        <v>0</v>
      </c>
      <c r="K333" s="76">
        <f t="shared" si="63"/>
        <v>0</v>
      </c>
      <c r="L333" s="76">
        <f t="shared" si="64"/>
        <v>0</v>
      </c>
      <c r="M333" s="76">
        <f t="shared" ca="1" si="56"/>
        <v>-9.6344951619175526E-4</v>
      </c>
      <c r="N333" s="76">
        <f t="shared" ca="1" si="65"/>
        <v>0</v>
      </c>
      <c r="O333" s="86">
        <f t="shared" ca="1" si="66"/>
        <v>0</v>
      </c>
      <c r="P333" s="76">
        <f t="shared" ca="1" si="67"/>
        <v>0</v>
      </c>
      <c r="Q333" s="76">
        <f t="shared" ca="1" si="68"/>
        <v>0</v>
      </c>
      <c r="R333" s="30">
        <f t="shared" ca="1" si="57"/>
        <v>9.6344951619175526E-4</v>
      </c>
    </row>
    <row r="334" spans="1:18" x14ac:dyDescent="0.2">
      <c r="A334" s="83"/>
      <c r="B334" s="83"/>
      <c r="C334" s="83"/>
      <c r="D334" s="84">
        <f t="shared" si="58"/>
        <v>0</v>
      </c>
      <c r="E334" s="84">
        <f t="shared" si="58"/>
        <v>0</v>
      </c>
      <c r="F334" s="76">
        <f t="shared" si="59"/>
        <v>0</v>
      </c>
      <c r="G334" s="76">
        <f t="shared" si="59"/>
        <v>0</v>
      </c>
      <c r="H334" s="76">
        <f t="shared" si="60"/>
        <v>0</v>
      </c>
      <c r="I334" s="76">
        <f t="shared" si="61"/>
        <v>0</v>
      </c>
      <c r="J334" s="76">
        <f t="shared" si="62"/>
        <v>0</v>
      </c>
      <c r="K334" s="76">
        <f t="shared" si="63"/>
        <v>0</v>
      </c>
      <c r="L334" s="76">
        <f t="shared" si="64"/>
        <v>0</v>
      </c>
      <c r="M334" s="76">
        <f t="shared" ca="1" si="56"/>
        <v>-9.6344951619175526E-4</v>
      </c>
      <c r="N334" s="76">
        <f t="shared" ca="1" si="65"/>
        <v>0</v>
      </c>
      <c r="O334" s="86">
        <f t="shared" ca="1" si="66"/>
        <v>0</v>
      </c>
      <c r="P334" s="76">
        <f t="shared" ca="1" si="67"/>
        <v>0</v>
      </c>
      <c r="Q334" s="76">
        <f t="shared" ca="1" si="68"/>
        <v>0</v>
      </c>
      <c r="R334" s="30">
        <f t="shared" ca="1" si="57"/>
        <v>9.6344951619175526E-4</v>
      </c>
    </row>
    <row r="335" spans="1:18" x14ac:dyDescent="0.2">
      <c r="A335" s="83"/>
      <c r="B335" s="83"/>
      <c r="C335" s="83"/>
      <c r="D335" s="84">
        <f t="shared" si="58"/>
        <v>0</v>
      </c>
      <c r="E335" s="84">
        <f t="shared" si="58"/>
        <v>0</v>
      </c>
      <c r="F335" s="76">
        <f t="shared" si="59"/>
        <v>0</v>
      </c>
      <c r="G335" s="76">
        <f t="shared" si="59"/>
        <v>0</v>
      </c>
      <c r="H335" s="76">
        <f t="shared" si="60"/>
        <v>0</v>
      </c>
      <c r="I335" s="76">
        <f t="shared" si="61"/>
        <v>0</v>
      </c>
      <c r="J335" s="76">
        <f t="shared" si="62"/>
        <v>0</v>
      </c>
      <c r="K335" s="76">
        <f t="shared" si="63"/>
        <v>0</v>
      </c>
      <c r="L335" s="76">
        <f t="shared" si="64"/>
        <v>0</v>
      </c>
      <c r="M335" s="76">
        <f t="shared" ca="1" si="56"/>
        <v>-9.6344951619175526E-4</v>
      </c>
      <c r="N335" s="76">
        <f t="shared" ca="1" si="65"/>
        <v>0</v>
      </c>
      <c r="O335" s="86">
        <f t="shared" ca="1" si="66"/>
        <v>0</v>
      </c>
      <c r="P335" s="76">
        <f t="shared" ca="1" si="67"/>
        <v>0</v>
      </c>
      <c r="Q335" s="76">
        <f t="shared" ca="1" si="68"/>
        <v>0</v>
      </c>
      <c r="R335" s="30">
        <f t="shared" ca="1" si="57"/>
        <v>9.6344951619175526E-4</v>
      </c>
    </row>
    <row r="336" spans="1:18" x14ac:dyDescent="0.2">
      <c r="A336" s="83"/>
      <c r="B336" s="83"/>
      <c r="C336" s="83"/>
      <c r="D336" s="84">
        <f t="shared" si="58"/>
        <v>0</v>
      </c>
      <c r="E336" s="84">
        <f t="shared" si="58"/>
        <v>0</v>
      </c>
      <c r="F336" s="76">
        <f t="shared" si="59"/>
        <v>0</v>
      </c>
      <c r="G336" s="76">
        <f t="shared" si="59"/>
        <v>0</v>
      </c>
      <c r="H336" s="76">
        <f t="shared" si="60"/>
        <v>0</v>
      </c>
      <c r="I336" s="76">
        <f t="shared" si="61"/>
        <v>0</v>
      </c>
      <c r="J336" s="76">
        <f t="shared" si="62"/>
        <v>0</v>
      </c>
      <c r="K336" s="76">
        <f t="shared" si="63"/>
        <v>0</v>
      </c>
      <c r="L336" s="76">
        <f t="shared" si="64"/>
        <v>0</v>
      </c>
      <c r="M336" s="76">
        <f t="shared" ca="1" si="56"/>
        <v>-9.6344951619175526E-4</v>
      </c>
      <c r="N336" s="76">
        <f t="shared" ca="1" si="65"/>
        <v>0</v>
      </c>
      <c r="O336" s="86">
        <f t="shared" ca="1" si="66"/>
        <v>0</v>
      </c>
      <c r="P336" s="76">
        <f t="shared" ca="1" si="67"/>
        <v>0</v>
      </c>
      <c r="Q336" s="76">
        <f t="shared" ca="1" si="68"/>
        <v>0</v>
      </c>
      <c r="R336" s="30">
        <f t="shared" ca="1" si="57"/>
        <v>9.6344951619175526E-4</v>
      </c>
    </row>
    <row r="337" spans="1:18" x14ac:dyDescent="0.2">
      <c r="A337" s="83"/>
      <c r="B337" s="83"/>
      <c r="C337" s="83"/>
      <c r="D337" s="84">
        <f t="shared" si="58"/>
        <v>0</v>
      </c>
      <c r="E337" s="84">
        <f t="shared" si="58"/>
        <v>0</v>
      </c>
      <c r="F337" s="76">
        <f t="shared" si="59"/>
        <v>0</v>
      </c>
      <c r="G337" s="76">
        <f t="shared" si="59"/>
        <v>0</v>
      </c>
      <c r="H337" s="76">
        <f t="shared" si="60"/>
        <v>0</v>
      </c>
      <c r="I337" s="76">
        <f t="shared" si="61"/>
        <v>0</v>
      </c>
      <c r="J337" s="76">
        <f t="shared" si="62"/>
        <v>0</v>
      </c>
      <c r="K337" s="76">
        <f t="shared" si="63"/>
        <v>0</v>
      </c>
      <c r="L337" s="76">
        <f t="shared" si="64"/>
        <v>0</v>
      </c>
      <c r="M337" s="76">
        <f t="shared" ca="1" si="56"/>
        <v>-9.6344951619175526E-4</v>
      </c>
      <c r="N337" s="76">
        <f t="shared" ca="1" si="65"/>
        <v>0</v>
      </c>
      <c r="O337" s="86">
        <f t="shared" ca="1" si="66"/>
        <v>0</v>
      </c>
      <c r="P337" s="76">
        <f t="shared" ca="1" si="67"/>
        <v>0</v>
      </c>
      <c r="Q337" s="76">
        <f t="shared" ca="1" si="68"/>
        <v>0</v>
      </c>
      <c r="R337" s="30">
        <f t="shared" ca="1" si="57"/>
        <v>9.6344951619175526E-4</v>
      </c>
    </row>
    <row r="338" spans="1:18" x14ac:dyDescent="0.2">
      <c r="A338" s="83"/>
      <c r="B338" s="83"/>
      <c r="C338" s="83"/>
      <c r="D338" s="84">
        <f t="shared" si="58"/>
        <v>0</v>
      </c>
      <c r="E338" s="84">
        <f t="shared" si="58"/>
        <v>0</v>
      </c>
      <c r="F338" s="76">
        <f t="shared" si="59"/>
        <v>0</v>
      </c>
      <c r="G338" s="76">
        <f t="shared" si="59"/>
        <v>0</v>
      </c>
      <c r="H338" s="76">
        <f t="shared" si="60"/>
        <v>0</v>
      </c>
      <c r="I338" s="76">
        <f t="shared" si="61"/>
        <v>0</v>
      </c>
      <c r="J338" s="76">
        <f t="shared" si="62"/>
        <v>0</v>
      </c>
      <c r="K338" s="76">
        <f t="shared" si="63"/>
        <v>0</v>
      </c>
      <c r="L338" s="76">
        <f t="shared" si="64"/>
        <v>0</v>
      </c>
      <c r="M338" s="76">
        <f t="shared" ca="1" si="56"/>
        <v>-9.6344951619175526E-4</v>
      </c>
      <c r="N338" s="76">
        <f t="shared" ca="1" si="65"/>
        <v>0</v>
      </c>
      <c r="O338" s="86">
        <f t="shared" ca="1" si="66"/>
        <v>0</v>
      </c>
      <c r="P338" s="76">
        <f t="shared" ca="1" si="67"/>
        <v>0</v>
      </c>
      <c r="Q338" s="76">
        <f t="shared" ca="1" si="68"/>
        <v>0</v>
      </c>
      <c r="R338" s="30">
        <f t="shared" ca="1" si="57"/>
        <v>9.6344951619175526E-4</v>
      </c>
    </row>
    <row r="339" spans="1:18" x14ac:dyDescent="0.2">
      <c r="A339" s="83"/>
      <c r="B339" s="83"/>
      <c r="C339" s="83"/>
      <c r="D339" s="84">
        <f t="shared" si="58"/>
        <v>0</v>
      </c>
      <c r="E339" s="84">
        <f t="shared" si="58"/>
        <v>0</v>
      </c>
      <c r="F339" s="76">
        <f t="shared" si="59"/>
        <v>0</v>
      </c>
      <c r="G339" s="76">
        <f t="shared" si="59"/>
        <v>0</v>
      </c>
      <c r="H339" s="76">
        <f t="shared" si="60"/>
        <v>0</v>
      </c>
      <c r="I339" s="76">
        <f t="shared" si="61"/>
        <v>0</v>
      </c>
      <c r="J339" s="76">
        <f t="shared" si="62"/>
        <v>0</v>
      </c>
      <c r="K339" s="76">
        <f t="shared" si="63"/>
        <v>0</v>
      </c>
      <c r="L339" s="76">
        <f t="shared" si="64"/>
        <v>0</v>
      </c>
      <c r="M339" s="76">
        <f t="shared" ca="1" si="56"/>
        <v>-9.6344951619175526E-4</v>
      </c>
      <c r="N339" s="76">
        <f t="shared" ca="1" si="65"/>
        <v>0</v>
      </c>
      <c r="O339" s="86">
        <f t="shared" ca="1" si="66"/>
        <v>0</v>
      </c>
      <c r="P339" s="76">
        <f t="shared" ca="1" si="67"/>
        <v>0</v>
      </c>
      <c r="Q339" s="76">
        <f t="shared" ca="1" si="68"/>
        <v>0</v>
      </c>
      <c r="R339" s="30">
        <f t="shared" ca="1" si="57"/>
        <v>9.6344951619175526E-4</v>
      </c>
    </row>
    <row r="340" spans="1:18" x14ac:dyDescent="0.2">
      <c r="A340" s="83"/>
      <c r="B340" s="83"/>
      <c r="C340" s="83"/>
      <c r="D340" s="84">
        <f t="shared" si="58"/>
        <v>0</v>
      </c>
      <c r="E340" s="84">
        <f t="shared" si="58"/>
        <v>0</v>
      </c>
      <c r="F340" s="76">
        <f t="shared" si="59"/>
        <v>0</v>
      </c>
      <c r="G340" s="76">
        <f t="shared" si="59"/>
        <v>0</v>
      </c>
      <c r="H340" s="76">
        <f t="shared" si="60"/>
        <v>0</v>
      </c>
      <c r="I340" s="76">
        <f t="shared" si="61"/>
        <v>0</v>
      </c>
      <c r="J340" s="76">
        <f t="shared" si="62"/>
        <v>0</v>
      </c>
      <c r="K340" s="76">
        <f t="shared" si="63"/>
        <v>0</v>
      </c>
      <c r="L340" s="76">
        <f t="shared" si="64"/>
        <v>0</v>
      </c>
      <c r="M340" s="76">
        <f t="shared" ca="1" si="56"/>
        <v>-9.6344951619175526E-4</v>
      </c>
      <c r="N340" s="76">
        <f t="shared" ca="1" si="65"/>
        <v>0</v>
      </c>
      <c r="O340" s="86">
        <f t="shared" ca="1" si="66"/>
        <v>0</v>
      </c>
      <c r="P340" s="76">
        <f t="shared" ca="1" si="67"/>
        <v>0</v>
      </c>
      <c r="Q340" s="76">
        <f t="shared" ca="1" si="68"/>
        <v>0</v>
      </c>
      <c r="R340" s="30">
        <f t="shared" ca="1" si="57"/>
        <v>9.6344951619175526E-4</v>
      </c>
    </row>
    <row r="341" spans="1:18" x14ac:dyDescent="0.2">
      <c r="A341" s="83"/>
      <c r="B341" s="83"/>
      <c r="C341" s="83"/>
      <c r="D341" s="84">
        <f t="shared" si="58"/>
        <v>0</v>
      </c>
      <c r="E341" s="84">
        <f t="shared" si="58"/>
        <v>0</v>
      </c>
      <c r="F341" s="76">
        <f t="shared" si="59"/>
        <v>0</v>
      </c>
      <c r="G341" s="76">
        <f t="shared" si="59"/>
        <v>0</v>
      </c>
      <c r="H341" s="76">
        <f t="shared" si="60"/>
        <v>0</v>
      </c>
      <c r="I341" s="76">
        <f t="shared" si="61"/>
        <v>0</v>
      </c>
      <c r="J341" s="76">
        <f t="shared" si="62"/>
        <v>0</v>
      </c>
      <c r="K341" s="76">
        <f t="shared" si="63"/>
        <v>0</v>
      </c>
      <c r="L341" s="76">
        <f t="shared" si="64"/>
        <v>0</v>
      </c>
      <c r="M341" s="76">
        <f t="shared" ca="1" si="56"/>
        <v>-9.6344951619175526E-4</v>
      </c>
      <c r="N341" s="76">
        <f t="shared" ca="1" si="65"/>
        <v>0</v>
      </c>
      <c r="O341" s="86">
        <f t="shared" ca="1" si="66"/>
        <v>0</v>
      </c>
      <c r="P341" s="76">
        <f t="shared" ca="1" si="67"/>
        <v>0</v>
      </c>
      <c r="Q341" s="76">
        <f t="shared" ca="1" si="68"/>
        <v>0</v>
      </c>
      <c r="R341" s="30">
        <f t="shared" ca="1" si="57"/>
        <v>9.6344951619175526E-4</v>
      </c>
    </row>
    <row r="342" spans="1:18" x14ac:dyDescent="0.2">
      <c r="A342" s="83"/>
      <c r="B342" s="83"/>
      <c r="C342" s="83"/>
      <c r="D342" s="84">
        <f>A342/A$18</f>
        <v>0</v>
      </c>
      <c r="E342" s="84">
        <f>B342/B$18</f>
        <v>0</v>
      </c>
      <c r="F342" s="76">
        <f>$C342*D342</f>
        <v>0</v>
      </c>
      <c r="G342" s="76">
        <f>$C342*E342</f>
        <v>0</v>
      </c>
      <c r="H342" s="76">
        <f>C342*D342*D342</f>
        <v>0</v>
      </c>
      <c r="I342" s="76">
        <f>C342*D342*D342*D342</f>
        <v>0</v>
      </c>
      <c r="J342" s="76">
        <f>C342*D342*D342*D342*D342</f>
        <v>0</v>
      </c>
      <c r="K342" s="76">
        <f>C342*E342*D342</f>
        <v>0</v>
      </c>
      <c r="L342" s="76">
        <f>C342*E342*D342*D342</f>
        <v>0</v>
      </c>
      <c r="M342" s="76">
        <f t="shared" ca="1" si="56"/>
        <v>-9.6344951619175526E-4</v>
      </c>
      <c r="N342" s="76">
        <f ca="1">C342*(M342-E342)^2</f>
        <v>0</v>
      </c>
      <c r="O342" s="86">
        <f ca="1">(C342*O$1-O$2*F342+O$3*H342)^2</f>
        <v>0</v>
      </c>
      <c r="P342" s="76">
        <f ca="1">(-C342*O$2+O$4*F342-O$5*H342)^2</f>
        <v>0</v>
      </c>
      <c r="Q342" s="76">
        <f ca="1">+(C342*O$3-F342*O$5+H342*O$6)^2</f>
        <v>0</v>
      </c>
      <c r="R342" s="30">
        <f t="shared" ca="1" si="57"/>
        <v>9.6344951619175526E-4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L3274"/>
  <sheetViews>
    <sheetView workbookViewId="0">
      <selection activeCell="D39" sqref="D39"/>
    </sheetView>
  </sheetViews>
  <sheetFormatPr defaultColWidth="10.28515625" defaultRowHeight="12.75" x14ac:dyDescent="0.2"/>
  <cols>
    <col min="1" max="1" width="16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11.5703125" customWidth="1"/>
    <col min="19" max="20" width="10.28515625" customWidth="1"/>
    <col min="21" max="21" width="11.42578125" customWidth="1"/>
  </cols>
  <sheetData>
    <row r="1" spans="1:38" ht="21" thickBot="1" x14ac:dyDescent="0.35">
      <c r="A1" s="1" t="s">
        <v>97</v>
      </c>
      <c r="R1" s="15"/>
      <c r="S1" s="89"/>
      <c r="T1" s="108"/>
      <c r="U1" s="9" t="s">
        <v>15</v>
      </c>
      <c r="V1" s="9" t="s">
        <v>187</v>
      </c>
    </row>
    <row r="2" spans="1:38" x14ac:dyDescent="0.2">
      <c r="A2" t="s">
        <v>30</v>
      </c>
      <c r="B2" s="28" t="s">
        <v>91</v>
      </c>
      <c r="R2" s="15"/>
      <c r="T2" s="96"/>
      <c r="U2">
        <v>0</v>
      </c>
      <c r="V2" s="18">
        <f t="shared" ref="V2:V17" si="0">+D$11+D$12*U2+D$13*U2^2</f>
        <v>3.7746467649612652E-4</v>
      </c>
      <c r="AG2">
        <v>8859</v>
      </c>
      <c r="AH2">
        <v>1.1711300001479685E-2</v>
      </c>
    </row>
    <row r="3" spans="1:38" ht="13.5" thickBot="1" x14ac:dyDescent="0.25">
      <c r="A3" s="11" t="s">
        <v>199</v>
      </c>
      <c r="C3" s="11"/>
      <c r="R3" s="15"/>
      <c r="T3" s="96"/>
      <c r="U3">
        <v>1000</v>
      </c>
      <c r="V3" s="18">
        <f t="shared" si="0"/>
        <v>-1.5715234646520293E-3</v>
      </c>
      <c r="AG3">
        <v>8873</v>
      </c>
      <c r="AH3">
        <v>1.5081099998496938E-2</v>
      </c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R4" s="15"/>
      <c r="T4" s="96"/>
      <c r="U4">
        <v>2000</v>
      </c>
      <c r="V4" s="18">
        <f t="shared" si="0"/>
        <v>-2.747635220948421E-3</v>
      </c>
      <c r="AG4">
        <v>8948</v>
      </c>
      <c r="AH4">
        <v>7.3835999937728047E-3</v>
      </c>
      <c r="AK4">
        <v>60894</v>
      </c>
      <c r="AL4">
        <v>6.9033729574584868E-2</v>
      </c>
    </row>
    <row r="5" spans="1:38" ht="13.5" thickTop="1" x14ac:dyDescent="0.2">
      <c r="A5" s="11" t="s">
        <v>203</v>
      </c>
      <c r="R5" s="15"/>
      <c r="T5" s="96"/>
      <c r="U5">
        <v>3000</v>
      </c>
      <c r="V5" s="18">
        <f t="shared" si="0"/>
        <v>-3.1508705923930479E-3</v>
      </c>
      <c r="AG5">
        <v>9864</v>
      </c>
      <c r="AH5">
        <v>1.6064799994637724E-2</v>
      </c>
      <c r="AK5">
        <v>61037</v>
      </c>
      <c r="AL5">
        <v>7.3092642494884785E-2</v>
      </c>
    </row>
    <row r="6" spans="1:38" x14ac:dyDescent="0.2">
      <c r="A6" s="8" t="s">
        <v>6</v>
      </c>
      <c r="R6" s="15"/>
      <c r="T6" s="97"/>
      <c r="U6">
        <v>4000</v>
      </c>
      <c r="V6" s="18">
        <f t="shared" si="0"/>
        <v>-2.7812295789859118E-3</v>
      </c>
      <c r="AG6">
        <v>10707</v>
      </c>
      <c r="AH6">
        <v>1.9824899995001033E-2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U7">
        <v>5000</v>
      </c>
      <c r="V7" s="18">
        <f t="shared" si="0"/>
        <v>-1.6387121807270102E-3</v>
      </c>
      <c r="AG7">
        <v>12388</v>
      </c>
      <c r="AH7">
        <v>2.9691600000660401E-2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U8">
        <v>6000</v>
      </c>
      <c r="V8" s="18">
        <f t="shared" si="0"/>
        <v>2.7668160238365595E-4</v>
      </c>
      <c r="AG8">
        <v>12531</v>
      </c>
      <c r="AH8">
        <v>3.3861699994304217E-2</v>
      </c>
      <c r="AK8">
        <v>63633.5</v>
      </c>
      <c r="AL8">
        <v>8.88263307424495E-2</v>
      </c>
    </row>
    <row r="9" spans="1:38" x14ac:dyDescent="0.2">
      <c r="U9">
        <v>7000</v>
      </c>
      <c r="V9" s="18">
        <f t="shared" si="0"/>
        <v>2.9649517703460859E-3</v>
      </c>
      <c r="AG9">
        <v>13429.5</v>
      </c>
      <c r="AH9">
        <v>3.8905649991647806E-2</v>
      </c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U10">
        <v>8000</v>
      </c>
      <c r="V10" s="18">
        <f t="shared" si="0"/>
        <v>6.4260983231602814E-3</v>
      </c>
      <c r="AG10">
        <v>14335.5</v>
      </c>
      <c r="AH10">
        <v>4.5779849991959054E-2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INTERCEPT(G26:G872,F26:F872)</f>
        <v>-9.0554555670202014E-2</v>
      </c>
      <c r="D11" s="19">
        <f>+E11*F11</f>
        <v>3.7746467649612652E-4</v>
      </c>
      <c r="E11" s="20">
        <v>3.7746467649612652E-4</v>
      </c>
      <c r="F11" s="18">
        <v>1</v>
      </c>
      <c r="U11">
        <v>9000</v>
      </c>
      <c r="V11" s="18">
        <f t="shared" si="0"/>
        <v>1.0660121260826241E-2</v>
      </c>
      <c r="AG11">
        <v>15127.5</v>
      </c>
      <c r="AH11">
        <v>5.1614249998237938E-2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SLOPE(G26:G872,F26:F872)</f>
        <v>9.669884668904119E-6</v>
      </c>
      <c r="D12" s="19">
        <f>+E12*F12</f>
        <v>-2.3354263335740379E-6</v>
      </c>
      <c r="E12" s="21">
        <v>-2.3354263335740377E-2</v>
      </c>
      <c r="F12" s="18">
        <v>1E-4</v>
      </c>
      <c r="U12">
        <v>10000</v>
      </c>
      <c r="V12" s="18">
        <f t="shared" si="0"/>
        <v>1.5667020583343964E-2</v>
      </c>
      <c r="AG12">
        <v>15193</v>
      </c>
      <c r="AH12">
        <v>5.3005100002337713E-2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3.8643819242588216E-10</v>
      </c>
      <c r="E13" s="22">
        <v>3.8643819242588216E-2</v>
      </c>
      <c r="F13" s="18">
        <v>1E-8</v>
      </c>
      <c r="U13">
        <v>11000</v>
      </c>
      <c r="V13" s="18">
        <f t="shared" si="0"/>
        <v>2.1446796290713454E-2</v>
      </c>
      <c r="AG13">
        <v>16067.5</v>
      </c>
      <c r="AH13">
        <v>6.2972249994345475E-2</v>
      </c>
      <c r="AK13">
        <v>66371</v>
      </c>
      <c r="AL13">
        <v>0.1169390869763447</v>
      </c>
    </row>
    <row r="14" spans="1:38" x14ac:dyDescent="0.2">
      <c r="A14" t="s">
        <v>29</v>
      </c>
      <c r="C14" s="159" t="s">
        <v>193</v>
      </c>
      <c r="D14" s="160">
        <f>2*D13*365.24/C8</f>
        <v>6.8381543439854287E-7</v>
      </c>
      <c r="E14">
        <f>SUM(T21:T877)</f>
        <v>2.2654285167051648E-5</v>
      </c>
      <c r="U14">
        <v>12000</v>
      </c>
      <c r="V14" s="18">
        <f t="shared" si="0"/>
        <v>2.7999448382934704E-2</v>
      </c>
      <c r="AG14">
        <v>16898.5</v>
      </c>
      <c r="AH14">
        <v>7.1043949996237643E-2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(C7+C11)+(C8+C12)*INT(MAX(F21:F3430))</f>
        <v>53471.065293405118</v>
      </c>
      <c r="D15" s="15">
        <f>+C7+INT(MAX(F21:F1485))*C8+D11+D12*INT(MAX(F21:F3920))+D13*INT(MAX(F21:F3947)^2)</f>
        <v>53471.072356952594</v>
      </c>
      <c r="U15">
        <v>13000</v>
      </c>
      <c r="V15" s="18">
        <f t="shared" si="0"/>
        <v>3.5324976860007719E-2</v>
      </c>
      <c r="AG15">
        <v>16988</v>
      </c>
      <c r="AH15">
        <v>7.2711599998001475E-2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0.41281896988466887</v>
      </c>
      <c r="D16" s="86">
        <f>+C8+D12+2*D13*MAX(F21:F42)</f>
        <v>0.4128207758746637</v>
      </c>
      <c r="U16">
        <v>14000</v>
      </c>
      <c r="V16" s="18">
        <f t="shared" si="0"/>
        <v>4.342338172193249E-2</v>
      </c>
      <c r="AG16">
        <v>17865</v>
      </c>
      <c r="AH16">
        <v>8.1855500000528991E-2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COUNT(C21:C2088)</f>
        <v>28</v>
      </c>
      <c r="U17">
        <v>15000</v>
      </c>
      <c r="V17" s="18">
        <f t="shared" si="0"/>
        <v>5.2294662968709035E-2</v>
      </c>
      <c r="AG17">
        <v>17870</v>
      </c>
      <c r="AH17">
        <v>8.2608999997319188E-2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53471.065293405118</v>
      </c>
      <c r="D18" s="35">
        <f>C16</f>
        <v>0.41281896988466887</v>
      </c>
      <c r="E18" s="41" t="s">
        <v>25</v>
      </c>
      <c r="U18">
        <v>16000</v>
      </c>
      <c r="V18" s="18">
        <f t="shared" ref="V18:V24" si="1">+D$11+D$12*U18+D$13*U18^2</f>
        <v>6.1938820600337348E-2</v>
      </c>
      <c r="AG18">
        <v>17872</v>
      </c>
      <c r="AH18">
        <v>8.1390399995143525E-2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53471.072356952594</v>
      </c>
      <c r="D19" s="49">
        <f>+D16</f>
        <v>0.4128207758746637</v>
      </c>
      <c r="E19" s="36" t="s">
        <v>102</v>
      </c>
      <c r="U19">
        <v>17000</v>
      </c>
      <c r="V19" s="18">
        <f t="shared" si="1"/>
        <v>7.2355854616817428E-2</v>
      </c>
      <c r="AG19">
        <v>17872.5</v>
      </c>
      <c r="AH19">
        <v>8.3285749991773628E-2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53" t="s">
        <v>188</v>
      </c>
      <c r="T20" s="7" t="s">
        <v>189</v>
      </c>
      <c r="U20">
        <v>18000</v>
      </c>
      <c r="V20" s="18">
        <f t="shared" si="1"/>
        <v>8.3545765018149254E-2</v>
      </c>
      <c r="AG20">
        <v>18599</v>
      </c>
      <c r="AH20">
        <v>9.0429299998504575E-2</v>
      </c>
      <c r="AK20">
        <v>67255</v>
      </c>
      <c r="AL20">
        <v>0.12743054872407811</v>
      </c>
    </row>
    <row r="21" spans="1:38" x14ac:dyDescent="0.2">
      <c r="A21" t="s">
        <v>41</v>
      </c>
      <c r="B21" s="27" t="s">
        <v>86</v>
      </c>
      <c r="C21" s="88">
        <v>45026.531999999999</v>
      </c>
      <c r="D21" s="12"/>
      <c r="E21">
        <f t="shared" ref="E21:E48" si="2">+(C21-C$7)/C$8</f>
        <v>2.4224260368304398E-3</v>
      </c>
      <c r="F21">
        <f t="shared" ref="F21:F47" si="3">ROUND(2*E21,0)/2</f>
        <v>0</v>
      </c>
      <c r="G21">
        <f t="shared" ref="G21:G48" si="4">+C21-(C$7+F21*C$8)</f>
        <v>9.9999999656574801E-4</v>
      </c>
      <c r="K21">
        <f>G21</f>
        <v>9.9999999656574801E-4</v>
      </c>
      <c r="P21">
        <f t="shared" ref="P21:P48" si="5">+D$11+D$12*F21+D$13*F21^2</f>
        <v>3.7746467649612652E-4</v>
      </c>
      <c r="Q21" s="2">
        <f t="shared" ref="Q21:Q48" si="6">+C21-15018.5</f>
        <v>30008.031999999999</v>
      </c>
      <c r="R21">
        <f t="shared" ref="R21:R48" si="7">+(P21-G21)^2</f>
        <v>3.8755022473418599E-7</v>
      </c>
      <c r="S21">
        <v>1</v>
      </c>
      <c r="T21">
        <f t="shared" ref="T21:T48" si="8">+S21*R21</f>
        <v>3.8755022473418599E-7</v>
      </c>
      <c r="U21">
        <v>19000</v>
      </c>
      <c r="V21" s="18">
        <f t="shared" si="1"/>
        <v>9.5508551804332875E-2</v>
      </c>
      <c r="AA21" t="s">
        <v>40</v>
      </c>
      <c r="AF21" t="s">
        <v>38</v>
      </c>
    </row>
    <row r="22" spans="1:38" x14ac:dyDescent="0.2">
      <c r="A22" t="s">
        <v>41</v>
      </c>
      <c r="B22" s="6" t="s">
        <v>82</v>
      </c>
      <c r="C22" s="88">
        <v>45027.563000000002</v>
      </c>
      <c r="D22" s="12"/>
      <c r="E22">
        <f t="shared" si="2"/>
        <v>2.4999436785926172</v>
      </c>
      <c r="F22">
        <f t="shared" si="3"/>
        <v>2.5</v>
      </c>
      <c r="G22">
        <f t="shared" si="4"/>
        <v>-2.3250002413988113E-5</v>
      </c>
      <c r="K22">
        <f>G22</f>
        <v>-2.3250002413988113E-5</v>
      </c>
      <c r="P22">
        <f t="shared" si="5"/>
        <v>3.7162852590089411E-4</v>
      </c>
      <c r="Q22" s="2">
        <f t="shared" si="6"/>
        <v>30009.063000000002</v>
      </c>
      <c r="R22">
        <f t="shared" si="7"/>
        <v>1.5592905212412725E-7</v>
      </c>
      <c r="S22">
        <v>1</v>
      </c>
      <c r="T22">
        <f t="shared" si="8"/>
        <v>1.5592905212412725E-7</v>
      </c>
      <c r="U22">
        <v>20000</v>
      </c>
      <c r="V22" s="18">
        <f t="shared" si="1"/>
        <v>0.10824421497536824</v>
      </c>
      <c r="AA22" t="s">
        <v>40</v>
      </c>
      <c r="AF22" t="s">
        <v>38</v>
      </c>
    </row>
    <row r="23" spans="1:38" x14ac:dyDescent="0.2">
      <c r="A23" t="s">
        <v>45</v>
      </c>
      <c r="C23" s="88">
        <v>45079.366999999998</v>
      </c>
      <c r="D23" s="12"/>
      <c r="E23">
        <f t="shared" si="2"/>
        <v>127.99130252151706</v>
      </c>
      <c r="F23">
        <f t="shared" si="3"/>
        <v>128</v>
      </c>
      <c r="G23">
        <f t="shared" si="4"/>
        <v>-3.5904000033042394E-3</v>
      </c>
      <c r="J23">
        <f>G23</f>
        <v>-3.5904000033042394E-3</v>
      </c>
      <c r="P23">
        <f t="shared" si="5"/>
        <v>8.4861509143355324E-5</v>
      </c>
      <c r="Q23" s="2">
        <f t="shared" si="6"/>
        <v>30060.866999999998</v>
      </c>
      <c r="R23">
        <f t="shared" si="7"/>
        <v>1.3507547184878582E-5</v>
      </c>
      <c r="S23">
        <v>0.1</v>
      </c>
      <c r="T23">
        <f t="shared" si="8"/>
        <v>1.3507547184878583E-6</v>
      </c>
      <c r="U23">
        <v>21000</v>
      </c>
      <c r="V23" s="18">
        <f t="shared" si="1"/>
        <v>0.12175275453125535</v>
      </c>
      <c r="AA23" t="s">
        <v>40</v>
      </c>
      <c r="AF23" t="s">
        <v>38</v>
      </c>
    </row>
    <row r="24" spans="1:38" x14ac:dyDescent="0.2">
      <c r="A24" t="s">
        <v>56</v>
      </c>
      <c r="B24" s="6" t="s">
        <v>82</v>
      </c>
      <c r="C24" s="88">
        <v>48013.419000000002</v>
      </c>
      <c r="D24" s="12"/>
      <c r="E24" s="8">
        <f t="shared" si="2"/>
        <v>7235.5152851449784</v>
      </c>
      <c r="F24">
        <f t="shared" si="3"/>
        <v>7235.5</v>
      </c>
      <c r="G24">
        <f t="shared" si="4"/>
        <v>6.309849995886907E-3</v>
      </c>
      <c r="J24">
        <f>G24</f>
        <v>6.309849995886907E-3</v>
      </c>
      <c r="P24">
        <f t="shared" si="5"/>
        <v>3.7104775479790235E-3</v>
      </c>
      <c r="Q24" s="2">
        <f t="shared" si="6"/>
        <v>32994.919000000002</v>
      </c>
      <c r="R24">
        <f t="shared" si="7"/>
        <v>6.7567371229426221E-6</v>
      </c>
      <c r="S24">
        <v>0.1</v>
      </c>
      <c r="T24">
        <f t="shared" si="8"/>
        <v>6.756737122942623E-7</v>
      </c>
      <c r="U24">
        <v>22000</v>
      </c>
      <c r="V24" s="18">
        <f t="shared" si="1"/>
        <v>0.13603417047199426</v>
      </c>
      <c r="AA24" t="s">
        <v>40</v>
      </c>
      <c r="AB24">
        <v>7</v>
      </c>
      <c r="AD24" t="s">
        <v>31</v>
      </c>
      <c r="AF24" t="s">
        <v>33</v>
      </c>
    </row>
    <row r="25" spans="1:38" x14ac:dyDescent="0.2">
      <c r="A25" t="s">
        <v>60</v>
      </c>
      <c r="B25" s="6" t="s">
        <v>86</v>
      </c>
      <c r="C25" s="88">
        <v>48683.620300000002</v>
      </c>
      <c r="D25" s="12"/>
      <c r="E25" s="8">
        <f t="shared" si="2"/>
        <v>8859.0283697581417</v>
      </c>
      <c r="F25">
        <f t="shared" si="3"/>
        <v>8859</v>
      </c>
      <c r="G25">
        <f t="shared" si="4"/>
        <v>1.1711300001479685E-2</v>
      </c>
      <c r="I25">
        <f>G25</f>
        <v>1.1711300001479685E-2</v>
      </c>
      <c r="P25">
        <f t="shared" si="5"/>
        <v>1.0016319019186912E-2</v>
      </c>
      <c r="Q25" s="2">
        <f t="shared" si="6"/>
        <v>33665.120300000002</v>
      </c>
      <c r="R25">
        <f t="shared" si="7"/>
        <v>2.8729605303341757E-6</v>
      </c>
      <c r="S25">
        <v>0.1</v>
      </c>
      <c r="T25">
        <f t="shared" si="8"/>
        <v>2.8729605303341758E-7</v>
      </c>
      <c r="U25">
        <v>23000</v>
      </c>
      <c r="V25" s="18">
        <f t="shared" ref="V25:V33" si="9">+D$11+D$12*U25+D$13*U25^2</f>
        <v>0.15108846279758492</v>
      </c>
      <c r="AA25" t="s">
        <v>61</v>
      </c>
      <c r="AF25" t="s">
        <v>38</v>
      </c>
    </row>
    <row r="26" spans="1:38" x14ac:dyDescent="0.2">
      <c r="A26" s="97" t="s">
        <v>65</v>
      </c>
      <c r="B26" s="149" t="s">
        <v>86</v>
      </c>
      <c r="C26" s="150">
        <v>49446.5</v>
      </c>
      <c r="D26" s="151"/>
      <c r="E26">
        <f t="shared" si="2"/>
        <v>10707.048024354097</v>
      </c>
      <c r="F26">
        <f t="shared" si="3"/>
        <v>10707</v>
      </c>
      <c r="G26">
        <f t="shared" si="4"/>
        <v>1.9824899995001033E-2</v>
      </c>
      <c r="I26">
        <f>G26</f>
        <v>1.9824899995001033E-2</v>
      </c>
      <c r="P26">
        <f t="shared" si="5"/>
        <v>1.9673270950454978E-2</v>
      </c>
      <c r="Q26" s="2">
        <f t="shared" si="6"/>
        <v>34428</v>
      </c>
      <c r="R26">
        <f t="shared" si="7"/>
        <v>2.2991367149949437E-8</v>
      </c>
      <c r="S26">
        <v>0.1</v>
      </c>
      <c r="T26">
        <f t="shared" si="8"/>
        <v>2.2991367149949438E-9</v>
      </c>
      <c r="U26">
        <v>24000</v>
      </c>
      <c r="V26" s="18">
        <f t="shared" si="9"/>
        <v>0.16691563150802735</v>
      </c>
      <c r="AA26" t="s">
        <v>61</v>
      </c>
      <c r="AF26" t="s">
        <v>38</v>
      </c>
    </row>
    <row r="27" spans="1:38" x14ac:dyDescent="0.2">
      <c r="A27" s="152" t="s">
        <v>68</v>
      </c>
      <c r="B27" s="153"/>
      <c r="C27" s="154">
        <v>50140.442300000002</v>
      </c>
      <c r="D27" s="152">
        <v>2.0000000000000001E-4</v>
      </c>
      <c r="E27">
        <f t="shared" si="2"/>
        <v>12388.071925705162</v>
      </c>
      <c r="F27" s="40">
        <f t="shared" si="3"/>
        <v>12388</v>
      </c>
      <c r="G27" s="100">
        <f t="shared" si="4"/>
        <v>2.9691600000660401E-2</v>
      </c>
      <c r="K27">
        <f t="shared" ref="K27:K32" si="10">G27</f>
        <v>2.9691600000660401E-2</v>
      </c>
      <c r="P27">
        <f t="shared" si="5"/>
        <v>3.0749991364618354E-2</v>
      </c>
      <c r="Q27" s="2">
        <f t="shared" si="6"/>
        <v>35121.942300000002</v>
      </c>
      <c r="R27">
        <f t="shared" si="7"/>
        <v>1.1201922793007758E-6</v>
      </c>
      <c r="S27">
        <v>1</v>
      </c>
      <c r="T27">
        <f t="shared" si="8"/>
        <v>1.1201922793007758E-6</v>
      </c>
      <c r="U27">
        <v>25000</v>
      </c>
      <c r="V27" s="18">
        <f t="shared" si="9"/>
        <v>0.18351567660332155</v>
      </c>
      <c r="W27" s="15" t="s">
        <v>194</v>
      </c>
      <c r="X27" s="15">
        <v>50140.432699999998</v>
      </c>
    </row>
    <row r="28" spans="1:38" x14ac:dyDescent="0.2">
      <c r="A28" s="97" t="s">
        <v>71</v>
      </c>
      <c r="B28" s="149" t="s">
        <v>86</v>
      </c>
      <c r="C28" s="150">
        <v>50199.478199999998</v>
      </c>
      <c r="D28" s="151"/>
      <c r="E28">
        <f t="shared" si="2"/>
        <v>12531.082027464001</v>
      </c>
      <c r="F28" s="8">
        <f t="shared" si="3"/>
        <v>12531</v>
      </c>
      <c r="G28">
        <f t="shared" si="4"/>
        <v>3.3861699994304217E-2</v>
      </c>
      <c r="K28">
        <f t="shared" si="10"/>
        <v>3.3861699994304217E-2</v>
      </c>
      <c r="P28">
        <f t="shared" si="5"/>
        <v>3.1793065823256923E-2</v>
      </c>
      <c r="Q28" s="2">
        <f t="shared" si="6"/>
        <v>35180.978199999998</v>
      </c>
      <c r="R28">
        <f t="shared" si="7"/>
        <v>4.279247333624526E-6</v>
      </c>
      <c r="S28">
        <v>1</v>
      </c>
      <c r="T28">
        <f t="shared" si="8"/>
        <v>4.279247333624526E-6</v>
      </c>
      <c r="U28">
        <v>26000</v>
      </c>
      <c r="V28" s="18">
        <f t="shared" si="9"/>
        <v>0.20088859808346748</v>
      </c>
      <c r="AA28" t="s">
        <v>70</v>
      </c>
      <c r="AF28" t="s">
        <v>38</v>
      </c>
    </row>
    <row r="29" spans="1:38" x14ac:dyDescent="0.2">
      <c r="A29" s="97" t="s">
        <v>80</v>
      </c>
      <c r="B29" s="149" t="s">
        <v>82</v>
      </c>
      <c r="C29" s="150">
        <v>50570.392399999997</v>
      </c>
      <c r="D29" s="151">
        <v>2.9999999999999997E-4</v>
      </c>
      <c r="E29">
        <f t="shared" si="2"/>
        <v>13429.594246059851</v>
      </c>
      <c r="F29" s="8">
        <f t="shared" si="3"/>
        <v>13429.5</v>
      </c>
      <c r="G29">
        <f t="shared" si="4"/>
        <v>3.8905649991647806E-2</v>
      </c>
      <c r="K29">
        <f t="shared" si="10"/>
        <v>3.8905649991647806E-2</v>
      </c>
      <c r="P29">
        <f t="shared" si="5"/>
        <v>3.8708552894523851E-2</v>
      </c>
      <c r="Q29" s="2">
        <f t="shared" si="6"/>
        <v>35551.892399999997</v>
      </c>
      <c r="R29">
        <f t="shared" si="7"/>
        <v>3.8847265694689736E-8</v>
      </c>
      <c r="S29">
        <v>1</v>
      </c>
      <c r="T29">
        <f t="shared" si="8"/>
        <v>3.8847265694689736E-8</v>
      </c>
      <c r="U29">
        <v>27000</v>
      </c>
      <c r="V29" s="18">
        <f t="shared" si="9"/>
        <v>0.21903439594846524</v>
      </c>
    </row>
    <row r="30" spans="1:38" x14ac:dyDescent="0.2">
      <c r="A30" s="97" t="s">
        <v>73</v>
      </c>
      <c r="B30" s="149" t="s">
        <v>82</v>
      </c>
      <c r="C30" s="150">
        <v>50944.404499999997</v>
      </c>
      <c r="D30" s="151">
        <v>6.9999999999999999E-4</v>
      </c>
      <c r="E30">
        <f t="shared" si="2"/>
        <v>14335.610898300969</v>
      </c>
      <c r="F30" s="8">
        <f t="shared" si="3"/>
        <v>14335.5</v>
      </c>
      <c r="G30">
        <f t="shared" si="4"/>
        <v>4.5779849991959054E-2</v>
      </c>
      <c r="K30">
        <f t="shared" si="10"/>
        <v>4.5779849991959054E-2</v>
      </c>
      <c r="P30">
        <f t="shared" si="5"/>
        <v>4.6313544146216155E-2</v>
      </c>
      <c r="Q30" s="2">
        <f t="shared" si="6"/>
        <v>35925.904499999997</v>
      </c>
      <c r="R30">
        <f t="shared" si="7"/>
        <v>2.848294502882027E-7</v>
      </c>
      <c r="S30">
        <v>1</v>
      </c>
      <c r="T30">
        <f t="shared" si="8"/>
        <v>2.848294502882027E-7</v>
      </c>
      <c r="U30">
        <v>28000</v>
      </c>
      <c r="V30" s="18">
        <f t="shared" si="9"/>
        <v>0.23795307019831466</v>
      </c>
      <c r="AA30" t="s">
        <v>70</v>
      </c>
      <c r="AD30" t="s">
        <v>72</v>
      </c>
      <c r="AF30" t="s">
        <v>38</v>
      </c>
    </row>
    <row r="31" spans="1:38" x14ac:dyDescent="0.2">
      <c r="A31" s="97" t="s">
        <v>79</v>
      </c>
      <c r="B31" s="149" t="s">
        <v>82</v>
      </c>
      <c r="C31" s="150">
        <v>51271.355300000003</v>
      </c>
      <c r="D31" s="151">
        <v>4.0000000000000002E-4</v>
      </c>
      <c r="E31">
        <f t="shared" si="2"/>
        <v>15127.625031703501</v>
      </c>
      <c r="F31" s="8">
        <f t="shared" si="3"/>
        <v>15127.5</v>
      </c>
      <c r="G31">
        <f t="shared" si="4"/>
        <v>5.1614249998237938E-2</v>
      </c>
      <c r="K31">
        <f t="shared" si="10"/>
        <v>5.1614249998237938E-2</v>
      </c>
      <c r="O31">
        <f>+C$11+C$12*F31</f>
        <v>5.5726624658645058E-2</v>
      </c>
      <c r="P31">
        <f t="shared" si="5"/>
        <v>5.3481304233072971E-2</v>
      </c>
      <c r="Q31" s="2">
        <f t="shared" si="6"/>
        <v>36252.855300000003</v>
      </c>
      <c r="R31">
        <f t="shared" si="7"/>
        <v>3.4858915158154316E-6</v>
      </c>
      <c r="S31">
        <v>1</v>
      </c>
      <c r="T31">
        <f t="shared" si="8"/>
        <v>3.4858915158154316E-6</v>
      </c>
      <c r="U31">
        <v>29000</v>
      </c>
      <c r="V31" s="18">
        <f t="shared" si="9"/>
        <v>0.25764462083301598</v>
      </c>
      <c r="W31" s="15" t="s">
        <v>194</v>
      </c>
      <c r="X31" s="15">
        <v>51271.355199999998</v>
      </c>
    </row>
    <row r="32" spans="1:38" ht="13.5" thickBot="1" x14ac:dyDescent="0.25">
      <c r="A32" s="92" t="s">
        <v>79</v>
      </c>
      <c r="B32" s="7" t="s">
        <v>86</v>
      </c>
      <c r="C32" s="104">
        <v>51298.395700000001</v>
      </c>
      <c r="D32" s="105">
        <v>4.0000000000000002E-4</v>
      </c>
      <c r="E32" s="92">
        <f t="shared" si="2"/>
        <v>15193.128400934762</v>
      </c>
      <c r="F32" s="8">
        <f t="shared" si="3"/>
        <v>15193</v>
      </c>
      <c r="G32">
        <f t="shared" si="4"/>
        <v>5.3005100002337713E-2</v>
      </c>
      <c r="K32">
        <f t="shared" si="10"/>
        <v>5.3005100002337713E-2</v>
      </c>
      <c r="P32">
        <f t="shared" si="5"/>
        <v>5.409579725670479E-2</v>
      </c>
      <c r="Q32" s="2">
        <f t="shared" si="6"/>
        <v>36279.895700000001</v>
      </c>
      <c r="R32">
        <f t="shared" si="7"/>
        <v>1.1896205006838815E-6</v>
      </c>
      <c r="S32">
        <v>1</v>
      </c>
      <c r="T32">
        <f t="shared" si="8"/>
        <v>1.1896205006838815E-6</v>
      </c>
      <c r="U32">
        <v>30000</v>
      </c>
      <c r="V32" s="18">
        <f t="shared" si="9"/>
        <v>0.2781090478525689</v>
      </c>
    </row>
    <row r="33" spans="1:22" x14ac:dyDescent="0.2">
      <c r="A33" s="101" t="s">
        <v>195</v>
      </c>
      <c r="B33" s="102" t="s">
        <v>86</v>
      </c>
      <c r="C33" s="106">
        <v>51611.312599999997</v>
      </c>
      <c r="D33" s="103">
        <v>2.9999999999999997E-4</v>
      </c>
      <c r="E33" s="37">
        <f t="shared" si="2"/>
        <v>15951.146449462245</v>
      </c>
      <c r="F33" s="109">
        <f t="shared" si="3"/>
        <v>15951</v>
      </c>
      <c r="G33">
        <f t="shared" si="4"/>
        <v>6.045569999696454E-2</v>
      </c>
      <c r="N33">
        <f>G33</f>
        <v>6.045569999696454E-2</v>
      </c>
      <c r="P33">
        <f t="shared" si="5"/>
        <v>6.1448249243058702E-2</v>
      </c>
      <c r="Q33" s="2">
        <f t="shared" si="6"/>
        <v>36592.812599999997</v>
      </c>
      <c r="R33">
        <f t="shared" si="7"/>
        <v>9.8515400592208793E-7</v>
      </c>
      <c r="S33">
        <v>1</v>
      </c>
      <c r="T33">
        <f t="shared" si="8"/>
        <v>9.8515400592208793E-7</v>
      </c>
      <c r="U33">
        <v>31000</v>
      </c>
      <c r="V33" s="18">
        <f t="shared" si="9"/>
        <v>0.29934635125697368</v>
      </c>
    </row>
    <row r="34" spans="1:22" x14ac:dyDescent="0.2">
      <c r="A34" s="15" t="s">
        <v>240</v>
      </c>
      <c r="B34" s="16" t="s">
        <v>86</v>
      </c>
      <c r="C34" s="86">
        <v>51659.407399999996</v>
      </c>
      <c r="D34" s="86" t="s">
        <v>205</v>
      </c>
      <c r="E34" s="37">
        <f t="shared" si="2"/>
        <v>16067.652545618506</v>
      </c>
      <c r="F34" s="109">
        <f t="shared" si="3"/>
        <v>16067.5</v>
      </c>
      <c r="G34">
        <f t="shared" si="4"/>
        <v>6.2972249994345475E-2</v>
      </c>
      <c r="N34">
        <f>G34</f>
        <v>6.2972249994345475E-2</v>
      </c>
      <c r="P34">
        <f t="shared" si="5"/>
        <v>6.2617646527475257E-2</v>
      </c>
      <c r="Q34" s="2">
        <f t="shared" si="6"/>
        <v>36640.907399999996</v>
      </c>
      <c r="R34">
        <f t="shared" si="7"/>
        <v>1.2574361871637783E-7</v>
      </c>
      <c r="S34">
        <v>1</v>
      </c>
      <c r="T34">
        <f t="shared" si="8"/>
        <v>1.2574361871637783E-7</v>
      </c>
    </row>
    <row r="35" spans="1:22" x14ac:dyDescent="0.2">
      <c r="A35" s="101" t="s">
        <v>196</v>
      </c>
      <c r="B35" s="102" t="s">
        <v>82</v>
      </c>
      <c r="C35" s="106">
        <v>51665.186600000001</v>
      </c>
      <c r="D35" s="103">
        <v>2.9999999999999997E-4</v>
      </c>
      <c r="E35" s="37">
        <f t="shared" si="2"/>
        <v>16081.652230218646</v>
      </c>
      <c r="F35" s="109">
        <f t="shared" si="3"/>
        <v>16081.5</v>
      </c>
      <c r="G35">
        <f t="shared" si="4"/>
        <v>6.2842049999744631E-2</v>
      </c>
      <c r="N35">
        <f>G35</f>
        <v>6.2842049999744631E-2</v>
      </c>
      <c r="P35">
        <f t="shared" si="5"/>
        <v>6.2758880979081416E-2</v>
      </c>
      <c r="Q35" s="2">
        <f t="shared" si="6"/>
        <v>36646.686600000001</v>
      </c>
      <c r="R35">
        <f t="shared" si="7"/>
        <v>6.9170859980783148E-9</v>
      </c>
      <c r="S35">
        <v>1</v>
      </c>
      <c r="T35">
        <f t="shared" si="8"/>
        <v>6.9170859980783148E-9</v>
      </c>
    </row>
    <row r="36" spans="1:22" x14ac:dyDescent="0.2">
      <c r="A36" s="101" t="s">
        <v>197</v>
      </c>
      <c r="B36" s="102" t="s">
        <v>82</v>
      </c>
      <c r="C36" s="148">
        <v>51672.204899999997</v>
      </c>
      <c r="D36" s="103">
        <v>2.0000000000000001E-4</v>
      </c>
      <c r="E36" s="37">
        <f t="shared" si="2"/>
        <v>16098.653542931312</v>
      </c>
      <c r="F36" s="109">
        <f t="shared" si="3"/>
        <v>16098.5</v>
      </c>
      <c r="G36">
        <f t="shared" si="4"/>
        <v>6.3383949993294664E-2</v>
      </c>
      <c r="N36">
        <f>G36</f>
        <v>6.3383949993294664E-2</v>
      </c>
      <c r="P36">
        <f t="shared" si="5"/>
        <v>6.2930583608959145E-2</v>
      </c>
      <c r="Q36" s="2">
        <f t="shared" si="6"/>
        <v>36653.704899999997</v>
      </c>
      <c r="R36">
        <f t="shared" si="7"/>
        <v>2.0554107844546103E-7</v>
      </c>
      <c r="S36">
        <v>1</v>
      </c>
      <c r="T36">
        <f t="shared" si="8"/>
        <v>2.0554107844546103E-7</v>
      </c>
    </row>
    <row r="37" spans="1:22" x14ac:dyDescent="0.2">
      <c r="A37" s="23" t="s">
        <v>89</v>
      </c>
      <c r="B37" s="6" t="s">
        <v>82</v>
      </c>
      <c r="C37" s="88">
        <v>52002.46</v>
      </c>
      <c r="D37" s="12">
        <v>2.0000000000000001E-4</v>
      </c>
      <c r="E37">
        <f t="shared" si="2"/>
        <v>16898.672098714822</v>
      </c>
      <c r="F37" s="8">
        <f t="shared" si="3"/>
        <v>16898.5</v>
      </c>
      <c r="G37">
        <f t="shared" si="4"/>
        <v>7.1043949996237643E-2</v>
      </c>
      <c r="K37">
        <f>G37</f>
        <v>7.1043949996237643E-2</v>
      </c>
      <c r="P37">
        <f t="shared" si="5"/>
        <v>7.1263283370481392E-2</v>
      </c>
      <c r="Q37" s="2">
        <f t="shared" si="6"/>
        <v>36983.96</v>
      </c>
      <c r="R37">
        <f t="shared" si="7"/>
        <v>4.8107129057148552E-8</v>
      </c>
      <c r="S37">
        <v>1</v>
      </c>
      <c r="T37">
        <f t="shared" si="8"/>
        <v>4.8107129057148552E-8</v>
      </c>
    </row>
    <row r="38" spans="1:22" x14ac:dyDescent="0.2">
      <c r="A38" s="23" t="s">
        <v>89</v>
      </c>
      <c r="B38" s="13"/>
      <c r="C38" s="88">
        <v>52039.408100000001</v>
      </c>
      <c r="D38" s="12">
        <v>5.0000000000000001E-4</v>
      </c>
      <c r="E38">
        <f t="shared" si="2"/>
        <v>16988.17613847362</v>
      </c>
      <c r="F38" s="8">
        <f t="shared" si="3"/>
        <v>16988</v>
      </c>
      <c r="G38">
        <f t="shared" si="4"/>
        <v>7.2711599998001475E-2</v>
      </c>
      <c r="K38">
        <f>G38</f>
        <v>7.2711599998001475E-2</v>
      </c>
      <c r="P38">
        <f t="shared" si="5"/>
        <v>7.2226268597410256E-2</v>
      </c>
      <c r="Q38" s="2">
        <f t="shared" si="6"/>
        <v>37020.908100000001</v>
      </c>
      <c r="R38">
        <f t="shared" si="7"/>
        <v>2.3554656839983378E-7</v>
      </c>
      <c r="S38">
        <v>1</v>
      </c>
      <c r="T38">
        <f t="shared" si="8"/>
        <v>2.3554656839983378E-7</v>
      </c>
    </row>
    <row r="39" spans="1:22" x14ac:dyDescent="0.2">
      <c r="A39" s="101" t="s">
        <v>197</v>
      </c>
      <c r="B39" s="102" t="s">
        <v>82</v>
      </c>
      <c r="C39" s="106">
        <v>52340.147199999999</v>
      </c>
      <c r="D39" s="103">
        <v>5.0000000000000001E-4</v>
      </c>
      <c r="E39" s="37">
        <f t="shared" si="2"/>
        <v>17716.694367108485</v>
      </c>
      <c r="F39" s="109">
        <f t="shared" si="3"/>
        <v>17716.5</v>
      </c>
      <c r="G39">
        <f t="shared" si="4"/>
        <v>8.0236549998517148E-2</v>
      </c>
      <c r="N39">
        <f>G39</f>
        <v>8.0236549998517148E-2</v>
      </c>
      <c r="P39">
        <f t="shared" si="5"/>
        <v>8.0294929098830153E-2</v>
      </c>
      <c r="Q39" s="2">
        <f t="shared" si="6"/>
        <v>37321.647199999999</v>
      </c>
      <c r="R39">
        <f t="shared" si="7"/>
        <v>3.4081193533559233E-9</v>
      </c>
      <c r="S39">
        <v>1</v>
      </c>
      <c r="T39">
        <f t="shared" si="8"/>
        <v>3.4081193533559233E-9</v>
      </c>
    </row>
    <row r="40" spans="1:22" x14ac:dyDescent="0.2">
      <c r="A40" s="101" t="s">
        <v>198</v>
      </c>
      <c r="B40" s="102" t="s">
        <v>86</v>
      </c>
      <c r="C40" s="106">
        <v>52340.3557</v>
      </c>
      <c r="D40" s="103">
        <v>5.0000000000000001E-4</v>
      </c>
      <c r="E40" s="37">
        <f t="shared" si="2"/>
        <v>17717.199442938901</v>
      </c>
      <c r="F40" s="109">
        <f t="shared" si="3"/>
        <v>17717</v>
      </c>
      <c r="G40">
        <f t="shared" si="4"/>
        <v>8.2331899997370783E-2</v>
      </c>
      <c r="N40">
        <f>G40</f>
        <v>8.2331899997370783E-2</v>
      </c>
      <c r="P40">
        <f t="shared" si="5"/>
        <v>8.0300607814509026E-2</v>
      </c>
      <c r="Q40" s="2">
        <f t="shared" si="6"/>
        <v>37321.8557</v>
      </c>
      <c r="R40">
        <f t="shared" si="7"/>
        <v>4.126147932155284E-6</v>
      </c>
      <c r="S40">
        <v>1</v>
      </c>
      <c r="T40">
        <f t="shared" si="8"/>
        <v>4.126147932155284E-6</v>
      </c>
    </row>
    <row r="41" spans="1:22" x14ac:dyDescent="0.2">
      <c r="A41" t="s">
        <v>83</v>
      </c>
      <c r="C41" s="88">
        <v>52401.451000000001</v>
      </c>
      <c r="D41" s="12">
        <v>1E-3</v>
      </c>
      <c r="E41">
        <f t="shared" si="2"/>
        <v>17865.198288895135</v>
      </c>
      <c r="F41" s="8">
        <f t="shared" si="3"/>
        <v>17865</v>
      </c>
      <c r="G41">
        <f t="shared" si="4"/>
        <v>8.1855500000528991E-2</v>
      </c>
      <c r="H41" s="12"/>
      <c r="I41" s="13"/>
      <c r="J41" s="6"/>
      <c r="K41">
        <f>G41</f>
        <v>8.1855500000528991E-2</v>
      </c>
      <c r="P41">
        <f t="shared" si="5"/>
        <v>8.1990000794048931E-2</v>
      </c>
      <c r="Q41" s="2">
        <f t="shared" si="6"/>
        <v>37382.951000000001</v>
      </c>
      <c r="R41">
        <f t="shared" si="7"/>
        <v>1.8090463457493517E-8</v>
      </c>
      <c r="S41">
        <v>1</v>
      </c>
      <c r="T41">
        <f t="shared" si="8"/>
        <v>1.8090463457493517E-8</v>
      </c>
    </row>
    <row r="42" spans="1:22" x14ac:dyDescent="0.2">
      <c r="A42" t="s">
        <v>78</v>
      </c>
      <c r="C42" s="88">
        <v>52403.515800000001</v>
      </c>
      <c r="D42" s="12">
        <v>4.0000000000000002E-4</v>
      </c>
      <c r="E42">
        <f t="shared" si="2"/>
        <v>17870.200114193161</v>
      </c>
      <c r="F42" s="8">
        <f t="shared" si="3"/>
        <v>17870</v>
      </c>
      <c r="G42">
        <f t="shared" si="4"/>
        <v>8.2608999997319188E-2</v>
      </c>
      <c r="K42">
        <f>G42</f>
        <v>8.2608999997319188E-2</v>
      </c>
      <c r="P42">
        <f t="shared" si="5"/>
        <v>8.2047370506412753E-2</v>
      </c>
      <c r="Q42" s="2">
        <f t="shared" si="6"/>
        <v>37385.015800000001</v>
      </c>
      <c r="R42">
        <f t="shared" si="7"/>
        <v>3.1542768505582083E-7</v>
      </c>
      <c r="S42">
        <v>1</v>
      </c>
      <c r="T42">
        <f t="shared" si="8"/>
        <v>3.1542768505582083E-7</v>
      </c>
    </row>
    <row r="43" spans="1:22" x14ac:dyDescent="0.2">
      <c r="A43" t="s">
        <v>78</v>
      </c>
      <c r="C43" s="88">
        <v>52404.340199999999</v>
      </c>
      <c r="D43" s="12">
        <v>4.0000000000000002E-4</v>
      </c>
      <c r="E43">
        <f t="shared" si="2"/>
        <v>17872.197162224777</v>
      </c>
      <c r="F43" s="8">
        <f t="shared" si="3"/>
        <v>17872</v>
      </c>
      <c r="G43">
        <f t="shared" si="4"/>
        <v>8.1390399995143525E-2</v>
      </c>
      <c r="K43">
        <f>G43</f>
        <v>8.1390399995143525E-2</v>
      </c>
      <c r="P43">
        <f t="shared" si="5"/>
        <v>8.2070323801492984E-2</v>
      </c>
      <c r="Q43" s="2">
        <f t="shared" si="6"/>
        <v>37385.840199999999</v>
      </c>
      <c r="R43">
        <f t="shared" si="7"/>
        <v>4.6229638244073576E-7</v>
      </c>
      <c r="S43">
        <v>1</v>
      </c>
      <c r="T43">
        <f t="shared" si="8"/>
        <v>4.6229638244073576E-7</v>
      </c>
    </row>
    <row r="44" spans="1:22" x14ac:dyDescent="0.2">
      <c r="A44" t="s">
        <v>78</v>
      </c>
      <c r="C44" s="88">
        <v>52404.548499999997</v>
      </c>
      <c r="D44" s="12">
        <v>2.0000000000000001E-4</v>
      </c>
      <c r="E44">
        <f t="shared" si="2"/>
        <v>17872.701753569978</v>
      </c>
      <c r="F44" s="8">
        <f t="shared" si="3"/>
        <v>17872.5</v>
      </c>
      <c r="G44">
        <f t="shared" si="4"/>
        <v>8.3285749991773628E-2</v>
      </c>
      <c r="K44">
        <f>G44</f>
        <v>8.3285749991773628E-2</v>
      </c>
      <c r="P44">
        <f t="shared" si="5"/>
        <v>8.2076062608310768E-2</v>
      </c>
      <c r="Q44" s="2">
        <f t="shared" si="6"/>
        <v>37386.048499999997</v>
      </c>
      <c r="R44">
        <f t="shared" si="7"/>
        <v>1.4633435657092196E-6</v>
      </c>
      <c r="S44">
        <v>1</v>
      </c>
      <c r="T44">
        <f t="shared" si="8"/>
        <v>1.4633435657092196E-6</v>
      </c>
    </row>
    <row r="45" spans="1:22" x14ac:dyDescent="0.2">
      <c r="A45" t="s">
        <v>83</v>
      </c>
      <c r="B45" s="14"/>
      <c r="C45" s="88">
        <v>52704.461600000002</v>
      </c>
      <c r="D45" s="12">
        <v>5.9999999999999995E-4</v>
      </c>
      <c r="E45">
        <f t="shared" si="2"/>
        <v>18599.219058291565</v>
      </c>
      <c r="F45" s="8">
        <f t="shared" si="3"/>
        <v>18599</v>
      </c>
      <c r="G45">
        <f t="shared" si="4"/>
        <v>9.0429299998504575E-2</v>
      </c>
      <c r="H45" s="12"/>
      <c r="I45" s="13"/>
      <c r="J45" s="6"/>
      <c r="K45">
        <f>G45</f>
        <v>9.0429299998504575E-2</v>
      </c>
      <c r="P45">
        <f t="shared" si="5"/>
        <v>9.0618652235690739E-2</v>
      </c>
      <c r="Q45" s="2">
        <f t="shared" si="6"/>
        <v>37685.961600000002</v>
      </c>
      <c r="R45">
        <f t="shared" si="7"/>
        <v>3.5854269727405062E-8</v>
      </c>
      <c r="S45">
        <v>1</v>
      </c>
      <c r="T45">
        <f t="shared" si="8"/>
        <v>3.5854269727405062E-8</v>
      </c>
    </row>
    <row r="46" spans="1:22" x14ac:dyDescent="0.2">
      <c r="A46" s="8" t="s">
        <v>88</v>
      </c>
      <c r="C46" s="88">
        <v>52705.905709133469</v>
      </c>
      <c r="D46" s="12">
        <v>2.9999999999999997E-4</v>
      </c>
      <c r="E46">
        <f t="shared" si="2"/>
        <v>18602.717305868511</v>
      </c>
      <c r="F46" s="8">
        <f t="shared" si="3"/>
        <v>18602.5</v>
      </c>
      <c r="G46">
        <f t="shared" si="4"/>
        <v>8.9705883467104286E-2</v>
      </c>
      <c r="L46">
        <f>G46</f>
        <v>8.9705883467104286E-2</v>
      </c>
      <c r="P46">
        <f t="shared" si="5"/>
        <v>9.0660794524977578E-2</v>
      </c>
      <c r="Q46" s="2">
        <f t="shared" si="6"/>
        <v>37687.405709133469</v>
      </c>
      <c r="R46">
        <f t="shared" si="7"/>
        <v>9.1185512844869005E-7</v>
      </c>
      <c r="S46">
        <v>1</v>
      </c>
      <c r="T46">
        <f t="shared" si="8"/>
        <v>9.1185512844869005E-7</v>
      </c>
    </row>
    <row r="47" spans="1:22" x14ac:dyDescent="0.2">
      <c r="A47" t="s">
        <v>83</v>
      </c>
      <c r="B47" s="14" t="s">
        <v>82</v>
      </c>
      <c r="C47" s="88">
        <v>52743.473899999997</v>
      </c>
      <c r="D47" s="12">
        <v>8.0000000000000004E-4</v>
      </c>
      <c r="E47">
        <f t="shared" si="2"/>
        <v>18693.723469892742</v>
      </c>
      <c r="F47" s="8">
        <f t="shared" si="3"/>
        <v>18693.5</v>
      </c>
      <c r="G47">
        <f t="shared" si="4"/>
        <v>9.2250449997663964E-2</v>
      </c>
      <c r="H47" s="12"/>
      <c r="I47" s="6"/>
      <c r="J47" s="6"/>
      <c r="K47">
        <f>G47</f>
        <v>9.2250449997663964E-2</v>
      </c>
      <c r="P47">
        <f t="shared" si="5"/>
        <v>9.175981722167148E-2</v>
      </c>
      <c r="Q47" s="2">
        <f t="shared" si="6"/>
        <v>37724.973899999997</v>
      </c>
      <c r="R47">
        <f t="shared" si="7"/>
        <v>2.4072052087809034E-7</v>
      </c>
      <c r="S47">
        <v>1</v>
      </c>
      <c r="T47">
        <f t="shared" si="8"/>
        <v>2.4072052087809034E-7</v>
      </c>
    </row>
    <row r="48" spans="1:22" x14ac:dyDescent="0.2">
      <c r="A48" s="101" t="s">
        <v>198</v>
      </c>
      <c r="B48" s="6" t="s">
        <v>82</v>
      </c>
      <c r="C48" s="106">
        <v>53471.278299999998</v>
      </c>
      <c r="D48" s="103">
        <v>1.1999999999999999E-3</v>
      </c>
      <c r="E48" s="37">
        <f t="shared" si="2"/>
        <v>20456.775804227269</v>
      </c>
      <c r="F48" s="110">
        <f>ROUND(2*E48,0)/2-0.5</f>
        <v>20456.5</v>
      </c>
      <c r="G48">
        <f t="shared" si="4"/>
        <v>0.11385454999253852</v>
      </c>
      <c r="N48">
        <f>G48</f>
        <v>0.11385454999253852</v>
      </c>
      <c r="P48">
        <f t="shared" si="5"/>
        <v>0.11431498497219386</v>
      </c>
      <c r="Q48" s="2">
        <f t="shared" si="6"/>
        <v>38452.778299999998</v>
      </c>
      <c r="R48">
        <f t="shared" si="7"/>
        <v>2.120003704902121E-7</v>
      </c>
      <c r="S48">
        <v>1</v>
      </c>
      <c r="T48">
        <f t="shared" si="8"/>
        <v>2.120003704902121E-7</v>
      </c>
    </row>
    <row r="49" spans="1:17" x14ac:dyDescent="0.2">
      <c r="A49" s="44"/>
      <c r="B49" s="47"/>
      <c r="C49" s="44"/>
      <c r="D49" s="44"/>
      <c r="E49" s="37"/>
      <c r="F49" s="110"/>
      <c r="Q49" s="2"/>
    </row>
    <row r="50" spans="1:17" x14ac:dyDescent="0.2">
      <c r="A50" s="44"/>
      <c r="B50" s="47"/>
      <c r="C50" s="44"/>
      <c r="D50" s="44"/>
      <c r="E50" s="37"/>
      <c r="F50" s="110"/>
      <c r="Q50" s="2"/>
    </row>
    <row r="51" spans="1:17" x14ac:dyDescent="0.2">
      <c r="C51" s="12"/>
      <c r="D51" s="12"/>
    </row>
    <row r="52" spans="1:17" x14ac:dyDescent="0.2">
      <c r="C52" s="12"/>
      <c r="D52" s="12"/>
    </row>
    <row r="53" spans="1:17" x14ac:dyDescent="0.2">
      <c r="C53" s="12"/>
      <c r="D53" s="12"/>
    </row>
    <row r="54" spans="1:17" x14ac:dyDescent="0.2">
      <c r="C54" s="12"/>
      <c r="D54" s="12"/>
    </row>
    <row r="55" spans="1:17" x14ac:dyDescent="0.2">
      <c r="C55" s="12"/>
      <c r="D55" s="12"/>
    </row>
    <row r="56" spans="1:17" x14ac:dyDescent="0.2">
      <c r="C56" s="12"/>
      <c r="D56" s="12"/>
    </row>
    <row r="57" spans="1:17" x14ac:dyDescent="0.2">
      <c r="C57" s="12"/>
      <c r="D57" s="12"/>
    </row>
    <row r="58" spans="1:17" x14ac:dyDescent="0.2">
      <c r="C58" s="12"/>
      <c r="D58" s="12"/>
    </row>
    <row r="59" spans="1:17" x14ac:dyDescent="0.2">
      <c r="C59" s="12"/>
      <c r="D59" s="12"/>
    </row>
    <row r="60" spans="1:17" x14ac:dyDescent="0.2">
      <c r="C60" s="12"/>
      <c r="D60" s="12"/>
    </row>
    <row r="61" spans="1:17" x14ac:dyDescent="0.2">
      <c r="C61" s="12"/>
      <c r="D61" s="12"/>
    </row>
    <row r="62" spans="1:17" x14ac:dyDescent="0.2">
      <c r="C62" s="12"/>
      <c r="D62" s="12"/>
    </row>
    <row r="63" spans="1:17" x14ac:dyDescent="0.2">
      <c r="C63" s="12"/>
      <c r="D63" s="12"/>
    </row>
    <row r="64" spans="1:17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25"/>
  <sheetViews>
    <sheetView workbookViewId="0">
      <selection activeCell="C13" sqref="C13"/>
    </sheetView>
  </sheetViews>
  <sheetFormatPr defaultRowHeight="12.75" x14ac:dyDescent="0.2"/>
  <cols>
    <col min="2" max="2" width="10.85546875" customWidth="1"/>
    <col min="5" max="6" width="12.42578125" bestFit="1" customWidth="1"/>
  </cols>
  <sheetData>
    <row r="1" spans="1:22" ht="18.75" thickBot="1" x14ac:dyDescent="0.25">
      <c r="A1" s="50" t="s">
        <v>109</v>
      </c>
      <c r="B1" s="30"/>
      <c r="C1" s="30"/>
      <c r="D1" s="51" t="s">
        <v>110</v>
      </c>
      <c r="E1" s="30"/>
      <c r="F1" s="30"/>
      <c r="G1" s="30"/>
      <c r="H1" s="30"/>
      <c r="K1" s="52" t="s">
        <v>111</v>
      </c>
      <c r="L1" s="30" t="s">
        <v>112</v>
      </c>
      <c r="M1" s="30">
        <f ca="1">F18*H18-G18*G18</f>
        <v>229.60632400654686</v>
      </c>
      <c r="N1" s="30"/>
      <c r="O1" s="30"/>
      <c r="P1" s="30"/>
      <c r="Q1" s="30"/>
      <c r="R1" s="30">
        <v>1</v>
      </c>
      <c r="S1" s="30" t="s">
        <v>113</v>
      </c>
      <c r="T1" s="30"/>
      <c r="U1" s="9" t="s">
        <v>15</v>
      </c>
      <c r="V1" s="9" t="s">
        <v>187</v>
      </c>
    </row>
    <row r="2" spans="1:22" x14ac:dyDescent="0.2">
      <c r="A2" s="11" t="s">
        <v>199</v>
      </c>
      <c r="B2" s="30"/>
      <c r="C2" s="30"/>
      <c r="D2" s="30"/>
      <c r="E2" s="30"/>
      <c r="F2" s="30"/>
      <c r="G2" s="30"/>
      <c r="H2" s="30"/>
      <c r="K2" s="52" t="s">
        <v>114</v>
      </c>
      <c r="L2" s="30" t="s">
        <v>115</v>
      </c>
      <c r="M2" s="30">
        <f ca="1">+D18*H18-F18*G18</f>
        <v>334.30576520783688</v>
      </c>
      <c r="N2" s="30"/>
      <c r="O2" s="30"/>
      <c r="P2" s="30"/>
      <c r="Q2" s="30"/>
      <c r="R2" s="30">
        <v>2</v>
      </c>
      <c r="S2" s="30" t="s">
        <v>33</v>
      </c>
      <c r="T2" s="30"/>
      <c r="U2">
        <v>0</v>
      </c>
      <c r="V2">
        <f ca="1">+E$4+E$5*U2+E$6*U2^2</f>
        <v>-4.7113910720807914E-4</v>
      </c>
    </row>
    <row r="3" spans="1:22" ht="13.5" thickBot="1" x14ac:dyDescent="0.25">
      <c r="A3" s="70"/>
      <c r="B3" s="30" t="s">
        <v>117</v>
      </c>
      <c r="C3" s="30"/>
      <c r="D3" s="30"/>
      <c r="E3" s="53" t="s">
        <v>118</v>
      </c>
      <c r="F3" s="53" t="s">
        <v>119</v>
      </c>
      <c r="G3" s="53" t="s">
        <v>120</v>
      </c>
      <c r="H3" s="53" t="s">
        <v>121</v>
      </c>
      <c r="K3" s="52" t="s">
        <v>122</v>
      </c>
      <c r="L3" s="30" t="s">
        <v>123</v>
      </c>
      <c r="M3" s="30">
        <f ca="1">+D18*G18-F18*F18</f>
        <v>115.42916338420127</v>
      </c>
      <c r="N3" s="30"/>
      <c r="O3" s="30"/>
      <c r="P3" s="30"/>
      <c r="Q3" s="30"/>
      <c r="R3" s="30">
        <v>3</v>
      </c>
      <c r="S3" s="30" t="s">
        <v>124</v>
      </c>
      <c r="T3" s="30"/>
      <c r="U3">
        <v>0.1</v>
      </c>
      <c r="V3">
        <f t="shared" ref="V3:V22" ca="1" si="0">+E$4+E$5*U3+E$6*U3^2</f>
        <v>-2.1783156896446831E-3</v>
      </c>
    </row>
    <row r="4" spans="1:22" x14ac:dyDescent="0.2">
      <c r="A4" s="30" t="s">
        <v>125</v>
      </c>
      <c r="B4" s="30" t="s">
        <v>126</v>
      </c>
      <c r="C4" s="30"/>
      <c r="D4" s="54" t="s">
        <v>127</v>
      </c>
      <c r="E4" s="55">
        <f ca="1">(E18*M1-I18*M2+J18*M3)/M7</f>
        <v>-4.7113910720807914E-4</v>
      </c>
      <c r="F4" s="56">
        <f ca="1">+E7/M7*M18</f>
        <v>7.1546861906146629E-4</v>
      </c>
      <c r="G4" s="57">
        <f>+B18</f>
        <v>1</v>
      </c>
      <c r="H4" s="58">
        <f ca="1">ABS(F4/E4)</f>
        <v>1.5185931460906699</v>
      </c>
      <c r="K4" s="52" t="s">
        <v>128</v>
      </c>
      <c r="L4" s="30" t="s">
        <v>129</v>
      </c>
      <c r="M4" s="30">
        <f ca="1">+D17*H18-F18*F18</f>
        <v>1044.0209961082301</v>
      </c>
      <c r="N4" s="30"/>
      <c r="O4" s="30"/>
      <c r="P4" s="30"/>
      <c r="Q4" s="30"/>
      <c r="R4" s="30">
        <v>4</v>
      </c>
      <c r="S4" s="30" t="s">
        <v>130</v>
      </c>
      <c r="T4" s="30"/>
      <c r="U4">
        <v>0.2</v>
      </c>
      <c r="V4">
        <f t="shared" ca="1" si="0"/>
        <v>-3.1360824745971395E-3</v>
      </c>
    </row>
    <row r="5" spans="1:22" x14ac:dyDescent="0.2">
      <c r="A5" s="30" t="s">
        <v>131</v>
      </c>
      <c r="B5" s="59">
        <v>40323</v>
      </c>
      <c r="C5" s="30"/>
      <c r="D5" s="60" t="s">
        <v>132</v>
      </c>
      <c r="E5" s="61">
        <f ca="1">+(-E18*M2+I18*M4-J18*M5)/M7</f>
        <v>-2.0818814811786778E-2</v>
      </c>
      <c r="F5" s="62">
        <f ca="1">N18*E7/M7</f>
        <v>1.5256442749239259E-3</v>
      </c>
      <c r="G5" s="63">
        <f>+B18/A18</f>
        <v>1E-4</v>
      </c>
      <c r="H5" s="58">
        <f ca="1">ABS(F5/E5)</f>
        <v>7.3281994614802337E-2</v>
      </c>
      <c r="K5" s="52" t="s">
        <v>133</v>
      </c>
      <c r="L5" s="30" t="s">
        <v>134</v>
      </c>
      <c r="M5" s="30">
        <f ca="1">+D17*G18-D18*F18</f>
        <v>494.2775225941773</v>
      </c>
      <c r="N5" s="30"/>
      <c r="O5" s="30"/>
      <c r="P5" s="30"/>
      <c r="Q5" s="30"/>
      <c r="R5" s="30">
        <v>5</v>
      </c>
      <c r="S5" s="30" t="s">
        <v>135</v>
      </c>
      <c r="T5" s="30"/>
      <c r="U5">
        <v>0.3</v>
      </c>
      <c r="V5">
        <f t="shared" ca="1" si="0"/>
        <v>-3.3444394620654478E-3</v>
      </c>
    </row>
    <row r="6" spans="1:22" ht="13.5" thickBot="1" x14ac:dyDescent="0.25">
      <c r="A6" s="30"/>
      <c r="B6" s="30"/>
      <c r="D6" s="64" t="s">
        <v>136</v>
      </c>
      <c r="E6" s="65">
        <f ca="1">+(E18*M3-I18*M5+J18*M6)/M7</f>
        <v>3.7470489874207383E-2</v>
      </c>
      <c r="F6" s="66">
        <f ca="1">O18*E7/M7</f>
        <v>7.5079263266643651E-4</v>
      </c>
      <c r="G6" s="67">
        <f>+B18/A18^2</f>
        <v>1E-8</v>
      </c>
      <c r="H6" s="58">
        <f ca="1">ABS(F6/E6)</f>
        <v>2.0036904646481304E-2</v>
      </c>
      <c r="K6" s="68" t="s">
        <v>137</v>
      </c>
      <c r="L6" s="69" t="s">
        <v>138</v>
      </c>
      <c r="M6" s="69">
        <f ca="1">+D17*F18-D18*D18</f>
        <v>252.83818854000037</v>
      </c>
      <c r="N6" s="30"/>
      <c r="O6" s="30"/>
      <c r="P6" s="30"/>
      <c r="Q6" s="30"/>
      <c r="R6" s="30">
        <v>6</v>
      </c>
      <c r="S6" s="30" t="s">
        <v>139</v>
      </c>
      <c r="T6" s="30"/>
      <c r="U6">
        <v>0.4</v>
      </c>
      <c r="V6">
        <f t="shared" ca="1" si="0"/>
        <v>-2.8033866520496093E-3</v>
      </c>
    </row>
    <row r="7" spans="1:22" x14ac:dyDescent="0.2">
      <c r="B7" s="30"/>
      <c r="C7" s="30"/>
      <c r="D7" s="51" t="s">
        <v>140</v>
      </c>
      <c r="E7" s="70">
        <f ca="1">SQRT(L18/(D17-3))</f>
        <v>1.2510956417011274E-3</v>
      </c>
      <c r="F7" s="30"/>
      <c r="G7" s="71">
        <f>+B22</f>
        <v>-2.3250002413988113E-5</v>
      </c>
      <c r="H7" s="30"/>
      <c r="K7" s="52" t="s">
        <v>141</v>
      </c>
      <c r="L7" s="30" t="s">
        <v>142</v>
      </c>
      <c r="M7" s="30">
        <f ca="1">+D17*M1-D18*M2+F18*M3</f>
        <v>702.07528971053307</v>
      </c>
      <c r="N7" s="30"/>
      <c r="O7" s="30"/>
      <c r="P7" s="30"/>
      <c r="Q7" s="30"/>
      <c r="R7" s="30">
        <v>7</v>
      </c>
      <c r="S7" s="30" t="s">
        <v>143</v>
      </c>
      <c r="T7" s="30"/>
      <c r="U7">
        <v>0.5</v>
      </c>
      <c r="V7">
        <f t="shared" ca="1" si="0"/>
        <v>-1.5129240445496232E-3</v>
      </c>
    </row>
    <row r="8" spans="1:22" x14ac:dyDescent="0.2">
      <c r="B8" s="30"/>
      <c r="C8" s="30"/>
      <c r="D8" s="51" t="s">
        <v>144</v>
      </c>
      <c r="E8" s="30"/>
      <c r="F8" s="72">
        <f ca="1">CORREL(INDIRECT(E12):INDIRECT(E13),INDIRECT(K12):INDIRECT(K13))</f>
        <v>0.99931953615553559</v>
      </c>
      <c r="G8" s="70"/>
      <c r="H8" s="30"/>
      <c r="I8" s="71"/>
      <c r="J8" s="30"/>
      <c r="K8" s="30"/>
      <c r="L8" s="30"/>
      <c r="M8" s="30"/>
      <c r="N8" s="30"/>
      <c r="O8" s="30"/>
      <c r="P8" s="30"/>
      <c r="Q8" s="30"/>
      <c r="R8" s="30">
        <v>8</v>
      </c>
      <c r="S8" s="30" t="s">
        <v>145</v>
      </c>
      <c r="T8" s="30"/>
      <c r="U8">
        <v>0.6</v>
      </c>
      <c r="V8">
        <f t="shared" ca="1" si="0"/>
        <v>5.269483604345114E-4</v>
      </c>
    </row>
    <row r="9" spans="1:22" x14ac:dyDescent="0.2">
      <c r="A9" s="30"/>
      <c r="B9" s="30"/>
      <c r="C9" s="30"/>
      <c r="D9" s="30"/>
      <c r="E9" s="73">
        <f ca="1">E6*G6</f>
        <v>3.7470489874207384E-10</v>
      </c>
      <c r="F9" s="74">
        <f ca="1">H6</f>
        <v>2.0036904646481304E-2</v>
      </c>
      <c r="G9" s="75">
        <f ca="1">F8</f>
        <v>0.99931953615553559</v>
      </c>
      <c r="I9" s="71"/>
      <c r="J9" s="30"/>
      <c r="K9" s="30"/>
      <c r="L9" s="30"/>
      <c r="M9" s="30"/>
      <c r="N9" s="30"/>
      <c r="O9" s="30"/>
      <c r="P9" s="30"/>
      <c r="Q9" s="30"/>
      <c r="R9" s="30">
        <v>9</v>
      </c>
      <c r="S9" s="30" t="s">
        <v>86</v>
      </c>
      <c r="T9" s="30"/>
      <c r="U9">
        <v>0.7</v>
      </c>
      <c r="V9">
        <f t="shared" ca="1" si="0"/>
        <v>3.3162305629027902E-3</v>
      </c>
    </row>
    <row r="10" spans="1:22" x14ac:dyDescent="0.2">
      <c r="A10" s="147" t="s">
        <v>8</v>
      </c>
      <c r="B10" s="147">
        <f>'B (3)'!C8</f>
        <v>0.41280929999999999</v>
      </c>
      <c r="D10" s="161" t="s">
        <v>193</v>
      </c>
      <c r="E10" s="30">
        <f ca="1">2*E9*365.24/B10</f>
        <v>6.630529749041751E-7</v>
      </c>
      <c r="F10" s="30">
        <f ca="1">+F9*E10</f>
        <v>1.3285529233720717E-8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146</v>
      </c>
      <c r="T10" s="30"/>
      <c r="U10">
        <v>0.8</v>
      </c>
      <c r="V10">
        <f t="shared" ca="1" si="0"/>
        <v>6.8549225628552271E-3</v>
      </c>
    </row>
    <row r="11" spans="1:22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38</v>
      </c>
      <c r="T11" s="30"/>
      <c r="U11">
        <v>0.9</v>
      </c>
      <c r="V11">
        <f t="shared" ca="1" si="0"/>
        <v>1.1143024360291805E-2</v>
      </c>
    </row>
    <row r="12" spans="1:22" x14ac:dyDescent="0.2">
      <c r="A12" s="76">
        <v>21</v>
      </c>
      <c r="B12" s="30" t="s">
        <v>147</v>
      </c>
      <c r="C12" s="77">
        <v>21</v>
      </c>
      <c r="D12" s="6" t="str">
        <f>D$15&amp;$C12</f>
        <v>D21</v>
      </c>
      <c r="E12" s="6" t="str">
        <f t="shared" ref="E12:O12" si="1">E15&amp;$C12</f>
        <v>E21</v>
      </c>
      <c r="F12" s="6" t="str">
        <f t="shared" si="1"/>
        <v>F21</v>
      </c>
      <c r="G12" s="6" t="str">
        <f t="shared" si="1"/>
        <v>G21</v>
      </c>
      <c r="H12" s="6" t="str">
        <f t="shared" si="1"/>
        <v>H21</v>
      </c>
      <c r="I12" s="6" t="str">
        <f t="shared" si="1"/>
        <v>I21</v>
      </c>
      <c r="J12" s="6" t="str">
        <f t="shared" si="1"/>
        <v>J21</v>
      </c>
      <c r="K12" s="6" t="str">
        <f t="shared" si="1"/>
        <v>K21</v>
      </c>
      <c r="L12" s="6" t="str">
        <f t="shared" si="1"/>
        <v>L21</v>
      </c>
      <c r="M12" s="6" t="str">
        <f t="shared" si="1"/>
        <v>M21</v>
      </c>
      <c r="N12" s="6" t="str">
        <f t="shared" si="1"/>
        <v>N21</v>
      </c>
      <c r="O12" s="6" t="str">
        <f t="shared" si="1"/>
        <v>O21</v>
      </c>
      <c r="P12" s="30"/>
      <c r="Q12" s="30"/>
      <c r="R12" s="30">
        <v>12</v>
      </c>
      <c r="S12" s="30" t="s">
        <v>148</v>
      </c>
      <c r="T12" s="30"/>
      <c r="U12">
        <v>1</v>
      </c>
      <c r="V12">
        <f t="shared" ca="1" si="0"/>
        <v>1.6180535955212526E-2</v>
      </c>
    </row>
    <row r="13" spans="1:22" x14ac:dyDescent="0.2">
      <c r="A13" s="76">
        <f>20+COUNT(A21:A1432)</f>
        <v>48</v>
      </c>
      <c r="B13" s="30" t="s">
        <v>149</v>
      </c>
      <c r="C13" s="77">
        <v>48</v>
      </c>
      <c r="D13" s="6" t="str">
        <f>D$15&amp;$C13</f>
        <v>D48</v>
      </c>
      <c r="E13" s="6" t="str">
        <f t="shared" ref="E13:O13" si="2">E$15&amp;$C13</f>
        <v>E48</v>
      </c>
      <c r="F13" s="6" t="str">
        <f t="shared" si="2"/>
        <v>F48</v>
      </c>
      <c r="G13" s="6" t="str">
        <f t="shared" si="2"/>
        <v>G48</v>
      </c>
      <c r="H13" s="6" t="str">
        <f t="shared" si="2"/>
        <v>H48</v>
      </c>
      <c r="I13" s="6" t="str">
        <f t="shared" si="2"/>
        <v>I48</v>
      </c>
      <c r="J13" s="6" t="str">
        <f t="shared" si="2"/>
        <v>J48</v>
      </c>
      <c r="K13" s="6" t="str">
        <f t="shared" si="2"/>
        <v>K48</v>
      </c>
      <c r="L13" s="6" t="str">
        <f t="shared" si="2"/>
        <v>L48</v>
      </c>
      <c r="M13" s="6" t="str">
        <f t="shared" si="2"/>
        <v>M48</v>
      </c>
      <c r="N13" s="6" t="str">
        <f t="shared" si="2"/>
        <v>N48</v>
      </c>
      <c r="O13" s="6" t="str">
        <f t="shared" si="2"/>
        <v>O48</v>
      </c>
      <c r="P13" s="30"/>
      <c r="Q13" s="30"/>
      <c r="R13" s="30">
        <v>13</v>
      </c>
      <c r="S13" s="30" t="s">
        <v>150</v>
      </c>
      <c r="T13" s="30"/>
      <c r="U13">
        <v>1.1000000000000001</v>
      </c>
      <c r="V13">
        <f t="shared" ca="1" si="0"/>
        <v>2.1967457347617406E-2</v>
      </c>
    </row>
    <row r="14" spans="1:22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14</v>
      </c>
      <c r="S14" s="30" t="s">
        <v>151</v>
      </c>
      <c r="T14" s="30"/>
      <c r="U14">
        <v>1.2</v>
      </c>
      <c r="V14">
        <f t="shared" ca="1" si="0"/>
        <v>2.850378853750642E-2</v>
      </c>
    </row>
    <row r="15" spans="1:22" x14ac:dyDescent="0.2">
      <c r="A15" s="6"/>
      <c r="B15" s="30"/>
      <c r="C15" s="30"/>
      <c r="D15" s="6" t="str">
        <f t="shared" ref="D15:O15" si="3">VLOOKUP(D16,$R1:$S26,2,FALSE)</f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30"/>
      <c r="Q15" s="30"/>
      <c r="R15" s="30">
        <v>15</v>
      </c>
      <c r="S15" s="30" t="s">
        <v>152</v>
      </c>
      <c r="T15" s="30"/>
      <c r="U15">
        <v>1.3</v>
      </c>
      <c r="V15">
        <f t="shared" ca="1" si="0"/>
        <v>3.5789529524879599E-2</v>
      </c>
    </row>
    <row r="16" spans="1:22" x14ac:dyDescent="0.2">
      <c r="A16" s="6"/>
      <c r="B16" s="30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153</v>
      </c>
      <c r="T16" s="30"/>
      <c r="U16">
        <v>1.4</v>
      </c>
      <c r="V16">
        <f t="shared" ca="1" si="0"/>
        <v>4.3824680309736894E-2</v>
      </c>
    </row>
    <row r="17" spans="1:22" x14ac:dyDescent="0.2">
      <c r="A17" s="51" t="s">
        <v>154</v>
      </c>
      <c r="B17" s="30"/>
      <c r="C17" s="30" t="s">
        <v>155</v>
      </c>
      <c r="D17" s="30">
        <f>C13-C12+1</f>
        <v>28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156</v>
      </c>
      <c r="T17" s="30"/>
      <c r="U17">
        <v>1.5</v>
      </c>
      <c r="V17">
        <f t="shared" ca="1" si="0"/>
        <v>5.2609240892078364E-2</v>
      </c>
    </row>
    <row r="18" spans="1:22" x14ac:dyDescent="0.2">
      <c r="A18" s="78">
        <v>10000</v>
      </c>
      <c r="B18" s="78">
        <v>1</v>
      </c>
      <c r="C18" s="30" t="s">
        <v>157</v>
      </c>
      <c r="D18" s="30">
        <f ca="1">SUM(INDIRECT(D12):INDIRECT(D13))</f>
        <v>39.128599999999999</v>
      </c>
      <c r="E18" s="30">
        <f ca="1">SUM(INDIRECT(E12):INDIRECT(E13))</f>
        <v>1.5594493333774153</v>
      </c>
      <c r="F18" s="30">
        <f ca="1">SUM(INDIRECT(F12):INDIRECT(F13))</f>
        <v>63.710197375000007</v>
      </c>
      <c r="G18" s="30">
        <f ca="1">SUM(INDIRECT(G12):INDIRECT(G13))</f>
        <v>106.68458398577151</v>
      </c>
      <c r="H18" s="30">
        <f ca="1">SUM(INDIRECT(H12):INDIRECT(H13))</f>
        <v>182.25036591677457</v>
      </c>
      <c r="I18" s="30">
        <f ca="1">SUM(INDIRECT(I12):INDIRECT(I13))</f>
        <v>2.6527178095301331</v>
      </c>
      <c r="J18" s="30">
        <f ca="1">SUM(INDIRECT(J12):INDIRECT(J13))</f>
        <v>4.5779475278716122</v>
      </c>
      <c r="K18" s="30"/>
      <c r="L18" s="30">
        <f ca="1">SUM(INDIRECT(L12):INDIRECT(L13))</f>
        <v>3.9131007617088901E-5</v>
      </c>
      <c r="M18" s="30">
        <f ca="1">SQRT(SUM(INDIRECT(M12):INDIRECT(M13)))</f>
        <v>401.498351735423</v>
      </c>
      <c r="N18" s="30">
        <f ca="1">SQRT(SUM(INDIRECT(N12):INDIRECT(N13)))</f>
        <v>856.14329601214388</v>
      </c>
      <c r="O18" s="30">
        <f ca="1">SQRT(SUM(INDIRECT(O12):INDIRECT(O13)))</f>
        <v>421.32107052591232</v>
      </c>
      <c r="P18" s="30"/>
      <c r="Q18" s="30"/>
      <c r="R18" s="30">
        <v>18</v>
      </c>
      <c r="S18" s="30" t="s">
        <v>158</v>
      </c>
      <c r="T18" s="30"/>
      <c r="U18">
        <v>1.6</v>
      </c>
      <c r="V18">
        <f t="shared" ca="1" si="0"/>
        <v>6.2143211271903989E-2</v>
      </c>
    </row>
    <row r="19" spans="1:22" x14ac:dyDescent="0.2">
      <c r="A19" s="79" t="s">
        <v>159</v>
      </c>
      <c r="B19" s="30"/>
      <c r="C19" s="30"/>
      <c r="D19" s="80" t="s">
        <v>160</v>
      </c>
      <c r="E19" s="80" t="s">
        <v>161</v>
      </c>
      <c r="F19" s="80" t="s">
        <v>162</v>
      </c>
      <c r="G19" s="80" t="s">
        <v>163</v>
      </c>
      <c r="H19" s="80" t="s">
        <v>164</v>
      </c>
      <c r="I19" s="80" t="s">
        <v>165</v>
      </c>
      <c r="J19" s="80" t="s">
        <v>166</v>
      </c>
      <c r="K19" s="81"/>
      <c r="L19" s="81"/>
      <c r="M19" s="81"/>
      <c r="N19" s="81"/>
      <c r="O19" s="81"/>
      <c r="P19" s="30"/>
      <c r="Q19" s="30"/>
      <c r="R19" s="30">
        <v>19</v>
      </c>
      <c r="S19" s="30" t="s">
        <v>36</v>
      </c>
      <c r="T19" s="30"/>
      <c r="U19">
        <v>1.7</v>
      </c>
      <c r="V19">
        <f t="shared" ca="1" si="0"/>
        <v>7.242659144921372E-2</v>
      </c>
    </row>
    <row r="20" spans="1:22" ht="15" thickBot="1" x14ac:dyDescent="0.25">
      <c r="A20" s="9" t="s">
        <v>167</v>
      </c>
      <c r="B20" s="9" t="s">
        <v>168</v>
      </c>
      <c r="C20" s="30"/>
      <c r="D20" s="9" t="s">
        <v>167</v>
      </c>
      <c r="E20" s="9" t="s">
        <v>168</v>
      </c>
      <c r="F20" s="9" t="s">
        <v>169</v>
      </c>
      <c r="G20" s="9" t="s">
        <v>170</v>
      </c>
      <c r="H20" s="9" t="s">
        <v>171</v>
      </c>
      <c r="I20" s="9" t="s">
        <v>172</v>
      </c>
      <c r="J20" s="9" t="s">
        <v>173</v>
      </c>
      <c r="K20" s="82" t="s">
        <v>174</v>
      </c>
      <c r="L20" s="9" t="s">
        <v>175</v>
      </c>
      <c r="M20" s="9" t="s">
        <v>176</v>
      </c>
      <c r="N20" s="9" t="s">
        <v>177</v>
      </c>
      <c r="O20" s="9" t="s">
        <v>178</v>
      </c>
      <c r="P20" s="53" t="s">
        <v>179</v>
      </c>
      <c r="Q20" s="30"/>
      <c r="R20" s="30">
        <v>20</v>
      </c>
      <c r="S20" s="30" t="s">
        <v>180</v>
      </c>
      <c r="T20" s="30"/>
      <c r="U20">
        <v>1.8</v>
      </c>
      <c r="V20">
        <f t="shared" ca="1" si="0"/>
        <v>8.3459381424007661E-2</v>
      </c>
    </row>
    <row r="21" spans="1:22" x14ac:dyDescent="0.2">
      <c r="A21" s="83">
        <v>0</v>
      </c>
      <c r="B21" s="83">
        <v>9.9999999656574801E-4</v>
      </c>
      <c r="C21" s="30"/>
      <c r="D21" s="84">
        <f t="shared" ref="D21:D67" si="4">A21/A$18</f>
        <v>0</v>
      </c>
      <c r="E21" s="84">
        <f t="shared" ref="E21:E67" si="5">B21/B$18</f>
        <v>9.9999999656574801E-4</v>
      </c>
      <c r="F21" s="76">
        <f t="shared" ref="F21:F67" si="6">D21*D21</f>
        <v>0</v>
      </c>
      <c r="G21" s="76">
        <f t="shared" ref="G21:G67" si="7">D21*F21</f>
        <v>0</v>
      </c>
      <c r="H21" s="76">
        <f t="shared" ref="H21:H67" si="8">F21*F21</f>
        <v>0</v>
      </c>
      <c r="I21" s="76">
        <f t="shared" ref="I21:I67" si="9">E21*D21</f>
        <v>0</v>
      </c>
      <c r="J21" s="76">
        <f t="shared" ref="J21:J67" si="10">I21*D21</f>
        <v>0</v>
      </c>
      <c r="K21" s="76">
        <f t="shared" ref="K21:K67" ca="1" si="11">+E$4+E$5*D21+E$6*D21^2</f>
        <v>-4.7113910720807914E-4</v>
      </c>
      <c r="L21" s="76">
        <f t="shared" ref="L21:L67" ca="1" si="12">+(K21-E21)^2</f>
        <v>2.1642502626524597E-6</v>
      </c>
      <c r="M21" s="76">
        <f t="shared" ref="M21:M67" ca="1" si="13">(M$1-M$2*D21+M$3*F21)^2</f>
        <v>52719.064023799372</v>
      </c>
      <c r="N21" s="76">
        <f t="shared" ref="N21:N67" ca="1" si="14">(-M$2+M$4*D21-M$5*F21)^2</f>
        <v>111760.34465119736</v>
      </c>
      <c r="O21" s="76">
        <f t="shared" ref="O21:O67" ca="1" si="15">+(M$3-D21*M$5+F21*M$6)^2</f>
        <v>13323.891759576632</v>
      </c>
      <c r="P21" s="30">
        <f t="shared" ref="P21:P67" ca="1" si="16">+E21-K21</f>
        <v>1.4711391037738272E-3</v>
      </c>
      <c r="Q21" s="30"/>
      <c r="R21" s="30">
        <v>21</v>
      </c>
      <c r="S21" s="30" t="s">
        <v>181</v>
      </c>
      <c r="T21" s="30"/>
      <c r="U21">
        <v>1.9</v>
      </c>
      <c r="V21">
        <f t="shared" ca="1" si="0"/>
        <v>9.5241581196285674E-2</v>
      </c>
    </row>
    <row r="22" spans="1:22" x14ac:dyDescent="0.2">
      <c r="A22" s="83">
        <v>2.5</v>
      </c>
      <c r="B22" s="83">
        <v>-2.3250002413988113E-5</v>
      </c>
      <c r="C22" s="30"/>
      <c r="D22" s="84">
        <f t="shared" si="4"/>
        <v>2.5000000000000001E-4</v>
      </c>
      <c r="E22" s="84">
        <f t="shared" si="5"/>
        <v>-2.3250002413988113E-5</v>
      </c>
      <c r="F22" s="76">
        <f t="shared" si="6"/>
        <v>6.2499999999999997E-8</v>
      </c>
      <c r="G22" s="76">
        <f t="shared" si="7"/>
        <v>1.5625000000000001E-11</v>
      </c>
      <c r="H22" s="76">
        <f t="shared" si="8"/>
        <v>3.9062499999999999E-15</v>
      </c>
      <c r="I22" s="76">
        <f t="shared" si="9"/>
        <v>-5.8125006034970286E-9</v>
      </c>
      <c r="J22" s="76">
        <f t="shared" si="10"/>
        <v>-1.4531251508742571E-12</v>
      </c>
      <c r="K22" s="76">
        <f t="shared" ca="1" si="11"/>
        <v>-4.763414690054087E-4</v>
      </c>
      <c r="L22" s="76">
        <f t="shared" ca="1" si="12"/>
        <v>2.052918770979644E-7</v>
      </c>
      <c r="M22" s="76">
        <f t="shared" ca="1" si="13"/>
        <v>52680.694961601526</v>
      </c>
      <c r="N22" s="76">
        <f t="shared" ca="1" si="14"/>
        <v>111585.92229479188</v>
      </c>
      <c r="O22" s="76">
        <f t="shared" ca="1" si="15"/>
        <v>13295.383652719574</v>
      </c>
      <c r="P22" s="30">
        <f t="shared" ca="1" si="16"/>
        <v>4.5309146659142059E-4</v>
      </c>
      <c r="Q22" s="30"/>
      <c r="R22" s="30">
        <v>22</v>
      </c>
      <c r="S22" s="30" t="s">
        <v>182</v>
      </c>
      <c r="T22" s="30"/>
      <c r="U22">
        <v>2</v>
      </c>
      <c r="V22">
        <f t="shared" ca="1" si="0"/>
        <v>0.1077731907660479</v>
      </c>
    </row>
    <row r="23" spans="1:22" x14ac:dyDescent="0.2">
      <c r="A23" s="83">
        <v>128</v>
      </c>
      <c r="B23" s="83">
        <v>-3.5904000033042394E-3</v>
      </c>
      <c r="C23" s="30"/>
      <c r="D23" s="84">
        <f t="shared" si="4"/>
        <v>1.2800000000000001E-2</v>
      </c>
      <c r="E23" s="84">
        <f t="shared" si="5"/>
        <v>-3.5904000033042394E-3</v>
      </c>
      <c r="F23" s="76">
        <f t="shared" si="6"/>
        <v>1.6384E-4</v>
      </c>
      <c r="G23" s="76">
        <f t="shared" si="7"/>
        <v>2.097152E-6</v>
      </c>
      <c r="H23" s="76">
        <f t="shared" si="8"/>
        <v>2.6843545600000003E-8</v>
      </c>
      <c r="I23" s="76">
        <f t="shared" si="9"/>
        <v>-4.5957120042294268E-5</v>
      </c>
      <c r="J23" s="76">
        <f t="shared" si="10"/>
        <v>-5.8825113654136664E-7</v>
      </c>
      <c r="K23" s="76">
        <f t="shared" ca="1" si="11"/>
        <v>-7.3148077173795984E-4</v>
      </c>
      <c r="L23" s="76">
        <f t="shared" ca="1" si="12"/>
        <v>8.1734191726195267E-6</v>
      </c>
      <c r="M23" s="76">
        <f t="shared" ca="1" si="13"/>
        <v>50780.874757233054</v>
      </c>
      <c r="N23" s="76">
        <f t="shared" ca="1" si="14"/>
        <v>103055.94558733066</v>
      </c>
      <c r="O23" s="76">
        <f t="shared" ca="1" si="15"/>
        <v>11912.376959454508</v>
      </c>
      <c r="P23" s="30">
        <f t="shared" ca="1" si="16"/>
        <v>-2.8589192315662797E-3</v>
      </c>
      <c r="Q23" s="30"/>
      <c r="R23" s="30">
        <v>23</v>
      </c>
      <c r="S23" s="30" t="s">
        <v>183</v>
      </c>
      <c r="T23" s="30"/>
    </row>
    <row r="24" spans="1:22" x14ac:dyDescent="0.2">
      <c r="A24" s="83">
        <v>7235.5</v>
      </c>
      <c r="B24" s="83">
        <v>6.309849995886907E-3</v>
      </c>
      <c r="C24" s="30"/>
      <c r="D24" s="84">
        <f t="shared" si="4"/>
        <v>0.72355000000000003</v>
      </c>
      <c r="E24" s="84">
        <f t="shared" si="5"/>
        <v>6.309849995886907E-3</v>
      </c>
      <c r="F24" s="76">
        <f t="shared" si="6"/>
        <v>0.52352460249999999</v>
      </c>
      <c r="G24" s="76">
        <f t="shared" si="7"/>
        <v>0.37879622613887498</v>
      </c>
      <c r="H24" s="76">
        <f t="shared" si="8"/>
        <v>0.27407800942278299</v>
      </c>
      <c r="I24" s="76">
        <f t="shared" si="9"/>
        <v>4.5654919645239716E-3</v>
      </c>
      <c r="J24" s="76">
        <f t="shared" si="10"/>
        <v>3.3033617109313198E-3</v>
      </c>
      <c r="K24" s="76">
        <f t="shared" ca="1" si="11"/>
        <v>4.0821307525982925E-3</v>
      </c>
      <c r="L24" s="76">
        <f t="shared" ca="1" si="12"/>
        <v>4.9627330269183973E-6</v>
      </c>
      <c r="M24" s="76">
        <f t="shared" ca="1" si="13"/>
        <v>2318.3641876387269</v>
      </c>
      <c r="N24" s="76">
        <f t="shared" ca="1" si="14"/>
        <v>26350.76364873071</v>
      </c>
      <c r="O24" s="76">
        <f t="shared" ca="1" si="15"/>
        <v>12064.457844553015</v>
      </c>
      <c r="P24" s="30">
        <f t="shared" ca="1" si="16"/>
        <v>2.2277192432886145E-3</v>
      </c>
      <c r="Q24" s="30"/>
      <c r="R24" s="30">
        <v>24</v>
      </c>
      <c r="S24" s="30" t="s">
        <v>167</v>
      </c>
      <c r="T24" s="30"/>
    </row>
    <row r="25" spans="1:22" x14ac:dyDescent="0.2">
      <c r="A25" s="83">
        <v>8859</v>
      </c>
      <c r="B25" s="83">
        <v>1.1711300001479685E-2</v>
      </c>
      <c r="C25" s="30"/>
      <c r="D25" s="84">
        <f t="shared" si="4"/>
        <v>0.88590000000000002</v>
      </c>
      <c r="E25" s="84">
        <f t="shared" si="5"/>
        <v>1.1711300001479685E-2</v>
      </c>
      <c r="F25" s="76">
        <f t="shared" si="6"/>
        <v>0.78481881000000009</v>
      </c>
      <c r="G25" s="76">
        <f t="shared" si="7"/>
        <v>0.6952709837790001</v>
      </c>
      <c r="H25" s="76">
        <f t="shared" si="8"/>
        <v>0.61594056452981627</v>
      </c>
      <c r="I25" s="76">
        <f t="shared" si="9"/>
        <v>1.0375040671310853E-2</v>
      </c>
      <c r="J25" s="76">
        <f t="shared" si="10"/>
        <v>9.1912485307142841E-3</v>
      </c>
      <c r="K25" s="76">
        <f t="shared" ca="1" si="11"/>
        <v>1.0493018124222504E-2</v>
      </c>
      <c r="L25" s="76">
        <f t="shared" ca="1" si="12"/>
        <v>1.4842107324532828E-6</v>
      </c>
      <c r="M25" s="76">
        <f t="shared" ca="1" si="13"/>
        <v>577.72089570853632</v>
      </c>
      <c r="N25" s="76">
        <f t="shared" ca="1" si="14"/>
        <v>41076.806275791263</v>
      </c>
      <c r="O25" s="76">
        <f t="shared" ca="1" si="15"/>
        <v>15380.744017972698</v>
      </c>
      <c r="P25" s="30">
        <f t="shared" ca="1" si="16"/>
        <v>1.2182818772571817E-3</v>
      </c>
      <c r="Q25" s="30"/>
      <c r="R25" s="30">
        <v>25</v>
      </c>
      <c r="S25" s="30" t="s">
        <v>168</v>
      </c>
      <c r="T25" s="30"/>
    </row>
    <row r="26" spans="1:22" x14ac:dyDescent="0.2">
      <c r="A26" s="83">
        <v>10707</v>
      </c>
      <c r="B26" s="83">
        <v>1.9824899995001033E-2</v>
      </c>
      <c r="C26" s="30"/>
      <c r="D26" s="84">
        <f t="shared" si="4"/>
        <v>1.0707</v>
      </c>
      <c r="E26" s="84">
        <f t="shared" si="5"/>
        <v>1.9824899995001033E-2</v>
      </c>
      <c r="F26" s="76">
        <f t="shared" si="6"/>
        <v>1.1463984899999999</v>
      </c>
      <c r="G26" s="76">
        <f t="shared" si="7"/>
        <v>1.2274488632429998</v>
      </c>
      <c r="H26" s="76">
        <f t="shared" si="8"/>
        <v>1.3142294978742799</v>
      </c>
      <c r="I26" s="76">
        <f t="shared" si="9"/>
        <v>2.1226520424647604E-2</v>
      </c>
      <c r="J26" s="76">
        <f t="shared" si="10"/>
        <v>2.2727235418670191E-2</v>
      </c>
      <c r="K26" s="76">
        <f t="shared" ca="1" si="11"/>
        <v>2.0194268885163451E-2</v>
      </c>
      <c r="L26" s="76">
        <f t="shared" ca="1" si="12"/>
        <v>1.3643337701981632E-7</v>
      </c>
      <c r="M26" s="76">
        <f t="shared" ca="1" si="13"/>
        <v>15.943727997378218</v>
      </c>
      <c r="N26" s="76">
        <f t="shared" ca="1" si="14"/>
        <v>47040.625675603929</v>
      </c>
      <c r="O26" s="76">
        <f t="shared" ca="1" si="15"/>
        <v>15361.238244910375</v>
      </c>
      <c r="P26" s="30">
        <f t="shared" ca="1" si="16"/>
        <v>-3.6936889016241786E-4</v>
      </c>
      <c r="Q26" s="30"/>
      <c r="R26" s="30">
        <v>26</v>
      </c>
      <c r="S26" s="30" t="s">
        <v>184</v>
      </c>
      <c r="T26" s="30"/>
    </row>
    <row r="27" spans="1:22" x14ac:dyDescent="0.2">
      <c r="A27" s="83">
        <v>12388</v>
      </c>
      <c r="B27" s="83">
        <v>2.9691600000660401E-2</v>
      </c>
      <c r="C27" s="30"/>
      <c r="D27" s="84">
        <f t="shared" si="4"/>
        <v>1.2387999999999999</v>
      </c>
      <c r="E27" s="84">
        <f t="shared" si="5"/>
        <v>2.9691600000660401E-2</v>
      </c>
      <c r="F27" s="76">
        <f t="shared" si="6"/>
        <v>1.5346254399999997</v>
      </c>
      <c r="G27" s="76">
        <f t="shared" si="7"/>
        <v>1.9010939950719994</v>
      </c>
      <c r="H27" s="76">
        <f t="shared" si="8"/>
        <v>2.3550752410951925</v>
      </c>
      <c r="I27" s="76">
        <f t="shared" si="9"/>
        <v>3.6781954080818101E-2</v>
      </c>
      <c r="J27" s="76">
        <f t="shared" si="10"/>
        <v>4.5565484715317461E-2</v>
      </c>
      <c r="K27" s="76">
        <f t="shared" ca="1" si="11"/>
        <v>3.1241680114171503E-2</v>
      </c>
      <c r="L27" s="76">
        <f t="shared" ca="1" si="12"/>
        <v>2.4027483583025913E-6</v>
      </c>
      <c r="M27" s="76">
        <f t="shared" ca="1" si="13"/>
        <v>54.628762552084822</v>
      </c>
      <c r="N27" s="76">
        <f t="shared" ca="1" si="14"/>
        <v>40198.880266981439</v>
      </c>
      <c r="O27" s="76">
        <f t="shared" ca="1" si="15"/>
        <v>11852.658450562658</v>
      </c>
      <c r="P27" s="30">
        <f t="shared" ca="1" si="16"/>
        <v>-1.5500801135111021E-3</v>
      </c>
      <c r="Q27" s="30"/>
      <c r="R27" s="30"/>
      <c r="S27" s="30"/>
      <c r="T27" s="30"/>
    </row>
    <row r="28" spans="1:22" x14ac:dyDescent="0.2">
      <c r="A28" s="83">
        <v>12531</v>
      </c>
      <c r="B28" s="83">
        <v>3.3861699994304217E-2</v>
      </c>
      <c r="C28" s="30"/>
      <c r="D28" s="84">
        <f t="shared" si="4"/>
        <v>1.2531000000000001</v>
      </c>
      <c r="E28" s="84">
        <f t="shared" si="5"/>
        <v>3.3861699994304217E-2</v>
      </c>
      <c r="F28" s="76">
        <f t="shared" si="6"/>
        <v>1.5702596100000004</v>
      </c>
      <c r="G28" s="76">
        <f t="shared" si="7"/>
        <v>1.9676923172910006</v>
      </c>
      <c r="H28" s="76">
        <f t="shared" si="8"/>
        <v>2.4657152427973532</v>
      </c>
      <c r="I28" s="76">
        <f t="shared" si="9"/>
        <v>4.2432096262862616E-2</v>
      </c>
      <c r="J28" s="76">
        <f t="shared" si="10"/>
        <v>5.3171659826993151E-2</v>
      </c>
      <c r="K28" s="76">
        <f t="shared" ca="1" si="11"/>
        <v>3.2279200868523754E-2</v>
      </c>
      <c r="L28" s="76">
        <f t="shared" ca="1" si="12"/>
        <v>2.5043034830959315E-6</v>
      </c>
      <c r="M28" s="76">
        <f t="shared" ca="1" si="13"/>
        <v>64.939056347737065</v>
      </c>
      <c r="N28" s="76">
        <f t="shared" ca="1" si="14"/>
        <v>39129.949402074541</v>
      </c>
      <c r="O28" s="76">
        <f t="shared" ca="1" si="15"/>
        <v>11433.683763473555</v>
      </c>
      <c r="P28" s="30">
        <f t="shared" ca="1" si="16"/>
        <v>1.5824991257804635E-3</v>
      </c>
      <c r="Q28" s="30"/>
      <c r="R28" s="30"/>
      <c r="S28" s="30"/>
      <c r="T28" s="30"/>
    </row>
    <row r="29" spans="1:22" x14ac:dyDescent="0.2">
      <c r="A29" s="83">
        <v>13429.5</v>
      </c>
      <c r="B29" s="83">
        <v>3.8905649991647806E-2</v>
      </c>
      <c r="C29" s="30"/>
      <c r="D29" s="84">
        <f t="shared" si="4"/>
        <v>1.3429500000000001</v>
      </c>
      <c r="E29" s="84">
        <f t="shared" si="5"/>
        <v>3.8905649991647806E-2</v>
      </c>
      <c r="F29" s="76">
        <f t="shared" si="6"/>
        <v>1.8035147025000002</v>
      </c>
      <c r="G29" s="76">
        <f t="shared" si="7"/>
        <v>2.4220300697223753</v>
      </c>
      <c r="H29" s="76">
        <f t="shared" si="8"/>
        <v>3.2526652821336643</v>
      </c>
      <c r="I29" s="76">
        <f t="shared" si="9"/>
        <v>5.2248342656283427E-2</v>
      </c>
      <c r="J29" s="76">
        <f t="shared" si="10"/>
        <v>7.016691177025583E-2</v>
      </c>
      <c r="K29" s="76">
        <f t="shared" ca="1" si="11"/>
        <v>3.9148812939313271E-2</v>
      </c>
      <c r="L29" s="76">
        <f t="shared" ca="1" si="12"/>
        <v>5.9128219117357717E-8</v>
      </c>
      <c r="M29" s="76">
        <f t="shared" ca="1" si="13"/>
        <v>124.80040403876353</v>
      </c>
      <c r="N29" s="76">
        <f t="shared" ca="1" si="14"/>
        <v>31090.665164712114</v>
      </c>
      <c r="O29" s="76">
        <f t="shared" ca="1" si="15"/>
        <v>8531.0060088977898</v>
      </c>
      <c r="P29" s="30">
        <f t="shared" ca="1" si="16"/>
        <v>-2.4316294766546509E-4</v>
      </c>
      <c r="Q29" s="30"/>
      <c r="R29" s="30"/>
      <c r="S29" s="30"/>
      <c r="T29" s="30"/>
    </row>
    <row r="30" spans="1:22" x14ac:dyDescent="0.2">
      <c r="A30" s="83">
        <v>14335.5</v>
      </c>
      <c r="B30" s="83">
        <v>4.5779849991959054E-2</v>
      </c>
      <c r="C30" s="30"/>
      <c r="D30" s="84">
        <f t="shared" si="4"/>
        <v>1.4335500000000001</v>
      </c>
      <c r="E30" s="84">
        <f t="shared" si="5"/>
        <v>4.5779849991959054E-2</v>
      </c>
      <c r="F30" s="76">
        <f t="shared" si="6"/>
        <v>2.0550656025000005</v>
      </c>
      <c r="G30" s="76">
        <f t="shared" si="7"/>
        <v>2.9460392944638758</v>
      </c>
      <c r="H30" s="76">
        <f t="shared" si="8"/>
        <v>4.2232946305786898</v>
      </c>
      <c r="I30" s="76">
        <f t="shared" si="9"/>
        <v>6.5627703955972908E-2</v>
      </c>
      <c r="J30" s="76">
        <f t="shared" si="10"/>
        <v>9.4080595006084969E-2</v>
      </c>
      <c r="K30" s="76">
        <f t="shared" ca="1" si="11"/>
        <v>4.6688363768663144E-2</v>
      </c>
      <c r="L30" s="76">
        <f t="shared" ca="1" si="12"/>
        <v>8.253972824611284E-7</v>
      </c>
      <c r="M30" s="76">
        <f t="shared" ca="1" si="13"/>
        <v>154.33596062740719</v>
      </c>
      <c r="N30" s="76">
        <f t="shared" ca="1" si="14"/>
        <v>21485.051157018373</v>
      </c>
      <c r="O30" s="76">
        <f t="shared" ca="1" si="15"/>
        <v>5408.6191611438344</v>
      </c>
      <c r="P30" s="30">
        <f t="shared" ca="1" si="16"/>
        <v>-9.0851377670408962E-4</v>
      </c>
      <c r="Q30" s="30"/>
      <c r="R30" s="30"/>
      <c r="S30" s="30"/>
      <c r="T30" s="30"/>
    </row>
    <row r="31" spans="1:22" x14ac:dyDescent="0.2">
      <c r="A31" s="83">
        <v>15127.5</v>
      </c>
      <c r="B31" s="83">
        <v>5.1614249998237938E-2</v>
      </c>
      <c r="C31" s="30"/>
      <c r="D31" s="84">
        <f t="shared" si="4"/>
        <v>1.51275</v>
      </c>
      <c r="E31" s="84">
        <f t="shared" si="5"/>
        <v>5.1614249998237938E-2</v>
      </c>
      <c r="F31" s="76">
        <f t="shared" si="6"/>
        <v>2.2884125625</v>
      </c>
      <c r="G31" s="76">
        <f t="shared" si="7"/>
        <v>3.4617961039218752</v>
      </c>
      <c r="H31" s="76">
        <f t="shared" si="8"/>
        <v>5.2368320562078168</v>
      </c>
      <c r="I31" s="76">
        <f t="shared" si="9"/>
        <v>7.8079456684834445E-2</v>
      </c>
      <c r="J31" s="76">
        <f t="shared" si="10"/>
        <v>0.1181146980999833</v>
      </c>
      <c r="K31" s="76">
        <f t="shared" ca="1" si="11"/>
        <v>5.3783138537426695E-2</v>
      </c>
      <c r="L31" s="76">
        <f t="shared" ca="1" si="12"/>
        <v>4.7040774954243396E-6</v>
      </c>
      <c r="M31" s="76">
        <f t="shared" ca="1" si="13"/>
        <v>143.16540666252521</v>
      </c>
      <c r="N31" s="76">
        <f t="shared" ca="1" si="14"/>
        <v>12979.157306822686</v>
      </c>
      <c r="O31" s="76">
        <f t="shared" ca="1" si="15"/>
        <v>2882.731210947858</v>
      </c>
      <c r="P31" s="30">
        <f t="shared" ca="1" si="16"/>
        <v>-2.1688885391887569E-3</v>
      </c>
      <c r="Q31" s="30"/>
      <c r="R31" s="30"/>
      <c r="S31" s="30"/>
      <c r="T31" s="30"/>
    </row>
    <row r="32" spans="1:22" x14ac:dyDescent="0.2">
      <c r="A32" s="83">
        <v>15193</v>
      </c>
      <c r="B32" s="83">
        <v>5.3005100002337713E-2</v>
      </c>
      <c r="C32" s="30"/>
      <c r="D32" s="84">
        <f t="shared" si="4"/>
        <v>1.5193000000000001</v>
      </c>
      <c r="E32" s="84">
        <f t="shared" si="5"/>
        <v>5.3005100002337713E-2</v>
      </c>
      <c r="F32" s="76">
        <f t="shared" si="6"/>
        <v>2.3082724900000002</v>
      </c>
      <c r="G32" s="76">
        <f t="shared" si="7"/>
        <v>3.5069583940570004</v>
      </c>
      <c r="H32" s="76">
        <f t="shared" si="8"/>
        <v>5.3281218880908012</v>
      </c>
      <c r="I32" s="76">
        <f t="shared" si="9"/>
        <v>8.0530648433551691E-2</v>
      </c>
      <c r="J32" s="76">
        <f t="shared" si="10"/>
        <v>0.12235021416509509</v>
      </c>
      <c r="K32" s="76">
        <f t="shared" ca="1" si="11"/>
        <v>5.4390936512700737E-2</v>
      </c>
      <c r="L32" s="76">
        <f t="shared" ca="1" si="12"/>
        <v>1.9205428334551641E-6</v>
      </c>
      <c r="M32" s="76">
        <f t="shared" ca="1" si="13"/>
        <v>140.71802107763594</v>
      </c>
      <c r="N32" s="76">
        <f t="shared" ca="1" si="14"/>
        <v>12309.48674055431</v>
      </c>
      <c r="O32" s="76">
        <f t="shared" ca="1" si="15"/>
        <v>2694.3617372496292</v>
      </c>
      <c r="P32" s="30">
        <f t="shared" ca="1" si="16"/>
        <v>-1.3858365103630241E-3</v>
      </c>
      <c r="Q32" s="30"/>
      <c r="R32" s="30"/>
      <c r="S32" s="30"/>
      <c r="T32" s="30"/>
    </row>
    <row r="33" spans="1:20" x14ac:dyDescent="0.2">
      <c r="A33" s="83">
        <v>15951</v>
      </c>
      <c r="B33" s="83">
        <v>6.045569999696454E-2</v>
      </c>
      <c r="C33" s="30"/>
      <c r="D33" s="84">
        <f t="shared" si="4"/>
        <v>1.5951</v>
      </c>
      <c r="E33" s="84">
        <f t="shared" si="5"/>
        <v>6.045569999696454E-2</v>
      </c>
      <c r="F33" s="76">
        <f t="shared" si="6"/>
        <v>2.5443440100000001</v>
      </c>
      <c r="G33" s="76">
        <f t="shared" si="7"/>
        <v>4.0584831303510001</v>
      </c>
      <c r="H33" s="76">
        <f t="shared" si="8"/>
        <v>6.4736864412228803</v>
      </c>
      <c r="I33" s="76">
        <f t="shared" si="9"/>
        <v>9.6432887065158138E-2</v>
      </c>
      <c r="J33" s="76">
        <f t="shared" si="10"/>
        <v>0.15382009815763376</v>
      </c>
      <c r="K33" s="76">
        <f t="shared" ca="1" si="11"/>
        <v>6.1658585849716049E-2</v>
      </c>
      <c r="L33" s="76">
        <f t="shared" ca="1" si="12"/>
        <v>1.4469343747497252E-6</v>
      </c>
      <c r="M33" s="76">
        <f t="shared" ca="1" si="13"/>
        <v>99.06821354817184</v>
      </c>
      <c r="N33" s="76">
        <f t="shared" ca="1" si="14"/>
        <v>5387.570539403413</v>
      </c>
      <c r="O33" s="76">
        <f t="shared" ca="1" si="15"/>
        <v>881.23380211669848</v>
      </c>
      <c r="P33" s="30">
        <f t="shared" ca="1" si="16"/>
        <v>-1.2028858527515091E-3</v>
      </c>
      <c r="Q33" s="30"/>
      <c r="R33" s="30"/>
      <c r="S33" s="30"/>
      <c r="T33" s="30"/>
    </row>
    <row r="34" spans="1:20" x14ac:dyDescent="0.2">
      <c r="A34" s="83">
        <v>16067.5</v>
      </c>
      <c r="B34" s="83">
        <v>6.2972249994345475E-2</v>
      </c>
      <c r="C34" s="30"/>
      <c r="D34" s="84">
        <f t="shared" si="4"/>
        <v>1.6067499999999999</v>
      </c>
      <c r="E34" s="84">
        <f t="shared" si="5"/>
        <v>6.2972249994345475E-2</v>
      </c>
      <c r="F34" s="76">
        <f t="shared" si="6"/>
        <v>2.5816455624999999</v>
      </c>
      <c r="G34" s="76">
        <f t="shared" si="7"/>
        <v>4.1480590075468742</v>
      </c>
      <c r="H34" s="76">
        <f t="shared" si="8"/>
        <v>6.6648938103759408</v>
      </c>
      <c r="I34" s="76">
        <f t="shared" si="9"/>
        <v>0.10118066267841458</v>
      </c>
      <c r="J34" s="76">
        <f t="shared" si="10"/>
        <v>0.16257202975854262</v>
      </c>
      <c r="K34" s="76">
        <f t="shared" ca="1" si="11"/>
        <v>6.2813754102402183E-2</v>
      </c>
      <c r="L34" s="76">
        <f t="shared" ca="1" si="12"/>
        <v>2.512094776289957E-8</v>
      </c>
      <c r="M34" s="76">
        <f t="shared" ca="1" si="13"/>
        <v>91.055046665880852</v>
      </c>
      <c r="N34" s="76">
        <f t="shared" ca="1" si="14"/>
        <v>4505.8458317186141</v>
      </c>
      <c r="O34" s="76">
        <f t="shared" ca="1" si="15"/>
        <v>676.65840583583861</v>
      </c>
      <c r="P34" s="30">
        <f t="shared" ca="1" si="16"/>
        <v>1.5849589194329161E-4</v>
      </c>
      <c r="Q34" s="30"/>
      <c r="R34" s="30"/>
      <c r="S34" s="30"/>
      <c r="T34" s="30"/>
    </row>
    <row r="35" spans="1:20" x14ac:dyDescent="0.2">
      <c r="A35" s="83">
        <v>16081.5</v>
      </c>
      <c r="B35" s="83">
        <v>6.2842049999744631E-2</v>
      </c>
      <c r="C35" s="30"/>
      <c r="D35" s="84">
        <f t="shared" si="4"/>
        <v>1.60815</v>
      </c>
      <c r="E35" s="84">
        <f t="shared" si="5"/>
        <v>6.2842049999744631E-2</v>
      </c>
      <c r="F35" s="76">
        <f t="shared" si="6"/>
        <v>2.5861464224999997</v>
      </c>
      <c r="G35" s="76">
        <f t="shared" si="7"/>
        <v>4.1589113693433744</v>
      </c>
      <c r="H35" s="76">
        <f t="shared" si="8"/>
        <v>6.6881533186095474</v>
      </c>
      <c r="I35" s="76">
        <f t="shared" si="9"/>
        <v>0.10105944270708933</v>
      </c>
      <c r="J35" s="76">
        <f t="shared" si="10"/>
        <v>0.1625187427894057</v>
      </c>
      <c r="K35" s="76">
        <f t="shared" ca="1" si="11"/>
        <v>6.2953257190720896E-2</v>
      </c>
      <c r="L35" s="76">
        <f t="shared" ca="1" si="12"/>
        <v>1.2367039324831395E-8</v>
      </c>
      <c r="M35" s="76">
        <f t="shared" ca="1" si="13"/>
        <v>90.074798222274339</v>
      </c>
      <c r="N35" s="76">
        <f t="shared" ca="1" si="14"/>
        <v>4403.988428005071</v>
      </c>
      <c r="O35" s="76">
        <f t="shared" ca="1" si="15"/>
        <v>653.65399165148608</v>
      </c>
      <c r="P35" s="30">
        <f t="shared" ca="1" si="16"/>
        <v>-1.1120719097626464E-4</v>
      </c>
      <c r="Q35" s="30"/>
      <c r="R35" s="30"/>
      <c r="S35" s="30"/>
      <c r="T35" s="30"/>
    </row>
    <row r="36" spans="1:20" x14ac:dyDescent="0.2">
      <c r="A36" s="83">
        <v>16098.5</v>
      </c>
      <c r="B36" s="83">
        <v>6.3383949993294664E-2</v>
      </c>
      <c r="C36" s="30"/>
      <c r="D36" s="84">
        <f t="shared" si="4"/>
        <v>1.60985</v>
      </c>
      <c r="E36" s="84">
        <f t="shared" si="5"/>
        <v>6.3383949993294664E-2</v>
      </c>
      <c r="F36" s="76">
        <f t="shared" si="6"/>
        <v>2.5916170224999999</v>
      </c>
      <c r="G36" s="76">
        <f t="shared" si="7"/>
        <v>4.1721146636716249</v>
      </c>
      <c r="H36" s="76">
        <f t="shared" si="8"/>
        <v>6.716478791311765</v>
      </c>
      <c r="I36" s="76">
        <f t="shared" si="9"/>
        <v>0.10203865189670541</v>
      </c>
      <c r="J36" s="76">
        <f t="shared" si="10"/>
        <v>0.1642669237559112</v>
      </c>
      <c r="K36" s="76">
        <f t="shared" ca="1" si="11"/>
        <v>6.3122851267446711E-2</v>
      </c>
      <c r="L36" s="76">
        <f t="shared" ca="1" si="12"/>
        <v>6.8172544639424243E-8</v>
      </c>
      <c r="M36" s="76">
        <f t="shared" ca="1" si="13"/>
        <v>88.880158277452125</v>
      </c>
      <c r="N36" s="76">
        <f t="shared" ca="1" si="14"/>
        <v>4281.5290481082084</v>
      </c>
      <c r="O36" s="76">
        <f t="shared" ca="1" si="15"/>
        <v>626.18821449056293</v>
      </c>
      <c r="P36" s="30">
        <f t="shared" ca="1" si="16"/>
        <v>2.6109872584795246E-4</v>
      </c>
      <c r="Q36" s="30"/>
      <c r="R36" s="30"/>
      <c r="S36" s="30"/>
      <c r="T36" s="30"/>
    </row>
    <row r="37" spans="1:20" x14ac:dyDescent="0.2">
      <c r="A37" s="83">
        <v>16898.5</v>
      </c>
      <c r="B37" s="83">
        <v>7.1043949996237643E-2</v>
      </c>
      <c r="C37" s="30"/>
      <c r="D37" s="84">
        <f t="shared" si="4"/>
        <v>1.6898500000000001</v>
      </c>
      <c r="E37" s="84">
        <f t="shared" si="5"/>
        <v>7.1043949996237643E-2</v>
      </c>
      <c r="F37" s="76">
        <f t="shared" si="6"/>
        <v>2.8555930225000004</v>
      </c>
      <c r="G37" s="76">
        <f t="shared" si="7"/>
        <v>4.8255238690716258</v>
      </c>
      <c r="H37" s="76">
        <f t="shared" si="8"/>
        <v>8.1544115101506875</v>
      </c>
      <c r="I37" s="76">
        <f t="shared" si="9"/>
        <v>0.12005361890114219</v>
      </c>
      <c r="J37" s="76">
        <f t="shared" si="10"/>
        <v>0.20287260790009515</v>
      </c>
      <c r="K37" s="76">
        <f t="shared" ca="1" si="11"/>
        <v>7.1348656117537559E-2</v>
      </c>
      <c r="L37" s="76">
        <f t="shared" ca="1" si="12"/>
        <v>9.2845820357639352E-8</v>
      </c>
      <c r="M37" s="76">
        <f t="shared" ca="1" si="13"/>
        <v>32.507783890460566</v>
      </c>
      <c r="N37" s="76">
        <f t="shared" ca="1" si="14"/>
        <v>341.42430219656734</v>
      </c>
      <c r="O37" s="76">
        <f t="shared" ca="1" si="15"/>
        <v>4.7404560772395676</v>
      </c>
      <c r="P37" s="30">
        <f t="shared" ca="1" si="16"/>
        <v>-3.0470612129991637E-4</v>
      </c>
      <c r="Q37" s="30"/>
      <c r="R37" s="30"/>
      <c r="S37" s="30"/>
      <c r="T37" s="30"/>
    </row>
    <row r="38" spans="1:20" x14ac:dyDescent="0.2">
      <c r="A38" s="83">
        <v>16988</v>
      </c>
      <c r="B38" s="83">
        <v>7.2711599998001475E-2</v>
      </c>
      <c r="C38" s="30"/>
      <c r="D38" s="84">
        <f t="shared" si="4"/>
        <v>1.6988000000000001</v>
      </c>
      <c r="E38" s="84">
        <f t="shared" si="5"/>
        <v>7.2711599998001475E-2</v>
      </c>
      <c r="F38" s="76">
        <f t="shared" si="6"/>
        <v>2.8859214400000002</v>
      </c>
      <c r="G38" s="76">
        <f t="shared" si="7"/>
        <v>4.9026033422720001</v>
      </c>
      <c r="H38" s="76">
        <f t="shared" si="8"/>
        <v>8.3285425578516747</v>
      </c>
      <c r="I38" s="76">
        <f t="shared" si="9"/>
        <v>0.12352246607660491</v>
      </c>
      <c r="J38" s="76">
        <f t="shared" si="10"/>
        <v>0.20983996537093644</v>
      </c>
      <c r="K38" s="76">
        <f t="shared" ca="1" si="11"/>
        <v>7.2298748385806536E-2</v>
      </c>
      <c r="L38" s="76">
        <f t="shared" ca="1" si="12"/>
        <v>1.7044645369196061E-7</v>
      </c>
      <c r="M38" s="76">
        <f t="shared" ca="1" si="13"/>
        <v>26.965301834604237</v>
      </c>
      <c r="N38" s="76">
        <f t="shared" ca="1" si="14"/>
        <v>164.63464353422452</v>
      </c>
      <c r="O38" s="76">
        <f t="shared" ca="1" si="15"/>
        <v>29.394366355831924</v>
      </c>
      <c r="P38" s="30">
        <f t="shared" ca="1" si="16"/>
        <v>4.1285161219493938E-4</v>
      </c>
      <c r="Q38" s="30"/>
      <c r="R38" s="30"/>
      <c r="S38" s="30"/>
      <c r="T38" s="30"/>
    </row>
    <row r="39" spans="1:20" x14ac:dyDescent="0.2">
      <c r="A39" s="83">
        <v>17716.5</v>
      </c>
      <c r="B39" s="83">
        <v>8.0236549998517148E-2</v>
      </c>
      <c r="C39" s="30"/>
      <c r="D39" s="84">
        <f t="shared" si="4"/>
        <v>1.7716499999999999</v>
      </c>
      <c r="E39" s="84">
        <f t="shared" si="5"/>
        <v>8.0236549998517148E-2</v>
      </c>
      <c r="F39" s="76">
        <f t="shared" si="6"/>
        <v>3.1387437224999997</v>
      </c>
      <c r="G39" s="76">
        <f t="shared" si="7"/>
        <v>5.5607553159671239</v>
      </c>
      <c r="H39" s="76">
        <f t="shared" si="8"/>
        <v>9.8517121555331553</v>
      </c>
      <c r="I39" s="76">
        <f t="shared" si="9"/>
        <v>0.1421510838048729</v>
      </c>
      <c r="J39" s="76">
        <f t="shared" si="10"/>
        <v>0.25184196762290306</v>
      </c>
      <c r="K39" s="76">
        <f t="shared" ca="1" si="11"/>
        <v>8.0255472503158107E-2</v>
      </c>
      <c r="L39" s="76">
        <f t="shared" ca="1" si="12"/>
        <v>3.5806118188709866E-10</v>
      </c>
      <c r="M39" s="76">
        <f t="shared" ca="1" si="13"/>
        <v>0.13243991959876478</v>
      </c>
      <c r="N39" s="76">
        <f t="shared" ca="1" si="14"/>
        <v>1301.5094269671822</v>
      </c>
      <c r="O39" s="76">
        <f t="shared" ca="1" si="15"/>
        <v>1111.3334045676497</v>
      </c>
      <c r="P39" s="30">
        <f t="shared" ca="1" si="16"/>
        <v>-1.8922504640958571E-5</v>
      </c>
      <c r="Q39" s="30"/>
      <c r="R39" s="30"/>
      <c r="S39" s="30"/>
      <c r="T39" s="30"/>
    </row>
    <row r="40" spans="1:20" x14ac:dyDescent="0.2">
      <c r="A40" s="83">
        <v>17717</v>
      </c>
      <c r="B40" s="83">
        <v>8.2331899997370783E-2</v>
      </c>
      <c r="C40" s="30"/>
      <c r="D40" s="84">
        <f t="shared" si="4"/>
        <v>1.7717000000000001</v>
      </c>
      <c r="E40" s="84">
        <f t="shared" si="5"/>
        <v>8.2331899997370783E-2</v>
      </c>
      <c r="F40" s="76">
        <f t="shared" si="6"/>
        <v>3.1389208900000001</v>
      </c>
      <c r="G40" s="76">
        <f t="shared" si="7"/>
        <v>5.5612261408129999</v>
      </c>
      <c r="H40" s="76">
        <f t="shared" si="8"/>
        <v>9.8528243536783933</v>
      </c>
      <c r="I40" s="76">
        <f t="shared" si="9"/>
        <v>0.14586742722534182</v>
      </c>
      <c r="J40" s="76">
        <f t="shared" si="10"/>
        <v>0.25843332081513809</v>
      </c>
      <c r="K40" s="76">
        <f t="shared" ca="1" si="11"/>
        <v>8.026107011543232E-2</v>
      </c>
      <c r="L40" s="76">
        <f t="shared" ca="1" si="12"/>
        <v>4.2883363999292685E-6</v>
      </c>
      <c r="M40" s="76">
        <f t="shared" ca="1" si="13"/>
        <v>0.12973535953073154</v>
      </c>
      <c r="N40" s="76">
        <f t="shared" ca="1" si="14"/>
        <v>1304.0626431701323</v>
      </c>
      <c r="O40" s="76">
        <f t="shared" ca="1" si="15"/>
        <v>1112.6726639585386</v>
      </c>
      <c r="P40" s="30">
        <f t="shared" ca="1" si="16"/>
        <v>2.070829881938463E-3</v>
      </c>
      <c r="Q40" s="30"/>
      <c r="R40" s="30"/>
      <c r="S40" s="30"/>
      <c r="T40" s="30"/>
    </row>
    <row r="41" spans="1:20" x14ac:dyDescent="0.2">
      <c r="A41" s="83">
        <v>17865</v>
      </c>
      <c r="B41" s="83">
        <v>8.1855500000528991E-2</v>
      </c>
      <c r="C41" s="30"/>
      <c r="D41" s="84">
        <f t="shared" si="4"/>
        <v>1.7865</v>
      </c>
      <c r="E41" s="84">
        <f t="shared" si="5"/>
        <v>8.1855500000528991E-2</v>
      </c>
      <c r="F41" s="76">
        <f t="shared" si="6"/>
        <v>3.1915822499999997</v>
      </c>
      <c r="G41" s="76">
        <f t="shared" si="7"/>
        <v>5.7017616896249992</v>
      </c>
      <c r="H41" s="76">
        <f t="shared" si="8"/>
        <v>10.18619725851506</v>
      </c>
      <c r="I41" s="76">
        <f t="shared" si="9"/>
        <v>0.14623485075094503</v>
      </c>
      <c r="J41" s="76">
        <f t="shared" si="10"/>
        <v>0.26124856086656328</v>
      </c>
      <c r="K41" s="76">
        <f t="shared" ca="1" si="11"/>
        <v>8.1926198612859852E-2</v>
      </c>
      <c r="L41" s="76">
        <f t="shared" ca="1" si="12"/>
        <v>4.9982937855093157E-9</v>
      </c>
      <c r="M41" s="76">
        <f t="shared" ca="1" si="13"/>
        <v>0.59404546897503541</v>
      </c>
      <c r="N41" s="76">
        <f t="shared" ca="1" si="14"/>
        <v>2179.9209281945296</v>
      </c>
      <c r="O41" s="76">
        <f t="shared" ca="1" si="15"/>
        <v>1548.913936759543</v>
      </c>
      <c r="P41" s="30">
        <f t="shared" ca="1" si="16"/>
        <v>-7.0698612330860611E-5</v>
      </c>
      <c r="Q41" s="30"/>
      <c r="R41" s="30"/>
      <c r="S41" s="30"/>
      <c r="T41" s="30"/>
    </row>
    <row r="42" spans="1:20" x14ac:dyDescent="0.2">
      <c r="A42" s="83">
        <v>17870</v>
      </c>
      <c r="B42" s="83">
        <v>8.2608999997319188E-2</v>
      </c>
      <c r="C42" s="30"/>
      <c r="D42" s="84">
        <f t="shared" si="4"/>
        <v>1.7869999999999999</v>
      </c>
      <c r="E42" s="84">
        <f t="shared" si="5"/>
        <v>8.2608999997319188E-2</v>
      </c>
      <c r="F42" s="76">
        <f t="shared" si="6"/>
        <v>3.1933689999999997</v>
      </c>
      <c r="G42" s="76">
        <f t="shared" si="7"/>
        <v>5.7065504029999996</v>
      </c>
      <c r="H42" s="76">
        <f t="shared" si="8"/>
        <v>10.197605570160999</v>
      </c>
      <c r="I42" s="76">
        <f t="shared" si="9"/>
        <v>0.14762228299520938</v>
      </c>
      <c r="J42" s="76">
        <f t="shared" si="10"/>
        <v>0.26380101971243913</v>
      </c>
      <c r="K42" s="76">
        <f t="shared" ca="1" si="11"/>
        <v>8.1982739603236682E-2</v>
      </c>
      <c r="L42" s="76">
        <f t="shared" ca="1" si="12"/>
        <v>3.9220208119637597E-7</v>
      </c>
      <c r="M42" s="76">
        <f t="shared" ca="1" si="13"/>
        <v>0.65583050372092577</v>
      </c>
      <c r="N42" s="76">
        <f t="shared" ca="1" si="14"/>
        <v>2213.774318782288</v>
      </c>
      <c r="O42" s="76">
        <f t="shared" ca="1" si="15"/>
        <v>1565.0619452508583</v>
      </c>
      <c r="P42" s="30">
        <f t="shared" ca="1" si="16"/>
        <v>6.2626039408250622E-4</v>
      </c>
      <c r="Q42" s="30"/>
      <c r="R42" s="30"/>
      <c r="S42" s="30"/>
      <c r="T42" s="30"/>
    </row>
    <row r="43" spans="1:20" x14ac:dyDescent="0.2">
      <c r="A43" s="83">
        <v>17872</v>
      </c>
      <c r="B43" s="83">
        <v>8.1390399995143525E-2</v>
      </c>
      <c r="C43" s="30"/>
      <c r="D43" s="84">
        <f t="shared" si="4"/>
        <v>1.7871999999999999</v>
      </c>
      <c r="E43" s="84">
        <f t="shared" si="5"/>
        <v>8.1390399995143525E-2</v>
      </c>
      <c r="F43" s="76">
        <f t="shared" si="6"/>
        <v>3.1940838399999998</v>
      </c>
      <c r="G43" s="76">
        <f t="shared" si="7"/>
        <v>5.708466638847999</v>
      </c>
      <c r="H43" s="76">
        <f t="shared" si="8"/>
        <v>10.202171576949144</v>
      </c>
      <c r="I43" s="76">
        <f t="shared" si="9"/>
        <v>0.14546092287132051</v>
      </c>
      <c r="J43" s="76">
        <f t="shared" si="10"/>
        <v>0.25996776135562399</v>
      </c>
      <c r="K43" s="76">
        <f t="shared" ca="1" si="11"/>
        <v>8.2005361245256023E-2</v>
      </c>
      <c r="L43" s="76">
        <f t="shared" ca="1" si="12"/>
        <v>3.7817733913992555E-7</v>
      </c>
      <c r="M43" s="76">
        <f t="shared" ca="1" si="13"/>
        <v>0.68142690059867117</v>
      </c>
      <c r="N43" s="76">
        <f t="shared" ca="1" si="14"/>
        <v>2227.3952430536124</v>
      </c>
      <c r="O43" s="76">
        <f t="shared" ca="1" si="15"/>
        <v>1571.5474019457884</v>
      </c>
      <c r="P43" s="30">
        <f t="shared" ca="1" si="16"/>
        <v>-6.1496125011249736E-4</v>
      </c>
      <c r="Q43" s="30"/>
      <c r="R43" s="30"/>
      <c r="S43" s="30"/>
      <c r="T43" s="30"/>
    </row>
    <row r="44" spans="1:20" x14ac:dyDescent="0.2">
      <c r="A44" s="83">
        <v>17872.5</v>
      </c>
      <c r="B44" s="83">
        <v>8.3285749991773628E-2</v>
      </c>
      <c r="C44" s="30"/>
      <c r="D44" s="84">
        <f t="shared" si="4"/>
        <v>1.78725</v>
      </c>
      <c r="E44" s="84">
        <f t="shared" si="5"/>
        <v>8.3285749991773628E-2</v>
      </c>
      <c r="F44" s="76">
        <f t="shared" si="6"/>
        <v>3.1942625625000001</v>
      </c>
      <c r="G44" s="76">
        <f t="shared" si="7"/>
        <v>5.7089457648281252</v>
      </c>
      <c r="H44" s="76">
        <f t="shared" si="8"/>
        <v>10.203313318189068</v>
      </c>
      <c r="I44" s="76">
        <f t="shared" si="9"/>
        <v>0.14885245667279742</v>
      </c>
      <c r="J44" s="76">
        <f t="shared" si="10"/>
        <v>0.2660365531884572</v>
      </c>
      <c r="K44" s="76">
        <f t="shared" ca="1" si="11"/>
        <v>8.201101712414198E-2</v>
      </c>
      <c r="L44" s="76">
        <f t="shared" ca="1" si="12"/>
        <v>1.6249438838204039E-6</v>
      </c>
      <c r="M44" s="76">
        <f t="shared" ca="1" si="13"/>
        <v>0.68790495333680379</v>
      </c>
      <c r="N44" s="76">
        <f t="shared" ca="1" si="14"/>
        <v>2230.80758510646</v>
      </c>
      <c r="O44" s="76">
        <f t="shared" ca="1" si="15"/>
        <v>1573.1711121046724</v>
      </c>
      <c r="P44" s="30">
        <f t="shared" ca="1" si="16"/>
        <v>1.2747328676316477E-3</v>
      </c>
      <c r="Q44" s="30"/>
      <c r="R44" s="30"/>
      <c r="S44" s="30"/>
      <c r="T44" s="30"/>
    </row>
    <row r="45" spans="1:20" x14ac:dyDescent="0.2">
      <c r="A45" s="83">
        <v>18599</v>
      </c>
      <c r="B45" s="83">
        <v>9.0429299998504575E-2</v>
      </c>
      <c r="C45" s="30"/>
      <c r="D45" s="84">
        <f t="shared" si="4"/>
        <v>1.8599000000000001</v>
      </c>
      <c r="E45" s="84">
        <f t="shared" si="5"/>
        <v>9.0429299998504575E-2</v>
      </c>
      <c r="F45" s="76">
        <f t="shared" si="6"/>
        <v>3.4592280100000004</v>
      </c>
      <c r="G45" s="76">
        <f t="shared" si="7"/>
        <v>6.4338181757990007</v>
      </c>
      <c r="H45" s="76">
        <f t="shared" si="8"/>
        <v>11.966258425168563</v>
      </c>
      <c r="I45" s="76">
        <f t="shared" si="9"/>
        <v>0.16818945506721866</v>
      </c>
      <c r="J45" s="76">
        <f t="shared" si="10"/>
        <v>0.31281556747952</v>
      </c>
      <c r="K45" s="76">
        <f t="shared" ca="1" si="11"/>
        <v>9.0426915345629272E-2</v>
      </c>
      <c r="L45" s="76">
        <f t="shared" ca="1" si="12"/>
        <v>5.686569335693436E-12</v>
      </c>
      <c r="M45" s="76">
        <f t="shared" ca="1" si="13"/>
        <v>50.791655191212094</v>
      </c>
      <c r="N45" s="76">
        <f t="shared" ca="1" si="14"/>
        <v>10475.474480981593</v>
      </c>
      <c r="O45" s="76">
        <f t="shared" ca="1" si="15"/>
        <v>5005.1865283328989</v>
      </c>
      <c r="P45" s="30">
        <f t="shared" ca="1" si="16"/>
        <v>2.384652875303539E-6</v>
      </c>
      <c r="Q45" s="30"/>
      <c r="R45" s="30"/>
      <c r="S45" s="30"/>
      <c r="T45" s="30"/>
    </row>
    <row r="46" spans="1:20" x14ac:dyDescent="0.2">
      <c r="A46" s="83">
        <v>18602.5</v>
      </c>
      <c r="B46" s="83">
        <v>8.9705883467104286E-2</v>
      </c>
      <c r="C46" s="30"/>
      <c r="D46" s="84">
        <f t="shared" si="4"/>
        <v>1.86025</v>
      </c>
      <c r="E46" s="84">
        <f t="shared" si="5"/>
        <v>8.9705883467104286E-2</v>
      </c>
      <c r="F46" s="76">
        <f t="shared" si="6"/>
        <v>3.4605300624999997</v>
      </c>
      <c r="G46" s="76">
        <f t="shared" si="7"/>
        <v>6.4374510487656247</v>
      </c>
      <c r="H46" s="76">
        <f t="shared" si="8"/>
        <v>11.975268313466252</v>
      </c>
      <c r="I46" s="76">
        <f t="shared" si="9"/>
        <v>0.16687536971968076</v>
      </c>
      <c r="J46" s="76">
        <f t="shared" si="10"/>
        <v>0.31042990652103614</v>
      </c>
      <c r="K46" s="76">
        <f t="shared" ca="1" si="11"/>
        <v>9.0468417305462054E-2</v>
      </c>
      <c r="L46" s="76">
        <f t="shared" ca="1" si="12"/>
        <v>5.8145785464063046E-7</v>
      </c>
      <c r="M46" s="76">
        <f t="shared" ca="1" si="13"/>
        <v>51.267236200803801</v>
      </c>
      <c r="N46" s="76">
        <f t="shared" ca="1" si="14"/>
        <v>10532.492704241142</v>
      </c>
      <c r="O46" s="76">
        <f t="shared" ca="1" si="15"/>
        <v>5027.3140221715157</v>
      </c>
      <c r="P46" s="30">
        <f t="shared" ca="1" si="16"/>
        <v>-7.6253383835776789E-4</v>
      </c>
      <c r="Q46" s="30"/>
      <c r="R46" s="30"/>
      <c r="S46" s="30"/>
      <c r="T46" s="30"/>
    </row>
    <row r="47" spans="1:20" x14ac:dyDescent="0.2">
      <c r="A47" s="83">
        <v>18693.5</v>
      </c>
      <c r="B47" s="83">
        <v>9.2250449997663964E-2</v>
      </c>
      <c r="C47" s="30"/>
      <c r="D47" s="84">
        <f t="shared" si="4"/>
        <v>1.8693500000000001</v>
      </c>
      <c r="E47" s="84">
        <f t="shared" si="5"/>
        <v>9.2250449997663964E-2</v>
      </c>
      <c r="F47" s="76">
        <f t="shared" si="6"/>
        <v>3.4944694225000004</v>
      </c>
      <c r="G47" s="76">
        <f t="shared" si="7"/>
        <v>6.5323864149503761</v>
      </c>
      <c r="H47" s="76">
        <f t="shared" si="8"/>
        <v>12.211316544787486</v>
      </c>
      <c r="I47" s="76">
        <f t="shared" si="9"/>
        <v>0.17244837870313315</v>
      </c>
      <c r="J47" s="76">
        <f t="shared" si="10"/>
        <v>0.32236637672870194</v>
      </c>
      <c r="K47" s="76">
        <f t="shared" ca="1" si="11"/>
        <v>9.1550690535891877E-2</v>
      </c>
      <c r="L47" s="76">
        <f t="shared" ca="1" si="12"/>
        <v>4.8966330433956092E-7</v>
      </c>
      <c r="M47" s="76">
        <f t="shared" ca="1" si="13"/>
        <v>64.569641553116995</v>
      </c>
      <c r="N47" s="76">
        <f t="shared" ca="1" si="14"/>
        <v>12078.626561665902</v>
      </c>
      <c r="O47" s="76">
        <f t="shared" ca="1" si="15"/>
        <v>5623.0194567809012</v>
      </c>
      <c r="P47" s="30">
        <f t="shared" ca="1" si="16"/>
        <v>6.9975946177208703E-4</v>
      </c>
      <c r="Q47" s="30"/>
      <c r="R47" s="30"/>
      <c r="S47" s="30"/>
      <c r="T47" s="30"/>
    </row>
    <row r="48" spans="1:20" x14ac:dyDescent="0.2">
      <c r="A48" s="83">
        <v>20456.5</v>
      </c>
      <c r="B48" s="83">
        <v>0.11385454999253852</v>
      </c>
      <c r="C48" s="30"/>
      <c r="D48" s="84">
        <f t="shared" si="4"/>
        <v>2.0456500000000002</v>
      </c>
      <c r="E48" s="84">
        <f t="shared" si="5"/>
        <v>0.11385454999253852</v>
      </c>
      <c r="F48" s="76">
        <f t="shared" si="6"/>
        <v>4.1846839225000005</v>
      </c>
      <c r="G48" s="76">
        <f t="shared" si="7"/>
        <v>8.5603986660621274</v>
      </c>
      <c r="H48" s="76">
        <f t="shared" si="8"/>
        <v>17.511579531229991</v>
      </c>
      <c r="I48" s="76">
        <f t="shared" si="9"/>
        <v>0.23290656019223646</v>
      </c>
      <c r="J48" s="76">
        <f t="shared" si="10"/>
        <v>0.47644530485724856</v>
      </c>
      <c r="K48" s="76">
        <f t="shared" ca="1" si="11"/>
        <v>0.11374300891785499</v>
      </c>
      <c r="L48" s="76">
        <f t="shared" ca="1" si="12"/>
        <v>1.2441411341556799E-8</v>
      </c>
      <c r="M48" s="76">
        <f t="shared" ca="1" si="13"/>
        <v>827.61506248686521</v>
      </c>
      <c r="N48" s="76">
        <f t="shared" ca="1" si="14"/>
        <v>71288.688449799301</v>
      </c>
      <c r="O48" s="76">
        <f t="shared" ca="1" si="15"/>
        <v>26360.201949238635</v>
      </c>
      <c r="P48" s="30">
        <f t="shared" ca="1" si="16"/>
        <v>1.1154107468352992E-4</v>
      </c>
      <c r="Q48" s="30"/>
      <c r="R48" s="30"/>
      <c r="S48" s="30"/>
      <c r="T48" s="30"/>
    </row>
    <row r="49" spans="1:20" x14ac:dyDescent="0.2">
      <c r="A49" s="83"/>
      <c r="B49" s="83"/>
      <c r="C49" s="30"/>
      <c r="D49" s="84">
        <f t="shared" si="4"/>
        <v>0</v>
      </c>
      <c r="E49" s="84">
        <f t="shared" si="5"/>
        <v>0</v>
      </c>
      <c r="F49" s="76">
        <f t="shared" si="6"/>
        <v>0</v>
      </c>
      <c r="G49" s="76">
        <f t="shared" si="7"/>
        <v>0</v>
      </c>
      <c r="H49" s="76">
        <f t="shared" si="8"/>
        <v>0</v>
      </c>
      <c r="I49" s="76">
        <f t="shared" si="9"/>
        <v>0</v>
      </c>
      <c r="J49" s="76">
        <f t="shared" si="10"/>
        <v>0</v>
      </c>
      <c r="K49" s="76">
        <f t="shared" ca="1" si="11"/>
        <v>-4.7113910720807914E-4</v>
      </c>
      <c r="L49" s="76">
        <f t="shared" ca="1" si="12"/>
        <v>2.2197205834082588E-7</v>
      </c>
      <c r="M49" s="76">
        <f t="shared" ca="1" si="13"/>
        <v>52719.064023799372</v>
      </c>
      <c r="N49" s="76">
        <f t="shared" ca="1" si="14"/>
        <v>111760.34465119736</v>
      </c>
      <c r="O49" s="76">
        <f t="shared" ca="1" si="15"/>
        <v>13323.891759576632</v>
      </c>
      <c r="P49" s="30">
        <f t="shared" ca="1" si="16"/>
        <v>4.7113910720807914E-4</v>
      </c>
      <c r="Q49" s="30"/>
      <c r="R49" s="30"/>
      <c r="S49" s="30"/>
      <c r="T49" s="30"/>
    </row>
    <row r="50" spans="1:20" x14ac:dyDescent="0.2">
      <c r="A50" s="83"/>
      <c r="B50" s="83"/>
      <c r="C50" s="30"/>
      <c r="D50" s="84">
        <f t="shared" si="4"/>
        <v>0</v>
      </c>
      <c r="E50" s="84">
        <f t="shared" si="5"/>
        <v>0</v>
      </c>
      <c r="F50" s="76">
        <f t="shared" si="6"/>
        <v>0</v>
      </c>
      <c r="G50" s="76">
        <f t="shared" si="7"/>
        <v>0</v>
      </c>
      <c r="H50" s="76">
        <f t="shared" si="8"/>
        <v>0</v>
      </c>
      <c r="I50" s="76">
        <f t="shared" si="9"/>
        <v>0</v>
      </c>
      <c r="J50" s="76">
        <f t="shared" si="10"/>
        <v>0</v>
      </c>
      <c r="K50" s="76">
        <f t="shared" ca="1" si="11"/>
        <v>-4.7113910720807914E-4</v>
      </c>
      <c r="L50" s="76">
        <f t="shared" ca="1" si="12"/>
        <v>2.2197205834082588E-7</v>
      </c>
      <c r="M50" s="76">
        <f t="shared" ca="1" si="13"/>
        <v>52719.064023799372</v>
      </c>
      <c r="N50" s="76">
        <f t="shared" ca="1" si="14"/>
        <v>111760.34465119736</v>
      </c>
      <c r="O50" s="76">
        <f t="shared" ca="1" si="15"/>
        <v>13323.891759576632</v>
      </c>
      <c r="P50" s="30">
        <f t="shared" ca="1" si="16"/>
        <v>4.7113910720807914E-4</v>
      </c>
      <c r="Q50" s="30"/>
      <c r="R50" s="30"/>
      <c r="S50" s="30"/>
      <c r="T50" s="30"/>
    </row>
    <row r="51" spans="1:20" x14ac:dyDescent="0.2">
      <c r="A51" s="83"/>
      <c r="B51" s="83"/>
      <c r="C51" s="30"/>
      <c r="D51" s="84">
        <f t="shared" si="4"/>
        <v>0</v>
      </c>
      <c r="E51" s="84">
        <f t="shared" si="5"/>
        <v>0</v>
      </c>
      <c r="F51" s="76">
        <f t="shared" si="6"/>
        <v>0</v>
      </c>
      <c r="G51" s="76">
        <f t="shared" si="7"/>
        <v>0</v>
      </c>
      <c r="H51" s="76">
        <f t="shared" si="8"/>
        <v>0</v>
      </c>
      <c r="I51" s="76">
        <f t="shared" si="9"/>
        <v>0</v>
      </c>
      <c r="J51" s="76">
        <f t="shared" si="10"/>
        <v>0</v>
      </c>
      <c r="K51" s="76">
        <f t="shared" ca="1" si="11"/>
        <v>-4.7113910720807914E-4</v>
      </c>
      <c r="L51" s="76">
        <f t="shared" ca="1" si="12"/>
        <v>2.2197205834082588E-7</v>
      </c>
      <c r="M51" s="76">
        <f t="shared" ca="1" si="13"/>
        <v>52719.064023799372</v>
      </c>
      <c r="N51" s="76">
        <f t="shared" ca="1" si="14"/>
        <v>111760.34465119736</v>
      </c>
      <c r="O51" s="76">
        <f t="shared" ca="1" si="15"/>
        <v>13323.891759576632</v>
      </c>
      <c r="P51" s="30">
        <f t="shared" ca="1" si="16"/>
        <v>4.7113910720807914E-4</v>
      </c>
      <c r="Q51" s="30"/>
      <c r="R51" s="30"/>
      <c r="S51" s="30"/>
      <c r="T51" s="30"/>
    </row>
    <row r="52" spans="1:20" x14ac:dyDescent="0.2">
      <c r="A52" s="83"/>
      <c r="B52" s="83"/>
      <c r="C52" s="30"/>
      <c r="D52" s="84">
        <f t="shared" si="4"/>
        <v>0</v>
      </c>
      <c r="E52" s="84">
        <f t="shared" si="5"/>
        <v>0</v>
      </c>
      <c r="F52" s="76">
        <f t="shared" si="6"/>
        <v>0</v>
      </c>
      <c r="G52" s="76">
        <f t="shared" si="7"/>
        <v>0</v>
      </c>
      <c r="H52" s="76">
        <f t="shared" si="8"/>
        <v>0</v>
      </c>
      <c r="I52" s="76">
        <f t="shared" si="9"/>
        <v>0</v>
      </c>
      <c r="J52" s="76">
        <f t="shared" si="10"/>
        <v>0</v>
      </c>
      <c r="K52" s="76">
        <f t="shared" ca="1" si="11"/>
        <v>-4.7113910720807914E-4</v>
      </c>
      <c r="L52" s="76">
        <f t="shared" ca="1" si="12"/>
        <v>2.2197205834082588E-7</v>
      </c>
      <c r="M52" s="76">
        <f t="shared" ca="1" si="13"/>
        <v>52719.064023799372</v>
      </c>
      <c r="N52" s="76">
        <f t="shared" ca="1" si="14"/>
        <v>111760.34465119736</v>
      </c>
      <c r="O52" s="76">
        <f t="shared" ca="1" si="15"/>
        <v>13323.891759576632</v>
      </c>
      <c r="P52" s="30">
        <f t="shared" ca="1" si="16"/>
        <v>4.7113910720807914E-4</v>
      </c>
      <c r="Q52" s="30"/>
      <c r="R52" s="30"/>
      <c r="S52" s="30"/>
      <c r="T52" s="30"/>
    </row>
    <row r="53" spans="1:20" x14ac:dyDescent="0.2">
      <c r="A53" s="83"/>
      <c r="B53" s="83"/>
      <c r="C53" s="30"/>
      <c r="D53" s="84">
        <f t="shared" si="4"/>
        <v>0</v>
      </c>
      <c r="E53" s="84">
        <f t="shared" si="5"/>
        <v>0</v>
      </c>
      <c r="F53" s="76">
        <f t="shared" si="6"/>
        <v>0</v>
      </c>
      <c r="G53" s="76">
        <f t="shared" si="7"/>
        <v>0</v>
      </c>
      <c r="H53" s="76">
        <f t="shared" si="8"/>
        <v>0</v>
      </c>
      <c r="I53" s="76">
        <f t="shared" si="9"/>
        <v>0</v>
      </c>
      <c r="J53" s="76">
        <f t="shared" si="10"/>
        <v>0</v>
      </c>
      <c r="K53" s="76">
        <f t="shared" ca="1" si="11"/>
        <v>-4.7113910720807914E-4</v>
      </c>
      <c r="L53" s="76">
        <f t="shared" ca="1" si="12"/>
        <v>2.2197205834082588E-7</v>
      </c>
      <c r="M53" s="76">
        <f t="shared" ca="1" si="13"/>
        <v>52719.064023799372</v>
      </c>
      <c r="N53" s="76">
        <f t="shared" ca="1" si="14"/>
        <v>111760.34465119736</v>
      </c>
      <c r="O53" s="76">
        <f t="shared" ca="1" si="15"/>
        <v>13323.891759576632</v>
      </c>
      <c r="P53" s="30">
        <f t="shared" ca="1" si="16"/>
        <v>4.7113910720807914E-4</v>
      </c>
      <c r="Q53" s="30"/>
      <c r="R53" s="30"/>
      <c r="S53" s="30"/>
      <c r="T53" s="30"/>
    </row>
    <row r="54" spans="1:20" x14ac:dyDescent="0.2">
      <c r="A54" s="83"/>
      <c r="B54" s="83"/>
      <c r="C54" s="30"/>
      <c r="D54" s="84">
        <f t="shared" si="4"/>
        <v>0</v>
      </c>
      <c r="E54" s="84">
        <f t="shared" si="5"/>
        <v>0</v>
      </c>
      <c r="F54" s="76">
        <f t="shared" si="6"/>
        <v>0</v>
      </c>
      <c r="G54" s="76">
        <f t="shared" si="7"/>
        <v>0</v>
      </c>
      <c r="H54" s="76">
        <f t="shared" si="8"/>
        <v>0</v>
      </c>
      <c r="I54" s="76">
        <f t="shared" si="9"/>
        <v>0</v>
      </c>
      <c r="J54" s="76">
        <f t="shared" si="10"/>
        <v>0</v>
      </c>
      <c r="K54" s="76">
        <f t="shared" ca="1" si="11"/>
        <v>-4.7113910720807914E-4</v>
      </c>
      <c r="L54" s="76">
        <f t="shared" ca="1" si="12"/>
        <v>2.2197205834082588E-7</v>
      </c>
      <c r="M54" s="76">
        <f t="shared" ca="1" si="13"/>
        <v>52719.064023799372</v>
      </c>
      <c r="N54" s="76">
        <f t="shared" ca="1" si="14"/>
        <v>111760.34465119736</v>
      </c>
      <c r="O54" s="76">
        <f t="shared" ca="1" si="15"/>
        <v>13323.891759576632</v>
      </c>
      <c r="P54" s="30">
        <f t="shared" ca="1" si="16"/>
        <v>4.7113910720807914E-4</v>
      </c>
      <c r="Q54" s="30"/>
      <c r="R54" s="30"/>
      <c r="S54" s="30"/>
      <c r="T54" s="30"/>
    </row>
    <row r="55" spans="1:20" x14ac:dyDescent="0.2">
      <c r="A55" s="83"/>
      <c r="B55" s="83"/>
      <c r="C55" s="30"/>
      <c r="D55" s="84">
        <f t="shared" si="4"/>
        <v>0</v>
      </c>
      <c r="E55" s="84">
        <f t="shared" si="5"/>
        <v>0</v>
      </c>
      <c r="F55" s="76">
        <f t="shared" si="6"/>
        <v>0</v>
      </c>
      <c r="G55" s="76">
        <f t="shared" si="7"/>
        <v>0</v>
      </c>
      <c r="H55" s="76">
        <f t="shared" si="8"/>
        <v>0</v>
      </c>
      <c r="I55" s="76">
        <f t="shared" si="9"/>
        <v>0</v>
      </c>
      <c r="J55" s="76">
        <f t="shared" si="10"/>
        <v>0</v>
      </c>
      <c r="K55" s="76">
        <f t="shared" ca="1" si="11"/>
        <v>-4.7113910720807914E-4</v>
      </c>
      <c r="L55" s="76">
        <f t="shared" ca="1" si="12"/>
        <v>2.2197205834082588E-7</v>
      </c>
      <c r="M55" s="76">
        <f t="shared" ca="1" si="13"/>
        <v>52719.064023799372</v>
      </c>
      <c r="N55" s="76">
        <f t="shared" ca="1" si="14"/>
        <v>111760.34465119736</v>
      </c>
      <c r="O55" s="76">
        <f t="shared" ca="1" si="15"/>
        <v>13323.891759576632</v>
      </c>
      <c r="P55" s="30">
        <f t="shared" ca="1" si="16"/>
        <v>4.7113910720807914E-4</v>
      </c>
      <c r="Q55" s="30"/>
      <c r="R55" s="30"/>
      <c r="S55" s="30"/>
      <c r="T55" s="30"/>
    </row>
    <row r="56" spans="1:20" x14ac:dyDescent="0.2">
      <c r="A56" s="83"/>
      <c r="B56" s="83"/>
      <c r="C56" s="30"/>
      <c r="D56" s="84">
        <f t="shared" si="4"/>
        <v>0</v>
      </c>
      <c r="E56" s="84">
        <f t="shared" si="5"/>
        <v>0</v>
      </c>
      <c r="F56" s="76">
        <f t="shared" si="6"/>
        <v>0</v>
      </c>
      <c r="G56" s="76">
        <f t="shared" si="7"/>
        <v>0</v>
      </c>
      <c r="H56" s="76">
        <f t="shared" si="8"/>
        <v>0</v>
      </c>
      <c r="I56" s="76">
        <f t="shared" si="9"/>
        <v>0</v>
      </c>
      <c r="J56" s="76">
        <f t="shared" si="10"/>
        <v>0</v>
      </c>
      <c r="K56" s="76">
        <f t="shared" ca="1" si="11"/>
        <v>-4.7113910720807914E-4</v>
      </c>
      <c r="L56" s="76">
        <f t="shared" ca="1" si="12"/>
        <v>2.2197205834082588E-7</v>
      </c>
      <c r="M56" s="76">
        <f t="shared" ca="1" si="13"/>
        <v>52719.064023799372</v>
      </c>
      <c r="N56" s="76">
        <f t="shared" ca="1" si="14"/>
        <v>111760.34465119736</v>
      </c>
      <c r="O56" s="76">
        <f t="shared" ca="1" si="15"/>
        <v>13323.891759576632</v>
      </c>
      <c r="P56" s="30">
        <f t="shared" ca="1" si="16"/>
        <v>4.7113910720807914E-4</v>
      </c>
      <c r="Q56" s="30"/>
      <c r="R56" s="30"/>
      <c r="S56" s="30"/>
      <c r="T56" s="30"/>
    </row>
    <row r="57" spans="1:20" x14ac:dyDescent="0.2">
      <c r="A57" s="83"/>
      <c r="B57" s="83"/>
      <c r="C57" s="30"/>
      <c r="D57" s="84">
        <f t="shared" si="4"/>
        <v>0</v>
      </c>
      <c r="E57" s="84">
        <f t="shared" si="5"/>
        <v>0</v>
      </c>
      <c r="F57" s="76">
        <f t="shared" si="6"/>
        <v>0</v>
      </c>
      <c r="G57" s="76">
        <f t="shared" si="7"/>
        <v>0</v>
      </c>
      <c r="H57" s="76">
        <f t="shared" si="8"/>
        <v>0</v>
      </c>
      <c r="I57" s="76">
        <f t="shared" si="9"/>
        <v>0</v>
      </c>
      <c r="J57" s="76">
        <f t="shared" si="10"/>
        <v>0</v>
      </c>
      <c r="K57" s="76">
        <f t="shared" ca="1" si="11"/>
        <v>-4.7113910720807914E-4</v>
      </c>
      <c r="L57" s="76">
        <f t="shared" ca="1" si="12"/>
        <v>2.2197205834082588E-7</v>
      </c>
      <c r="M57" s="76">
        <f t="shared" ca="1" si="13"/>
        <v>52719.064023799372</v>
      </c>
      <c r="N57" s="76">
        <f t="shared" ca="1" si="14"/>
        <v>111760.34465119736</v>
      </c>
      <c r="O57" s="76">
        <f t="shared" ca="1" si="15"/>
        <v>13323.891759576632</v>
      </c>
      <c r="P57" s="30">
        <f t="shared" ca="1" si="16"/>
        <v>4.7113910720807914E-4</v>
      </c>
      <c r="Q57" s="30"/>
      <c r="R57" s="30"/>
      <c r="S57" s="30"/>
      <c r="T57" s="30"/>
    </row>
    <row r="58" spans="1:20" x14ac:dyDescent="0.2">
      <c r="A58" s="83"/>
      <c r="B58" s="83"/>
      <c r="C58" s="30"/>
      <c r="D58" s="84">
        <f t="shared" si="4"/>
        <v>0</v>
      </c>
      <c r="E58" s="84">
        <f t="shared" si="5"/>
        <v>0</v>
      </c>
      <c r="F58" s="76">
        <f t="shared" si="6"/>
        <v>0</v>
      </c>
      <c r="G58" s="76">
        <f t="shared" si="7"/>
        <v>0</v>
      </c>
      <c r="H58" s="76">
        <f t="shared" si="8"/>
        <v>0</v>
      </c>
      <c r="I58" s="76">
        <f t="shared" si="9"/>
        <v>0</v>
      </c>
      <c r="J58" s="76">
        <f t="shared" si="10"/>
        <v>0</v>
      </c>
      <c r="K58" s="76">
        <f t="shared" ca="1" si="11"/>
        <v>-4.7113910720807914E-4</v>
      </c>
      <c r="L58" s="76">
        <f t="shared" ca="1" si="12"/>
        <v>2.2197205834082588E-7</v>
      </c>
      <c r="M58" s="76">
        <f t="shared" ca="1" si="13"/>
        <v>52719.064023799372</v>
      </c>
      <c r="N58" s="76">
        <f t="shared" ca="1" si="14"/>
        <v>111760.34465119736</v>
      </c>
      <c r="O58" s="76">
        <f t="shared" ca="1" si="15"/>
        <v>13323.891759576632</v>
      </c>
      <c r="P58" s="30">
        <f t="shared" ca="1" si="16"/>
        <v>4.7113910720807914E-4</v>
      </c>
      <c r="Q58" s="30"/>
      <c r="R58" s="30"/>
      <c r="S58" s="30"/>
      <c r="T58" s="30"/>
    </row>
    <row r="59" spans="1:20" x14ac:dyDescent="0.2">
      <c r="A59" s="83"/>
      <c r="B59" s="83"/>
      <c r="C59" s="30"/>
      <c r="D59" s="84">
        <f t="shared" si="4"/>
        <v>0</v>
      </c>
      <c r="E59" s="84">
        <f t="shared" si="5"/>
        <v>0</v>
      </c>
      <c r="F59" s="76">
        <f t="shared" si="6"/>
        <v>0</v>
      </c>
      <c r="G59" s="76">
        <f t="shared" si="7"/>
        <v>0</v>
      </c>
      <c r="H59" s="76">
        <f t="shared" si="8"/>
        <v>0</v>
      </c>
      <c r="I59" s="76">
        <f t="shared" si="9"/>
        <v>0</v>
      </c>
      <c r="J59" s="76">
        <f t="shared" si="10"/>
        <v>0</v>
      </c>
      <c r="K59" s="76">
        <f t="shared" ca="1" si="11"/>
        <v>-4.7113910720807914E-4</v>
      </c>
      <c r="L59" s="76">
        <f t="shared" ca="1" si="12"/>
        <v>2.2197205834082588E-7</v>
      </c>
      <c r="M59" s="76">
        <f t="shared" ca="1" si="13"/>
        <v>52719.064023799372</v>
      </c>
      <c r="N59" s="76">
        <f t="shared" ca="1" si="14"/>
        <v>111760.34465119736</v>
      </c>
      <c r="O59" s="76">
        <f t="shared" ca="1" si="15"/>
        <v>13323.891759576632</v>
      </c>
      <c r="P59" s="30">
        <f t="shared" ca="1" si="16"/>
        <v>4.7113910720807914E-4</v>
      </c>
      <c r="Q59" s="30"/>
      <c r="R59" s="30"/>
      <c r="S59" s="30"/>
      <c r="T59" s="30"/>
    </row>
    <row r="60" spans="1:20" x14ac:dyDescent="0.2">
      <c r="A60" s="83"/>
      <c r="B60" s="83"/>
      <c r="C60" s="30"/>
      <c r="D60" s="84">
        <f t="shared" si="4"/>
        <v>0</v>
      </c>
      <c r="E60" s="84">
        <f t="shared" si="5"/>
        <v>0</v>
      </c>
      <c r="F60" s="76">
        <f t="shared" si="6"/>
        <v>0</v>
      </c>
      <c r="G60" s="76">
        <f t="shared" si="7"/>
        <v>0</v>
      </c>
      <c r="H60" s="76">
        <f t="shared" si="8"/>
        <v>0</v>
      </c>
      <c r="I60" s="76">
        <f t="shared" si="9"/>
        <v>0</v>
      </c>
      <c r="J60" s="76">
        <f t="shared" si="10"/>
        <v>0</v>
      </c>
      <c r="K60" s="76">
        <f t="shared" ca="1" si="11"/>
        <v>-4.7113910720807914E-4</v>
      </c>
      <c r="L60" s="76">
        <f t="shared" ca="1" si="12"/>
        <v>2.2197205834082588E-7</v>
      </c>
      <c r="M60" s="76">
        <f t="shared" ca="1" si="13"/>
        <v>52719.064023799372</v>
      </c>
      <c r="N60" s="76">
        <f t="shared" ca="1" si="14"/>
        <v>111760.34465119736</v>
      </c>
      <c r="O60" s="76">
        <f t="shared" ca="1" si="15"/>
        <v>13323.891759576632</v>
      </c>
      <c r="P60" s="30">
        <f t="shared" ca="1" si="16"/>
        <v>4.7113910720807914E-4</v>
      </c>
      <c r="Q60" s="30"/>
      <c r="R60" s="30"/>
      <c r="S60" s="30"/>
      <c r="T60" s="30"/>
    </row>
    <row r="61" spans="1:20" x14ac:dyDescent="0.2">
      <c r="A61" s="83"/>
      <c r="B61" s="83"/>
      <c r="C61" s="30"/>
      <c r="D61" s="84">
        <f t="shared" si="4"/>
        <v>0</v>
      </c>
      <c r="E61" s="84">
        <f t="shared" si="5"/>
        <v>0</v>
      </c>
      <c r="F61" s="76">
        <f t="shared" si="6"/>
        <v>0</v>
      </c>
      <c r="G61" s="76">
        <f t="shared" si="7"/>
        <v>0</v>
      </c>
      <c r="H61" s="76">
        <f t="shared" si="8"/>
        <v>0</v>
      </c>
      <c r="I61" s="76">
        <f t="shared" si="9"/>
        <v>0</v>
      </c>
      <c r="J61" s="76">
        <f t="shared" si="10"/>
        <v>0</v>
      </c>
      <c r="K61" s="76">
        <f t="shared" ca="1" si="11"/>
        <v>-4.7113910720807914E-4</v>
      </c>
      <c r="L61" s="76">
        <f t="shared" ca="1" si="12"/>
        <v>2.2197205834082588E-7</v>
      </c>
      <c r="M61" s="76">
        <f t="shared" ca="1" si="13"/>
        <v>52719.064023799372</v>
      </c>
      <c r="N61" s="76">
        <f t="shared" ca="1" si="14"/>
        <v>111760.34465119736</v>
      </c>
      <c r="O61" s="76">
        <f t="shared" ca="1" si="15"/>
        <v>13323.891759576632</v>
      </c>
      <c r="P61" s="30">
        <f t="shared" ca="1" si="16"/>
        <v>4.7113910720807914E-4</v>
      </c>
      <c r="Q61" s="30"/>
      <c r="R61" s="30"/>
      <c r="S61" s="30"/>
      <c r="T61" s="30"/>
    </row>
    <row r="62" spans="1:20" x14ac:dyDescent="0.2">
      <c r="A62" s="83"/>
      <c r="B62" s="83"/>
      <c r="C62" s="30"/>
      <c r="D62" s="84">
        <f t="shared" si="4"/>
        <v>0</v>
      </c>
      <c r="E62" s="84">
        <f t="shared" si="5"/>
        <v>0</v>
      </c>
      <c r="F62" s="76">
        <f t="shared" si="6"/>
        <v>0</v>
      </c>
      <c r="G62" s="76">
        <f t="shared" si="7"/>
        <v>0</v>
      </c>
      <c r="H62" s="76">
        <f t="shared" si="8"/>
        <v>0</v>
      </c>
      <c r="I62" s="76">
        <f t="shared" si="9"/>
        <v>0</v>
      </c>
      <c r="J62" s="76">
        <f t="shared" si="10"/>
        <v>0</v>
      </c>
      <c r="K62" s="76">
        <f t="shared" ca="1" si="11"/>
        <v>-4.7113910720807914E-4</v>
      </c>
      <c r="L62" s="76">
        <f t="shared" ca="1" si="12"/>
        <v>2.2197205834082588E-7</v>
      </c>
      <c r="M62" s="76">
        <f t="shared" ca="1" si="13"/>
        <v>52719.064023799372</v>
      </c>
      <c r="N62" s="76">
        <f t="shared" ca="1" si="14"/>
        <v>111760.34465119736</v>
      </c>
      <c r="O62" s="76">
        <f t="shared" ca="1" si="15"/>
        <v>13323.891759576632</v>
      </c>
      <c r="P62" s="30">
        <f t="shared" ca="1" si="16"/>
        <v>4.7113910720807914E-4</v>
      </c>
      <c r="Q62" s="30"/>
      <c r="R62" s="30"/>
      <c r="S62" s="30"/>
      <c r="T62" s="30"/>
    </row>
    <row r="63" spans="1:20" x14ac:dyDescent="0.2">
      <c r="A63" s="83"/>
      <c r="B63" s="83"/>
      <c r="C63" s="30"/>
      <c r="D63" s="84">
        <f t="shared" si="4"/>
        <v>0</v>
      </c>
      <c r="E63" s="84">
        <f t="shared" si="5"/>
        <v>0</v>
      </c>
      <c r="F63" s="76">
        <f t="shared" si="6"/>
        <v>0</v>
      </c>
      <c r="G63" s="76">
        <f t="shared" si="7"/>
        <v>0</v>
      </c>
      <c r="H63" s="76">
        <f t="shared" si="8"/>
        <v>0</v>
      </c>
      <c r="I63" s="76">
        <f t="shared" si="9"/>
        <v>0</v>
      </c>
      <c r="J63" s="76">
        <f t="shared" si="10"/>
        <v>0</v>
      </c>
      <c r="K63" s="76">
        <f t="shared" ca="1" si="11"/>
        <v>-4.7113910720807914E-4</v>
      </c>
      <c r="L63" s="76">
        <f t="shared" ca="1" si="12"/>
        <v>2.2197205834082588E-7</v>
      </c>
      <c r="M63" s="76">
        <f t="shared" ca="1" si="13"/>
        <v>52719.064023799372</v>
      </c>
      <c r="N63" s="76">
        <f t="shared" ca="1" si="14"/>
        <v>111760.34465119736</v>
      </c>
      <c r="O63" s="76">
        <f t="shared" ca="1" si="15"/>
        <v>13323.891759576632</v>
      </c>
      <c r="P63" s="30">
        <f t="shared" ca="1" si="16"/>
        <v>4.7113910720807914E-4</v>
      </c>
      <c r="Q63" s="30"/>
      <c r="R63" s="30"/>
      <c r="S63" s="30"/>
      <c r="T63" s="30"/>
    </row>
    <row r="64" spans="1:20" x14ac:dyDescent="0.2">
      <c r="A64" s="83"/>
      <c r="B64" s="83"/>
      <c r="C64" s="30"/>
      <c r="D64" s="84">
        <f t="shared" si="4"/>
        <v>0</v>
      </c>
      <c r="E64" s="84">
        <f t="shared" si="5"/>
        <v>0</v>
      </c>
      <c r="F64" s="76">
        <f t="shared" si="6"/>
        <v>0</v>
      </c>
      <c r="G64" s="76">
        <f t="shared" si="7"/>
        <v>0</v>
      </c>
      <c r="H64" s="76">
        <f t="shared" si="8"/>
        <v>0</v>
      </c>
      <c r="I64" s="76">
        <f t="shared" si="9"/>
        <v>0</v>
      </c>
      <c r="J64" s="76">
        <f t="shared" si="10"/>
        <v>0</v>
      </c>
      <c r="K64" s="76">
        <f t="shared" ca="1" si="11"/>
        <v>-4.7113910720807914E-4</v>
      </c>
      <c r="L64" s="76">
        <f t="shared" ca="1" si="12"/>
        <v>2.2197205834082588E-7</v>
      </c>
      <c r="M64" s="76">
        <f t="shared" ca="1" si="13"/>
        <v>52719.064023799372</v>
      </c>
      <c r="N64" s="76">
        <f t="shared" ca="1" si="14"/>
        <v>111760.34465119736</v>
      </c>
      <c r="O64" s="76">
        <f t="shared" ca="1" si="15"/>
        <v>13323.891759576632</v>
      </c>
      <c r="P64" s="30">
        <f t="shared" ca="1" si="16"/>
        <v>4.7113910720807914E-4</v>
      </c>
      <c r="Q64" s="30"/>
      <c r="R64" s="30"/>
      <c r="S64" s="30"/>
      <c r="T64" s="30"/>
    </row>
    <row r="65" spans="1:20" x14ac:dyDescent="0.2">
      <c r="A65" s="83"/>
      <c r="B65" s="83"/>
      <c r="C65" s="30"/>
      <c r="D65" s="84">
        <f t="shared" si="4"/>
        <v>0</v>
      </c>
      <c r="E65" s="84">
        <f t="shared" si="5"/>
        <v>0</v>
      </c>
      <c r="F65" s="76">
        <f t="shared" si="6"/>
        <v>0</v>
      </c>
      <c r="G65" s="76">
        <f t="shared" si="7"/>
        <v>0</v>
      </c>
      <c r="H65" s="76">
        <f t="shared" si="8"/>
        <v>0</v>
      </c>
      <c r="I65" s="76">
        <f t="shared" si="9"/>
        <v>0</v>
      </c>
      <c r="J65" s="76">
        <f t="shared" si="10"/>
        <v>0</v>
      </c>
      <c r="K65" s="76">
        <f t="shared" ca="1" si="11"/>
        <v>-4.7113910720807914E-4</v>
      </c>
      <c r="L65" s="76">
        <f t="shared" ca="1" si="12"/>
        <v>2.2197205834082588E-7</v>
      </c>
      <c r="M65" s="76">
        <f t="shared" ca="1" si="13"/>
        <v>52719.064023799372</v>
      </c>
      <c r="N65" s="76">
        <f t="shared" ca="1" si="14"/>
        <v>111760.34465119736</v>
      </c>
      <c r="O65" s="76">
        <f t="shared" ca="1" si="15"/>
        <v>13323.891759576632</v>
      </c>
      <c r="P65" s="30">
        <f t="shared" ca="1" si="16"/>
        <v>4.7113910720807914E-4</v>
      </c>
      <c r="Q65" s="30"/>
      <c r="R65" s="30"/>
      <c r="S65" s="30"/>
      <c r="T65" s="30"/>
    </row>
    <row r="66" spans="1:20" x14ac:dyDescent="0.2">
      <c r="A66" s="83"/>
      <c r="B66" s="83"/>
      <c r="C66" s="30"/>
      <c r="D66" s="84">
        <f t="shared" si="4"/>
        <v>0</v>
      </c>
      <c r="E66" s="84">
        <f t="shared" si="5"/>
        <v>0</v>
      </c>
      <c r="F66" s="76">
        <f t="shared" si="6"/>
        <v>0</v>
      </c>
      <c r="G66" s="76">
        <f t="shared" si="7"/>
        <v>0</v>
      </c>
      <c r="H66" s="76">
        <f t="shared" si="8"/>
        <v>0</v>
      </c>
      <c r="I66" s="76">
        <f t="shared" si="9"/>
        <v>0</v>
      </c>
      <c r="J66" s="76">
        <f t="shared" si="10"/>
        <v>0</v>
      </c>
      <c r="K66" s="76">
        <f t="shared" ca="1" si="11"/>
        <v>-4.7113910720807914E-4</v>
      </c>
      <c r="L66" s="76">
        <f t="shared" ca="1" si="12"/>
        <v>2.2197205834082588E-7</v>
      </c>
      <c r="M66" s="76">
        <f t="shared" ca="1" si="13"/>
        <v>52719.064023799372</v>
      </c>
      <c r="N66" s="76">
        <f t="shared" ca="1" si="14"/>
        <v>111760.34465119736</v>
      </c>
      <c r="O66" s="76">
        <f t="shared" ca="1" si="15"/>
        <v>13323.891759576632</v>
      </c>
      <c r="P66" s="30">
        <f t="shared" ca="1" si="16"/>
        <v>4.7113910720807914E-4</v>
      </c>
      <c r="Q66" s="30"/>
      <c r="R66" s="30"/>
      <c r="S66" s="30"/>
      <c r="T66" s="30"/>
    </row>
    <row r="67" spans="1:20" x14ac:dyDescent="0.2">
      <c r="A67" s="83"/>
      <c r="B67" s="83"/>
      <c r="C67" s="30"/>
      <c r="D67" s="84">
        <f t="shared" si="4"/>
        <v>0</v>
      </c>
      <c r="E67" s="84">
        <f t="shared" si="5"/>
        <v>0</v>
      </c>
      <c r="F67" s="76">
        <f t="shared" si="6"/>
        <v>0</v>
      </c>
      <c r="G67" s="76">
        <f t="shared" si="7"/>
        <v>0</v>
      </c>
      <c r="H67" s="76">
        <f t="shared" si="8"/>
        <v>0</v>
      </c>
      <c r="I67" s="76">
        <f t="shared" si="9"/>
        <v>0</v>
      </c>
      <c r="J67" s="76">
        <f t="shared" si="10"/>
        <v>0</v>
      </c>
      <c r="K67" s="76">
        <f t="shared" ca="1" si="11"/>
        <v>-4.7113910720807914E-4</v>
      </c>
      <c r="L67" s="76">
        <f t="shared" ca="1" si="12"/>
        <v>2.2197205834082588E-7</v>
      </c>
      <c r="M67" s="76">
        <f t="shared" ca="1" si="13"/>
        <v>52719.064023799372</v>
      </c>
      <c r="N67" s="76">
        <f t="shared" ca="1" si="14"/>
        <v>111760.34465119736</v>
      </c>
      <c r="O67" s="76">
        <f t="shared" ca="1" si="15"/>
        <v>13323.891759576632</v>
      </c>
      <c r="P67" s="30">
        <f t="shared" ca="1" si="16"/>
        <v>4.7113910720807914E-4</v>
      </c>
      <c r="Q67" s="30"/>
      <c r="R67" s="30"/>
      <c r="S67" s="30"/>
      <c r="T67" s="30"/>
    </row>
    <row r="68" spans="1:20" x14ac:dyDescent="0.2">
      <c r="A68" s="83"/>
      <c r="B68" s="83"/>
      <c r="C68" s="30"/>
      <c r="D68" s="84">
        <f t="shared" ref="D68:D131" si="17">A68/A$18</f>
        <v>0</v>
      </c>
      <c r="E68" s="84">
        <f t="shared" ref="E68:E131" si="18">B68/B$18</f>
        <v>0</v>
      </c>
      <c r="F68" s="76">
        <f t="shared" ref="F68:F131" si="19">D68*D68</f>
        <v>0</v>
      </c>
      <c r="G68" s="76">
        <f t="shared" ref="G68:G131" si="20">D68*F68</f>
        <v>0</v>
      </c>
      <c r="H68" s="76">
        <f t="shared" ref="H68:H131" si="21">F68*F68</f>
        <v>0</v>
      </c>
      <c r="I68" s="76">
        <f t="shared" ref="I68:I131" si="22">E68*D68</f>
        <v>0</v>
      </c>
      <c r="J68" s="76">
        <f t="shared" ref="J68:J131" si="23">I68*D68</f>
        <v>0</v>
      </c>
      <c r="K68" s="76">
        <f t="shared" ref="K68:K131" ca="1" si="24">+E$4+E$5*D68+E$6*D68^2</f>
        <v>-4.7113910720807914E-4</v>
      </c>
      <c r="L68" s="76">
        <f t="shared" ref="L68:L131" ca="1" si="25">+(K68-E68)^2</f>
        <v>2.2197205834082588E-7</v>
      </c>
      <c r="M68" s="76">
        <f t="shared" ref="M68:M131" ca="1" si="26">(M$1-M$2*D68+M$3*F68)^2</f>
        <v>52719.064023799372</v>
      </c>
      <c r="N68" s="76">
        <f t="shared" ref="N68:N131" ca="1" si="27">(-M$2+M$4*D68-M$5*F68)^2</f>
        <v>111760.34465119736</v>
      </c>
      <c r="O68" s="76">
        <f t="shared" ref="O68:O131" ca="1" si="28">+(M$3-D68*M$5+F68*M$6)^2</f>
        <v>13323.891759576632</v>
      </c>
      <c r="P68" s="30">
        <f t="shared" ref="P68:P131" ca="1" si="29">+E68-K68</f>
        <v>4.7113910720807914E-4</v>
      </c>
      <c r="Q68" s="30"/>
      <c r="R68" s="30"/>
      <c r="S68" s="30"/>
      <c r="T68" s="30"/>
    </row>
    <row r="69" spans="1:20" x14ac:dyDescent="0.2">
      <c r="A69" s="83"/>
      <c r="B69" s="83"/>
      <c r="C69" s="30"/>
      <c r="D69" s="84">
        <f t="shared" si="17"/>
        <v>0</v>
      </c>
      <c r="E69" s="84">
        <f t="shared" si="18"/>
        <v>0</v>
      </c>
      <c r="F69" s="76">
        <f t="shared" si="19"/>
        <v>0</v>
      </c>
      <c r="G69" s="76">
        <f t="shared" si="20"/>
        <v>0</v>
      </c>
      <c r="H69" s="76">
        <f t="shared" si="21"/>
        <v>0</v>
      </c>
      <c r="I69" s="76">
        <f t="shared" si="22"/>
        <v>0</v>
      </c>
      <c r="J69" s="76">
        <f t="shared" si="23"/>
        <v>0</v>
      </c>
      <c r="K69" s="76">
        <f t="shared" ca="1" si="24"/>
        <v>-4.7113910720807914E-4</v>
      </c>
      <c r="L69" s="76">
        <f t="shared" ca="1" si="25"/>
        <v>2.2197205834082588E-7</v>
      </c>
      <c r="M69" s="76">
        <f t="shared" ca="1" si="26"/>
        <v>52719.064023799372</v>
      </c>
      <c r="N69" s="76">
        <f t="shared" ca="1" si="27"/>
        <v>111760.34465119736</v>
      </c>
      <c r="O69" s="76">
        <f t="shared" ca="1" si="28"/>
        <v>13323.891759576632</v>
      </c>
      <c r="P69" s="30">
        <f t="shared" ca="1" si="29"/>
        <v>4.7113910720807914E-4</v>
      </c>
      <c r="Q69" s="30"/>
      <c r="R69" s="30"/>
      <c r="S69" s="30"/>
      <c r="T69" s="30"/>
    </row>
    <row r="70" spans="1:20" x14ac:dyDescent="0.2">
      <c r="A70" s="83"/>
      <c r="B70" s="83"/>
      <c r="C70" s="30"/>
      <c r="D70" s="84">
        <f t="shared" si="17"/>
        <v>0</v>
      </c>
      <c r="E70" s="84">
        <f t="shared" si="18"/>
        <v>0</v>
      </c>
      <c r="F70" s="76">
        <f t="shared" si="19"/>
        <v>0</v>
      </c>
      <c r="G70" s="76">
        <f t="shared" si="20"/>
        <v>0</v>
      </c>
      <c r="H70" s="76">
        <f t="shared" si="21"/>
        <v>0</v>
      </c>
      <c r="I70" s="76">
        <f t="shared" si="22"/>
        <v>0</v>
      </c>
      <c r="J70" s="76">
        <f t="shared" si="23"/>
        <v>0</v>
      </c>
      <c r="K70" s="76">
        <f t="shared" ca="1" si="24"/>
        <v>-4.7113910720807914E-4</v>
      </c>
      <c r="L70" s="76">
        <f t="shared" ca="1" si="25"/>
        <v>2.2197205834082588E-7</v>
      </c>
      <c r="M70" s="76">
        <f t="shared" ca="1" si="26"/>
        <v>52719.064023799372</v>
      </c>
      <c r="N70" s="76">
        <f t="shared" ca="1" si="27"/>
        <v>111760.34465119736</v>
      </c>
      <c r="O70" s="76">
        <f t="shared" ca="1" si="28"/>
        <v>13323.891759576632</v>
      </c>
      <c r="P70" s="30">
        <f t="shared" ca="1" si="29"/>
        <v>4.7113910720807914E-4</v>
      </c>
      <c r="Q70" s="30"/>
      <c r="R70" s="30"/>
      <c r="S70" s="30"/>
      <c r="T70" s="30"/>
    </row>
    <row r="71" spans="1:20" x14ac:dyDescent="0.2">
      <c r="A71" s="83"/>
      <c r="B71" s="83"/>
      <c r="C71" s="30"/>
      <c r="D71" s="84">
        <f t="shared" si="17"/>
        <v>0</v>
      </c>
      <c r="E71" s="84">
        <f t="shared" si="18"/>
        <v>0</v>
      </c>
      <c r="F71" s="76">
        <f t="shared" si="19"/>
        <v>0</v>
      </c>
      <c r="G71" s="76">
        <f t="shared" si="20"/>
        <v>0</v>
      </c>
      <c r="H71" s="76">
        <f t="shared" si="21"/>
        <v>0</v>
      </c>
      <c r="I71" s="76">
        <f t="shared" si="22"/>
        <v>0</v>
      </c>
      <c r="J71" s="76">
        <f t="shared" si="23"/>
        <v>0</v>
      </c>
      <c r="K71" s="76">
        <f t="shared" ca="1" si="24"/>
        <v>-4.7113910720807914E-4</v>
      </c>
      <c r="L71" s="76">
        <f t="shared" ca="1" si="25"/>
        <v>2.2197205834082588E-7</v>
      </c>
      <c r="M71" s="76">
        <f t="shared" ca="1" si="26"/>
        <v>52719.064023799372</v>
      </c>
      <c r="N71" s="76">
        <f t="shared" ca="1" si="27"/>
        <v>111760.34465119736</v>
      </c>
      <c r="O71" s="76">
        <f t="shared" ca="1" si="28"/>
        <v>13323.891759576632</v>
      </c>
      <c r="P71" s="30">
        <f t="shared" ca="1" si="29"/>
        <v>4.7113910720807914E-4</v>
      </c>
      <c r="Q71" s="30"/>
      <c r="R71" s="30"/>
      <c r="S71" s="30"/>
      <c r="T71" s="30"/>
    </row>
    <row r="72" spans="1:20" x14ac:dyDescent="0.2">
      <c r="A72" s="83"/>
      <c r="B72" s="83"/>
      <c r="C72" s="30"/>
      <c r="D72" s="84">
        <f t="shared" si="17"/>
        <v>0</v>
      </c>
      <c r="E72" s="84">
        <f t="shared" si="18"/>
        <v>0</v>
      </c>
      <c r="F72" s="76">
        <f t="shared" si="19"/>
        <v>0</v>
      </c>
      <c r="G72" s="76">
        <f t="shared" si="20"/>
        <v>0</v>
      </c>
      <c r="H72" s="76">
        <f t="shared" si="21"/>
        <v>0</v>
      </c>
      <c r="I72" s="76">
        <f t="shared" si="22"/>
        <v>0</v>
      </c>
      <c r="J72" s="76">
        <f t="shared" si="23"/>
        <v>0</v>
      </c>
      <c r="K72" s="76">
        <f t="shared" ca="1" si="24"/>
        <v>-4.7113910720807914E-4</v>
      </c>
      <c r="L72" s="76">
        <f t="shared" ca="1" si="25"/>
        <v>2.2197205834082588E-7</v>
      </c>
      <c r="M72" s="76">
        <f t="shared" ca="1" si="26"/>
        <v>52719.064023799372</v>
      </c>
      <c r="N72" s="76">
        <f t="shared" ca="1" si="27"/>
        <v>111760.34465119736</v>
      </c>
      <c r="O72" s="76">
        <f t="shared" ca="1" si="28"/>
        <v>13323.891759576632</v>
      </c>
      <c r="P72" s="30">
        <f t="shared" ca="1" si="29"/>
        <v>4.7113910720807914E-4</v>
      </c>
      <c r="Q72" s="30"/>
      <c r="R72" s="30"/>
      <c r="S72" s="30"/>
      <c r="T72" s="30"/>
    </row>
    <row r="73" spans="1:20" x14ac:dyDescent="0.2">
      <c r="A73" s="83"/>
      <c r="B73" s="83"/>
      <c r="C73" s="30"/>
      <c r="D73" s="84">
        <f t="shared" si="17"/>
        <v>0</v>
      </c>
      <c r="E73" s="84">
        <f t="shared" si="18"/>
        <v>0</v>
      </c>
      <c r="F73" s="76">
        <f t="shared" si="19"/>
        <v>0</v>
      </c>
      <c r="G73" s="76">
        <f t="shared" si="20"/>
        <v>0</v>
      </c>
      <c r="H73" s="76">
        <f t="shared" si="21"/>
        <v>0</v>
      </c>
      <c r="I73" s="76">
        <f t="shared" si="22"/>
        <v>0</v>
      </c>
      <c r="J73" s="76">
        <f t="shared" si="23"/>
        <v>0</v>
      </c>
      <c r="K73" s="76">
        <f t="shared" ca="1" si="24"/>
        <v>-4.7113910720807914E-4</v>
      </c>
      <c r="L73" s="76">
        <f t="shared" ca="1" si="25"/>
        <v>2.2197205834082588E-7</v>
      </c>
      <c r="M73" s="76">
        <f t="shared" ca="1" si="26"/>
        <v>52719.064023799372</v>
      </c>
      <c r="N73" s="76">
        <f t="shared" ca="1" si="27"/>
        <v>111760.34465119736</v>
      </c>
      <c r="O73" s="76">
        <f t="shared" ca="1" si="28"/>
        <v>13323.891759576632</v>
      </c>
      <c r="P73" s="30">
        <f t="shared" ca="1" si="29"/>
        <v>4.7113910720807914E-4</v>
      </c>
      <c r="Q73" s="30"/>
      <c r="R73" s="30"/>
      <c r="S73" s="30"/>
      <c r="T73" s="30"/>
    </row>
    <row r="74" spans="1:20" x14ac:dyDescent="0.2">
      <c r="A74" s="83"/>
      <c r="B74" s="83"/>
      <c r="C74" s="30"/>
      <c r="D74" s="84">
        <f t="shared" si="17"/>
        <v>0</v>
      </c>
      <c r="E74" s="84">
        <f t="shared" si="18"/>
        <v>0</v>
      </c>
      <c r="F74" s="76">
        <f t="shared" si="19"/>
        <v>0</v>
      </c>
      <c r="G74" s="76">
        <f t="shared" si="20"/>
        <v>0</v>
      </c>
      <c r="H74" s="76">
        <f t="shared" si="21"/>
        <v>0</v>
      </c>
      <c r="I74" s="76">
        <f t="shared" si="22"/>
        <v>0</v>
      </c>
      <c r="J74" s="76">
        <f t="shared" si="23"/>
        <v>0</v>
      </c>
      <c r="K74" s="76">
        <f t="shared" ca="1" si="24"/>
        <v>-4.7113910720807914E-4</v>
      </c>
      <c r="L74" s="76">
        <f t="shared" ca="1" si="25"/>
        <v>2.2197205834082588E-7</v>
      </c>
      <c r="M74" s="76">
        <f t="shared" ca="1" si="26"/>
        <v>52719.064023799372</v>
      </c>
      <c r="N74" s="76">
        <f t="shared" ca="1" si="27"/>
        <v>111760.34465119736</v>
      </c>
      <c r="O74" s="76">
        <f t="shared" ca="1" si="28"/>
        <v>13323.891759576632</v>
      </c>
      <c r="P74" s="30">
        <f t="shared" ca="1" si="29"/>
        <v>4.7113910720807914E-4</v>
      </c>
      <c r="Q74" s="30"/>
      <c r="R74" s="30"/>
      <c r="S74" s="30"/>
      <c r="T74" s="30"/>
    </row>
    <row r="75" spans="1:20" x14ac:dyDescent="0.2">
      <c r="A75" s="83"/>
      <c r="B75" s="83"/>
      <c r="C75" s="30"/>
      <c r="D75" s="84">
        <f t="shared" si="17"/>
        <v>0</v>
      </c>
      <c r="E75" s="84">
        <f t="shared" si="18"/>
        <v>0</v>
      </c>
      <c r="F75" s="76">
        <f t="shared" si="19"/>
        <v>0</v>
      </c>
      <c r="G75" s="76">
        <f t="shared" si="20"/>
        <v>0</v>
      </c>
      <c r="H75" s="76">
        <f t="shared" si="21"/>
        <v>0</v>
      </c>
      <c r="I75" s="76">
        <f t="shared" si="22"/>
        <v>0</v>
      </c>
      <c r="J75" s="76">
        <f t="shared" si="23"/>
        <v>0</v>
      </c>
      <c r="K75" s="76">
        <f t="shared" ca="1" si="24"/>
        <v>-4.7113910720807914E-4</v>
      </c>
      <c r="L75" s="76">
        <f t="shared" ca="1" si="25"/>
        <v>2.2197205834082588E-7</v>
      </c>
      <c r="M75" s="76">
        <f t="shared" ca="1" si="26"/>
        <v>52719.064023799372</v>
      </c>
      <c r="N75" s="76">
        <f t="shared" ca="1" si="27"/>
        <v>111760.34465119736</v>
      </c>
      <c r="O75" s="76">
        <f t="shared" ca="1" si="28"/>
        <v>13323.891759576632</v>
      </c>
      <c r="P75" s="30">
        <f t="shared" ca="1" si="29"/>
        <v>4.7113910720807914E-4</v>
      </c>
      <c r="Q75" s="30"/>
      <c r="R75" s="30"/>
      <c r="S75" s="30"/>
      <c r="T75" s="30"/>
    </row>
    <row r="76" spans="1:20" x14ac:dyDescent="0.2">
      <c r="A76" s="83"/>
      <c r="B76" s="83"/>
      <c r="C76" s="30"/>
      <c r="D76" s="84">
        <f t="shared" si="17"/>
        <v>0</v>
      </c>
      <c r="E76" s="84">
        <f t="shared" si="18"/>
        <v>0</v>
      </c>
      <c r="F76" s="76">
        <f t="shared" si="19"/>
        <v>0</v>
      </c>
      <c r="G76" s="76">
        <f t="shared" si="20"/>
        <v>0</v>
      </c>
      <c r="H76" s="76">
        <f t="shared" si="21"/>
        <v>0</v>
      </c>
      <c r="I76" s="76">
        <f t="shared" si="22"/>
        <v>0</v>
      </c>
      <c r="J76" s="76">
        <f t="shared" si="23"/>
        <v>0</v>
      </c>
      <c r="K76" s="76">
        <f t="shared" ca="1" si="24"/>
        <v>-4.7113910720807914E-4</v>
      </c>
      <c r="L76" s="76">
        <f t="shared" ca="1" si="25"/>
        <v>2.2197205834082588E-7</v>
      </c>
      <c r="M76" s="76">
        <f t="shared" ca="1" si="26"/>
        <v>52719.064023799372</v>
      </c>
      <c r="N76" s="76">
        <f t="shared" ca="1" si="27"/>
        <v>111760.34465119736</v>
      </c>
      <c r="O76" s="76">
        <f t="shared" ca="1" si="28"/>
        <v>13323.891759576632</v>
      </c>
      <c r="P76" s="30">
        <f t="shared" ca="1" si="29"/>
        <v>4.7113910720807914E-4</v>
      </c>
      <c r="Q76" s="30"/>
      <c r="R76" s="30"/>
      <c r="S76" s="30"/>
      <c r="T76" s="30"/>
    </row>
    <row r="77" spans="1:20" x14ac:dyDescent="0.2">
      <c r="A77" s="83"/>
      <c r="B77" s="83"/>
      <c r="C77" s="30"/>
      <c r="D77" s="84">
        <f t="shared" si="17"/>
        <v>0</v>
      </c>
      <c r="E77" s="84">
        <f t="shared" si="18"/>
        <v>0</v>
      </c>
      <c r="F77" s="76">
        <f t="shared" si="19"/>
        <v>0</v>
      </c>
      <c r="G77" s="76">
        <f t="shared" si="20"/>
        <v>0</v>
      </c>
      <c r="H77" s="76">
        <f t="shared" si="21"/>
        <v>0</v>
      </c>
      <c r="I77" s="76">
        <f t="shared" si="22"/>
        <v>0</v>
      </c>
      <c r="J77" s="76">
        <f t="shared" si="23"/>
        <v>0</v>
      </c>
      <c r="K77" s="76">
        <f t="shared" ca="1" si="24"/>
        <v>-4.7113910720807914E-4</v>
      </c>
      <c r="L77" s="76">
        <f t="shared" ca="1" si="25"/>
        <v>2.2197205834082588E-7</v>
      </c>
      <c r="M77" s="76">
        <f t="shared" ca="1" si="26"/>
        <v>52719.064023799372</v>
      </c>
      <c r="N77" s="76">
        <f t="shared" ca="1" si="27"/>
        <v>111760.34465119736</v>
      </c>
      <c r="O77" s="76">
        <f t="shared" ca="1" si="28"/>
        <v>13323.891759576632</v>
      </c>
      <c r="P77" s="30">
        <f t="shared" ca="1" si="29"/>
        <v>4.7113910720807914E-4</v>
      </c>
      <c r="Q77" s="30"/>
      <c r="R77" s="30"/>
      <c r="S77" s="30"/>
      <c r="T77" s="30"/>
    </row>
    <row r="78" spans="1:20" x14ac:dyDescent="0.2">
      <c r="A78" s="83"/>
      <c r="B78" s="83"/>
      <c r="C78" s="30"/>
      <c r="D78" s="84">
        <f t="shared" si="17"/>
        <v>0</v>
      </c>
      <c r="E78" s="84">
        <f t="shared" si="18"/>
        <v>0</v>
      </c>
      <c r="F78" s="76">
        <f t="shared" si="19"/>
        <v>0</v>
      </c>
      <c r="G78" s="76">
        <f t="shared" si="20"/>
        <v>0</v>
      </c>
      <c r="H78" s="76">
        <f t="shared" si="21"/>
        <v>0</v>
      </c>
      <c r="I78" s="76">
        <f t="shared" si="22"/>
        <v>0</v>
      </c>
      <c r="J78" s="76">
        <f t="shared" si="23"/>
        <v>0</v>
      </c>
      <c r="K78" s="76">
        <f t="shared" ca="1" si="24"/>
        <v>-4.7113910720807914E-4</v>
      </c>
      <c r="L78" s="76">
        <f t="shared" ca="1" si="25"/>
        <v>2.2197205834082588E-7</v>
      </c>
      <c r="M78" s="76">
        <f t="shared" ca="1" si="26"/>
        <v>52719.064023799372</v>
      </c>
      <c r="N78" s="76">
        <f t="shared" ca="1" si="27"/>
        <v>111760.34465119736</v>
      </c>
      <c r="O78" s="76">
        <f t="shared" ca="1" si="28"/>
        <v>13323.891759576632</v>
      </c>
      <c r="P78" s="30">
        <f t="shared" ca="1" si="29"/>
        <v>4.7113910720807914E-4</v>
      </c>
      <c r="Q78" s="30"/>
      <c r="R78" s="30"/>
      <c r="S78" s="30"/>
      <c r="T78" s="30"/>
    </row>
    <row r="79" spans="1:20" x14ac:dyDescent="0.2">
      <c r="A79" s="83"/>
      <c r="B79" s="83"/>
      <c r="C79" s="30"/>
      <c r="D79" s="84">
        <f t="shared" si="17"/>
        <v>0</v>
      </c>
      <c r="E79" s="84">
        <f t="shared" si="18"/>
        <v>0</v>
      </c>
      <c r="F79" s="76">
        <f t="shared" si="19"/>
        <v>0</v>
      </c>
      <c r="G79" s="76">
        <f t="shared" si="20"/>
        <v>0</v>
      </c>
      <c r="H79" s="76">
        <f t="shared" si="21"/>
        <v>0</v>
      </c>
      <c r="I79" s="76">
        <f t="shared" si="22"/>
        <v>0</v>
      </c>
      <c r="J79" s="76">
        <f t="shared" si="23"/>
        <v>0</v>
      </c>
      <c r="K79" s="76">
        <f t="shared" ca="1" si="24"/>
        <v>-4.7113910720807914E-4</v>
      </c>
      <c r="L79" s="76">
        <f t="shared" ca="1" si="25"/>
        <v>2.2197205834082588E-7</v>
      </c>
      <c r="M79" s="76">
        <f t="shared" ca="1" si="26"/>
        <v>52719.064023799372</v>
      </c>
      <c r="N79" s="76">
        <f t="shared" ca="1" si="27"/>
        <v>111760.34465119736</v>
      </c>
      <c r="O79" s="76">
        <f t="shared" ca="1" si="28"/>
        <v>13323.891759576632</v>
      </c>
      <c r="P79" s="30">
        <f t="shared" ca="1" si="29"/>
        <v>4.7113910720807914E-4</v>
      </c>
      <c r="Q79" s="30"/>
      <c r="R79" s="30"/>
      <c r="S79" s="30"/>
      <c r="T79" s="30"/>
    </row>
    <row r="80" spans="1:20" x14ac:dyDescent="0.2">
      <c r="A80" s="83"/>
      <c r="B80" s="83"/>
      <c r="C80" s="30"/>
      <c r="D80" s="84">
        <f t="shared" si="17"/>
        <v>0</v>
      </c>
      <c r="E80" s="84">
        <f t="shared" si="18"/>
        <v>0</v>
      </c>
      <c r="F80" s="76">
        <f t="shared" si="19"/>
        <v>0</v>
      </c>
      <c r="G80" s="76">
        <f t="shared" si="20"/>
        <v>0</v>
      </c>
      <c r="H80" s="76">
        <f t="shared" si="21"/>
        <v>0</v>
      </c>
      <c r="I80" s="76">
        <f t="shared" si="22"/>
        <v>0</v>
      </c>
      <c r="J80" s="76">
        <f t="shared" si="23"/>
        <v>0</v>
      </c>
      <c r="K80" s="76">
        <f t="shared" ca="1" si="24"/>
        <v>-4.7113910720807914E-4</v>
      </c>
      <c r="L80" s="76">
        <f t="shared" ca="1" si="25"/>
        <v>2.2197205834082588E-7</v>
      </c>
      <c r="M80" s="76">
        <f t="shared" ca="1" si="26"/>
        <v>52719.064023799372</v>
      </c>
      <c r="N80" s="76">
        <f t="shared" ca="1" si="27"/>
        <v>111760.34465119736</v>
      </c>
      <c r="O80" s="76">
        <f t="shared" ca="1" si="28"/>
        <v>13323.891759576632</v>
      </c>
      <c r="P80" s="30">
        <f t="shared" ca="1" si="29"/>
        <v>4.7113910720807914E-4</v>
      </c>
      <c r="Q80" s="30"/>
      <c r="R80" s="30"/>
      <c r="S80" s="30"/>
      <c r="T80" s="30"/>
    </row>
    <row r="81" spans="1:20" x14ac:dyDescent="0.2">
      <c r="A81" s="83"/>
      <c r="B81" s="83"/>
      <c r="C81" s="30"/>
      <c r="D81" s="84">
        <f t="shared" si="17"/>
        <v>0</v>
      </c>
      <c r="E81" s="84">
        <f t="shared" si="18"/>
        <v>0</v>
      </c>
      <c r="F81" s="76">
        <f t="shared" si="19"/>
        <v>0</v>
      </c>
      <c r="G81" s="76">
        <f t="shared" si="20"/>
        <v>0</v>
      </c>
      <c r="H81" s="76">
        <f t="shared" si="21"/>
        <v>0</v>
      </c>
      <c r="I81" s="76">
        <f t="shared" si="22"/>
        <v>0</v>
      </c>
      <c r="J81" s="76">
        <f t="shared" si="23"/>
        <v>0</v>
      </c>
      <c r="K81" s="76">
        <f t="shared" ca="1" si="24"/>
        <v>-4.7113910720807914E-4</v>
      </c>
      <c r="L81" s="76">
        <f t="shared" ca="1" si="25"/>
        <v>2.2197205834082588E-7</v>
      </c>
      <c r="M81" s="76">
        <f t="shared" ca="1" si="26"/>
        <v>52719.064023799372</v>
      </c>
      <c r="N81" s="76">
        <f t="shared" ca="1" si="27"/>
        <v>111760.34465119736</v>
      </c>
      <c r="O81" s="76">
        <f t="shared" ca="1" si="28"/>
        <v>13323.891759576632</v>
      </c>
      <c r="P81" s="30">
        <f t="shared" ca="1" si="29"/>
        <v>4.7113910720807914E-4</v>
      </c>
      <c r="Q81" s="30"/>
      <c r="R81" s="30"/>
      <c r="S81" s="30"/>
      <c r="T81" s="30"/>
    </row>
    <row r="82" spans="1:20" x14ac:dyDescent="0.2">
      <c r="A82" s="83"/>
      <c r="B82" s="83"/>
      <c r="C82" s="30"/>
      <c r="D82" s="84">
        <f t="shared" si="17"/>
        <v>0</v>
      </c>
      <c r="E82" s="84">
        <f t="shared" si="18"/>
        <v>0</v>
      </c>
      <c r="F82" s="76">
        <f t="shared" si="19"/>
        <v>0</v>
      </c>
      <c r="G82" s="76">
        <f t="shared" si="20"/>
        <v>0</v>
      </c>
      <c r="H82" s="76">
        <f t="shared" si="21"/>
        <v>0</v>
      </c>
      <c r="I82" s="76">
        <f t="shared" si="22"/>
        <v>0</v>
      </c>
      <c r="J82" s="76">
        <f t="shared" si="23"/>
        <v>0</v>
      </c>
      <c r="K82" s="76">
        <f t="shared" ca="1" si="24"/>
        <v>-4.7113910720807914E-4</v>
      </c>
      <c r="L82" s="76">
        <f t="shared" ca="1" si="25"/>
        <v>2.2197205834082588E-7</v>
      </c>
      <c r="M82" s="76">
        <f t="shared" ca="1" si="26"/>
        <v>52719.064023799372</v>
      </c>
      <c r="N82" s="76">
        <f t="shared" ca="1" si="27"/>
        <v>111760.34465119736</v>
      </c>
      <c r="O82" s="76">
        <f t="shared" ca="1" si="28"/>
        <v>13323.891759576632</v>
      </c>
      <c r="P82" s="30">
        <f t="shared" ca="1" si="29"/>
        <v>4.7113910720807914E-4</v>
      </c>
      <c r="Q82" s="30"/>
      <c r="R82" s="30"/>
      <c r="S82" s="30"/>
      <c r="T82" s="30"/>
    </row>
    <row r="83" spans="1:20" x14ac:dyDescent="0.2">
      <c r="A83" s="83"/>
      <c r="B83" s="83"/>
      <c r="C83" s="30"/>
      <c r="D83" s="84">
        <f t="shared" si="17"/>
        <v>0</v>
      </c>
      <c r="E83" s="84">
        <f t="shared" si="18"/>
        <v>0</v>
      </c>
      <c r="F83" s="76">
        <f t="shared" si="19"/>
        <v>0</v>
      </c>
      <c r="G83" s="76">
        <f t="shared" si="20"/>
        <v>0</v>
      </c>
      <c r="H83" s="76">
        <f t="shared" si="21"/>
        <v>0</v>
      </c>
      <c r="I83" s="76">
        <f t="shared" si="22"/>
        <v>0</v>
      </c>
      <c r="J83" s="76">
        <f t="shared" si="23"/>
        <v>0</v>
      </c>
      <c r="K83" s="76">
        <f t="shared" ca="1" si="24"/>
        <v>-4.7113910720807914E-4</v>
      </c>
      <c r="L83" s="76">
        <f t="shared" ca="1" si="25"/>
        <v>2.2197205834082588E-7</v>
      </c>
      <c r="M83" s="76">
        <f t="shared" ca="1" si="26"/>
        <v>52719.064023799372</v>
      </c>
      <c r="N83" s="76">
        <f t="shared" ca="1" si="27"/>
        <v>111760.34465119736</v>
      </c>
      <c r="O83" s="76">
        <f t="shared" ca="1" si="28"/>
        <v>13323.891759576632</v>
      </c>
      <c r="P83" s="30">
        <f t="shared" ca="1" si="29"/>
        <v>4.7113910720807914E-4</v>
      </c>
      <c r="Q83" s="30"/>
      <c r="R83" s="30"/>
      <c r="S83" s="30"/>
      <c r="T83" s="30"/>
    </row>
    <row r="84" spans="1:20" x14ac:dyDescent="0.2">
      <c r="A84" s="83"/>
      <c r="B84" s="83"/>
      <c r="C84" s="30"/>
      <c r="D84" s="84">
        <f t="shared" si="17"/>
        <v>0</v>
      </c>
      <c r="E84" s="84">
        <f t="shared" si="18"/>
        <v>0</v>
      </c>
      <c r="F84" s="76">
        <f t="shared" si="19"/>
        <v>0</v>
      </c>
      <c r="G84" s="76">
        <f t="shared" si="20"/>
        <v>0</v>
      </c>
      <c r="H84" s="76">
        <f t="shared" si="21"/>
        <v>0</v>
      </c>
      <c r="I84" s="76">
        <f t="shared" si="22"/>
        <v>0</v>
      </c>
      <c r="J84" s="76">
        <f t="shared" si="23"/>
        <v>0</v>
      </c>
      <c r="K84" s="76">
        <f t="shared" ca="1" si="24"/>
        <v>-4.7113910720807914E-4</v>
      </c>
      <c r="L84" s="76">
        <f t="shared" ca="1" si="25"/>
        <v>2.2197205834082588E-7</v>
      </c>
      <c r="M84" s="76">
        <f t="shared" ca="1" si="26"/>
        <v>52719.064023799372</v>
      </c>
      <c r="N84" s="76">
        <f t="shared" ca="1" si="27"/>
        <v>111760.34465119736</v>
      </c>
      <c r="O84" s="76">
        <f t="shared" ca="1" si="28"/>
        <v>13323.891759576632</v>
      </c>
      <c r="P84" s="30">
        <f t="shared" ca="1" si="29"/>
        <v>4.7113910720807914E-4</v>
      </c>
      <c r="Q84" s="30"/>
      <c r="R84" s="30"/>
      <c r="S84" s="30"/>
      <c r="T84" s="30"/>
    </row>
    <row r="85" spans="1:20" x14ac:dyDescent="0.2">
      <c r="A85" s="83"/>
      <c r="B85" s="83"/>
      <c r="C85" s="30"/>
      <c r="D85" s="84">
        <f t="shared" si="17"/>
        <v>0</v>
      </c>
      <c r="E85" s="84">
        <f t="shared" si="18"/>
        <v>0</v>
      </c>
      <c r="F85" s="76">
        <f t="shared" si="19"/>
        <v>0</v>
      </c>
      <c r="G85" s="76">
        <f t="shared" si="20"/>
        <v>0</v>
      </c>
      <c r="H85" s="76">
        <f t="shared" si="21"/>
        <v>0</v>
      </c>
      <c r="I85" s="76">
        <f t="shared" si="22"/>
        <v>0</v>
      </c>
      <c r="J85" s="76">
        <f t="shared" si="23"/>
        <v>0</v>
      </c>
      <c r="K85" s="76">
        <f t="shared" ca="1" si="24"/>
        <v>-4.7113910720807914E-4</v>
      </c>
      <c r="L85" s="76">
        <f t="shared" ca="1" si="25"/>
        <v>2.2197205834082588E-7</v>
      </c>
      <c r="M85" s="76">
        <f t="shared" ca="1" si="26"/>
        <v>52719.064023799372</v>
      </c>
      <c r="N85" s="76">
        <f t="shared" ca="1" si="27"/>
        <v>111760.34465119736</v>
      </c>
      <c r="O85" s="76">
        <f t="shared" ca="1" si="28"/>
        <v>13323.891759576632</v>
      </c>
      <c r="P85" s="30">
        <f t="shared" ca="1" si="29"/>
        <v>4.7113910720807914E-4</v>
      </c>
      <c r="Q85" s="30"/>
      <c r="R85" s="30"/>
      <c r="S85" s="30"/>
      <c r="T85" s="30"/>
    </row>
    <row r="86" spans="1:20" x14ac:dyDescent="0.2">
      <c r="A86" s="83"/>
      <c r="B86" s="83"/>
      <c r="C86" s="30"/>
      <c r="D86" s="84">
        <f t="shared" si="17"/>
        <v>0</v>
      </c>
      <c r="E86" s="84">
        <f t="shared" si="18"/>
        <v>0</v>
      </c>
      <c r="F86" s="76">
        <f t="shared" si="19"/>
        <v>0</v>
      </c>
      <c r="G86" s="76">
        <f t="shared" si="20"/>
        <v>0</v>
      </c>
      <c r="H86" s="76">
        <f t="shared" si="21"/>
        <v>0</v>
      </c>
      <c r="I86" s="76">
        <f t="shared" si="22"/>
        <v>0</v>
      </c>
      <c r="J86" s="76">
        <f t="shared" si="23"/>
        <v>0</v>
      </c>
      <c r="K86" s="76">
        <f t="shared" ca="1" si="24"/>
        <v>-4.7113910720807914E-4</v>
      </c>
      <c r="L86" s="76">
        <f t="shared" ca="1" si="25"/>
        <v>2.2197205834082588E-7</v>
      </c>
      <c r="M86" s="76">
        <f t="shared" ca="1" si="26"/>
        <v>52719.064023799372</v>
      </c>
      <c r="N86" s="76">
        <f t="shared" ca="1" si="27"/>
        <v>111760.34465119736</v>
      </c>
      <c r="O86" s="76">
        <f t="shared" ca="1" si="28"/>
        <v>13323.891759576632</v>
      </c>
      <c r="P86" s="30">
        <f t="shared" ca="1" si="29"/>
        <v>4.7113910720807914E-4</v>
      </c>
      <c r="Q86" s="30"/>
      <c r="R86" s="30"/>
      <c r="S86" s="30"/>
      <c r="T86" s="30"/>
    </row>
    <row r="87" spans="1:20" x14ac:dyDescent="0.2">
      <c r="A87" s="83"/>
      <c r="B87" s="83"/>
      <c r="C87" s="30"/>
      <c r="D87" s="84">
        <f t="shared" si="17"/>
        <v>0</v>
      </c>
      <c r="E87" s="84">
        <f t="shared" si="18"/>
        <v>0</v>
      </c>
      <c r="F87" s="76">
        <f t="shared" si="19"/>
        <v>0</v>
      </c>
      <c r="G87" s="76">
        <f t="shared" si="20"/>
        <v>0</v>
      </c>
      <c r="H87" s="76">
        <f t="shared" si="21"/>
        <v>0</v>
      </c>
      <c r="I87" s="76">
        <f t="shared" si="22"/>
        <v>0</v>
      </c>
      <c r="J87" s="76">
        <f t="shared" si="23"/>
        <v>0</v>
      </c>
      <c r="K87" s="76">
        <f t="shared" ca="1" si="24"/>
        <v>-4.7113910720807914E-4</v>
      </c>
      <c r="L87" s="76">
        <f t="shared" ca="1" si="25"/>
        <v>2.2197205834082588E-7</v>
      </c>
      <c r="M87" s="76">
        <f t="shared" ca="1" si="26"/>
        <v>52719.064023799372</v>
      </c>
      <c r="N87" s="76">
        <f t="shared" ca="1" si="27"/>
        <v>111760.34465119736</v>
      </c>
      <c r="O87" s="76">
        <f t="shared" ca="1" si="28"/>
        <v>13323.891759576632</v>
      </c>
      <c r="P87" s="30">
        <f t="shared" ca="1" si="29"/>
        <v>4.7113910720807914E-4</v>
      </c>
      <c r="Q87" s="30"/>
      <c r="R87" s="30"/>
      <c r="S87" s="30"/>
      <c r="T87" s="30"/>
    </row>
    <row r="88" spans="1:20" x14ac:dyDescent="0.2">
      <c r="A88" s="83"/>
      <c r="B88" s="83"/>
      <c r="C88" s="30"/>
      <c r="D88" s="84">
        <f t="shared" si="17"/>
        <v>0</v>
      </c>
      <c r="E88" s="84">
        <f t="shared" si="18"/>
        <v>0</v>
      </c>
      <c r="F88" s="76">
        <f t="shared" si="19"/>
        <v>0</v>
      </c>
      <c r="G88" s="76">
        <f t="shared" si="20"/>
        <v>0</v>
      </c>
      <c r="H88" s="76">
        <f t="shared" si="21"/>
        <v>0</v>
      </c>
      <c r="I88" s="76">
        <f t="shared" si="22"/>
        <v>0</v>
      </c>
      <c r="J88" s="76">
        <f t="shared" si="23"/>
        <v>0</v>
      </c>
      <c r="K88" s="76">
        <f t="shared" ca="1" si="24"/>
        <v>-4.7113910720807914E-4</v>
      </c>
      <c r="L88" s="76">
        <f t="shared" ca="1" si="25"/>
        <v>2.2197205834082588E-7</v>
      </c>
      <c r="M88" s="76">
        <f t="shared" ca="1" si="26"/>
        <v>52719.064023799372</v>
      </c>
      <c r="N88" s="76">
        <f t="shared" ca="1" si="27"/>
        <v>111760.34465119736</v>
      </c>
      <c r="O88" s="76">
        <f t="shared" ca="1" si="28"/>
        <v>13323.891759576632</v>
      </c>
      <c r="P88" s="30">
        <f t="shared" ca="1" si="29"/>
        <v>4.7113910720807914E-4</v>
      </c>
      <c r="Q88" s="30"/>
      <c r="R88" s="30"/>
      <c r="S88" s="30"/>
      <c r="T88" s="30"/>
    </row>
    <row r="89" spans="1:20" x14ac:dyDescent="0.2">
      <c r="A89" s="83"/>
      <c r="B89" s="83"/>
      <c r="C89" s="30"/>
      <c r="D89" s="84">
        <f t="shared" si="17"/>
        <v>0</v>
      </c>
      <c r="E89" s="84">
        <f t="shared" si="18"/>
        <v>0</v>
      </c>
      <c r="F89" s="76">
        <f t="shared" si="19"/>
        <v>0</v>
      </c>
      <c r="G89" s="76">
        <f t="shared" si="20"/>
        <v>0</v>
      </c>
      <c r="H89" s="76">
        <f t="shared" si="21"/>
        <v>0</v>
      </c>
      <c r="I89" s="76">
        <f t="shared" si="22"/>
        <v>0</v>
      </c>
      <c r="J89" s="76">
        <f t="shared" si="23"/>
        <v>0</v>
      </c>
      <c r="K89" s="76">
        <f t="shared" ca="1" si="24"/>
        <v>-4.7113910720807914E-4</v>
      </c>
      <c r="L89" s="76">
        <f t="shared" ca="1" si="25"/>
        <v>2.2197205834082588E-7</v>
      </c>
      <c r="M89" s="76">
        <f t="shared" ca="1" si="26"/>
        <v>52719.064023799372</v>
      </c>
      <c r="N89" s="76">
        <f t="shared" ca="1" si="27"/>
        <v>111760.34465119736</v>
      </c>
      <c r="O89" s="76">
        <f t="shared" ca="1" si="28"/>
        <v>13323.891759576632</v>
      </c>
      <c r="P89" s="30">
        <f t="shared" ca="1" si="29"/>
        <v>4.7113910720807914E-4</v>
      </c>
      <c r="Q89" s="30"/>
      <c r="R89" s="30"/>
      <c r="S89" s="30"/>
      <c r="T89" s="30"/>
    </row>
    <row r="90" spans="1:20" x14ac:dyDescent="0.2">
      <c r="A90" s="83"/>
      <c r="B90" s="83"/>
      <c r="C90" s="30"/>
      <c r="D90" s="84">
        <f t="shared" si="17"/>
        <v>0</v>
      </c>
      <c r="E90" s="84">
        <f t="shared" si="18"/>
        <v>0</v>
      </c>
      <c r="F90" s="76">
        <f t="shared" si="19"/>
        <v>0</v>
      </c>
      <c r="G90" s="76">
        <f t="shared" si="20"/>
        <v>0</v>
      </c>
      <c r="H90" s="76">
        <f t="shared" si="21"/>
        <v>0</v>
      </c>
      <c r="I90" s="76">
        <f t="shared" si="22"/>
        <v>0</v>
      </c>
      <c r="J90" s="76">
        <f t="shared" si="23"/>
        <v>0</v>
      </c>
      <c r="K90" s="76">
        <f t="shared" ca="1" si="24"/>
        <v>-4.7113910720807914E-4</v>
      </c>
      <c r="L90" s="76">
        <f t="shared" ca="1" si="25"/>
        <v>2.2197205834082588E-7</v>
      </c>
      <c r="M90" s="76">
        <f t="shared" ca="1" si="26"/>
        <v>52719.064023799372</v>
      </c>
      <c r="N90" s="76">
        <f t="shared" ca="1" si="27"/>
        <v>111760.34465119736</v>
      </c>
      <c r="O90" s="76">
        <f t="shared" ca="1" si="28"/>
        <v>13323.891759576632</v>
      </c>
      <c r="P90" s="30">
        <f t="shared" ca="1" si="29"/>
        <v>4.7113910720807914E-4</v>
      </c>
      <c r="Q90" s="30"/>
      <c r="R90" s="30"/>
      <c r="S90" s="30"/>
      <c r="T90" s="30"/>
    </row>
    <row r="91" spans="1:20" x14ac:dyDescent="0.2">
      <c r="A91" s="83"/>
      <c r="B91" s="83"/>
      <c r="C91" s="30"/>
      <c r="D91" s="84">
        <f t="shared" si="17"/>
        <v>0</v>
      </c>
      <c r="E91" s="84">
        <f t="shared" si="18"/>
        <v>0</v>
      </c>
      <c r="F91" s="76">
        <f t="shared" si="19"/>
        <v>0</v>
      </c>
      <c r="G91" s="76">
        <f t="shared" si="20"/>
        <v>0</v>
      </c>
      <c r="H91" s="76">
        <f t="shared" si="21"/>
        <v>0</v>
      </c>
      <c r="I91" s="76">
        <f t="shared" si="22"/>
        <v>0</v>
      </c>
      <c r="J91" s="76">
        <f t="shared" si="23"/>
        <v>0</v>
      </c>
      <c r="K91" s="76">
        <f t="shared" ca="1" si="24"/>
        <v>-4.7113910720807914E-4</v>
      </c>
      <c r="L91" s="76">
        <f t="shared" ca="1" si="25"/>
        <v>2.2197205834082588E-7</v>
      </c>
      <c r="M91" s="76">
        <f t="shared" ca="1" si="26"/>
        <v>52719.064023799372</v>
      </c>
      <c r="N91" s="76">
        <f t="shared" ca="1" si="27"/>
        <v>111760.34465119736</v>
      </c>
      <c r="O91" s="76">
        <f t="shared" ca="1" si="28"/>
        <v>13323.891759576632</v>
      </c>
      <c r="P91" s="30">
        <f t="shared" ca="1" si="29"/>
        <v>4.7113910720807914E-4</v>
      </c>
      <c r="Q91" s="30"/>
      <c r="R91" s="30"/>
      <c r="S91" s="30"/>
      <c r="T91" s="30"/>
    </row>
    <row r="92" spans="1:20" x14ac:dyDescent="0.2">
      <c r="A92" s="83"/>
      <c r="B92" s="83"/>
      <c r="C92" s="30"/>
      <c r="D92" s="84">
        <f t="shared" si="17"/>
        <v>0</v>
      </c>
      <c r="E92" s="84">
        <f t="shared" si="18"/>
        <v>0</v>
      </c>
      <c r="F92" s="76">
        <f t="shared" si="19"/>
        <v>0</v>
      </c>
      <c r="G92" s="76">
        <f t="shared" si="20"/>
        <v>0</v>
      </c>
      <c r="H92" s="76">
        <f t="shared" si="21"/>
        <v>0</v>
      </c>
      <c r="I92" s="76">
        <f t="shared" si="22"/>
        <v>0</v>
      </c>
      <c r="J92" s="76">
        <f t="shared" si="23"/>
        <v>0</v>
      </c>
      <c r="K92" s="76">
        <f t="shared" ca="1" si="24"/>
        <v>-4.7113910720807914E-4</v>
      </c>
      <c r="L92" s="76">
        <f t="shared" ca="1" si="25"/>
        <v>2.2197205834082588E-7</v>
      </c>
      <c r="M92" s="76">
        <f t="shared" ca="1" si="26"/>
        <v>52719.064023799372</v>
      </c>
      <c r="N92" s="76">
        <f t="shared" ca="1" si="27"/>
        <v>111760.34465119736</v>
      </c>
      <c r="O92" s="76">
        <f t="shared" ca="1" si="28"/>
        <v>13323.891759576632</v>
      </c>
      <c r="P92" s="30">
        <f t="shared" ca="1" si="29"/>
        <v>4.7113910720807914E-4</v>
      </c>
      <c r="Q92" s="30"/>
      <c r="R92" s="30"/>
      <c r="S92" s="30"/>
      <c r="T92" s="30"/>
    </row>
    <row r="93" spans="1:20" x14ac:dyDescent="0.2">
      <c r="A93" s="83"/>
      <c r="B93" s="83"/>
      <c r="C93" s="30"/>
      <c r="D93" s="84">
        <f t="shared" si="17"/>
        <v>0</v>
      </c>
      <c r="E93" s="84">
        <f t="shared" si="18"/>
        <v>0</v>
      </c>
      <c r="F93" s="76">
        <f t="shared" si="19"/>
        <v>0</v>
      </c>
      <c r="G93" s="76">
        <f t="shared" si="20"/>
        <v>0</v>
      </c>
      <c r="H93" s="76">
        <f t="shared" si="21"/>
        <v>0</v>
      </c>
      <c r="I93" s="76">
        <f t="shared" si="22"/>
        <v>0</v>
      </c>
      <c r="J93" s="76">
        <f t="shared" si="23"/>
        <v>0</v>
      </c>
      <c r="K93" s="76">
        <f t="shared" ca="1" si="24"/>
        <v>-4.7113910720807914E-4</v>
      </c>
      <c r="L93" s="76">
        <f t="shared" ca="1" si="25"/>
        <v>2.2197205834082588E-7</v>
      </c>
      <c r="M93" s="76">
        <f t="shared" ca="1" si="26"/>
        <v>52719.064023799372</v>
      </c>
      <c r="N93" s="76">
        <f t="shared" ca="1" si="27"/>
        <v>111760.34465119736</v>
      </c>
      <c r="O93" s="76">
        <f t="shared" ca="1" si="28"/>
        <v>13323.891759576632</v>
      </c>
      <c r="P93" s="30">
        <f t="shared" ca="1" si="29"/>
        <v>4.7113910720807914E-4</v>
      </c>
      <c r="Q93" s="30"/>
      <c r="R93" s="30"/>
      <c r="S93" s="30"/>
      <c r="T93" s="30"/>
    </row>
    <row r="94" spans="1:20" x14ac:dyDescent="0.2">
      <c r="A94" s="83"/>
      <c r="B94" s="83"/>
      <c r="C94" s="30"/>
      <c r="D94" s="84">
        <f t="shared" si="17"/>
        <v>0</v>
      </c>
      <c r="E94" s="84">
        <f t="shared" si="18"/>
        <v>0</v>
      </c>
      <c r="F94" s="76">
        <f t="shared" si="19"/>
        <v>0</v>
      </c>
      <c r="G94" s="76">
        <f t="shared" si="20"/>
        <v>0</v>
      </c>
      <c r="H94" s="76">
        <f t="shared" si="21"/>
        <v>0</v>
      </c>
      <c r="I94" s="76">
        <f t="shared" si="22"/>
        <v>0</v>
      </c>
      <c r="J94" s="76">
        <f t="shared" si="23"/>
        <v>0</v>
      </c>
      <c r="K94" s="76">
        <f t="shared" ca="1" si="24"/>
        <v>-4.7113910720807914E-4</v>
      </c>
      <c r="L94" s="76">
        <f t="shared" ca="1" si="25"/>
        <v>2.2197205834082588E-7</v>
      </c>
      <c r="M94" s="76">
        <f t="shared" ca="1" si="26"/>
        <v>52719.064023799372</v>
      </c>
      <c r="N94" s="76">
        <f t="shared" ca="1" si="27"/>
        <v>111760.34465119736</v>
      </c>
      <c r="O94" s="76">
        <f t="shared" ca="1" si="28"/>
        <v>13323.891759576632</v>
      </c>
      <c r="P94" s="30">
        <f t="shared" ca="1" si="29"/>
        <v>4.7113910720807914E-4</v>
      </c>
      <c r="Q94" s="30"/>
      <c r="R94" s="30"/>
      <c r="S94" s="30"/>
      <c r="T94" s="30"/>
    </row>
    <row r="95" spans="1:20" x14ac:dyDescent="0.2">
      <c r="A95" s="83"/>
      <c r="B95" s="83"/>
      <c r="C95" s="30"/>
      <c r="D95" s="84">
        <f t="shared" si="17"/>
        <v>0</v>
      </c>
      <c r="E95" s="84">
        <f t="shared" si="18"/>
        <v>0</v>
      </c>
      <c r="F95" s="76">
        <f t="shared" si="19"/>
        <v>0</v>
      </c>
      <c r="G95" s="76">
        <f t="shared" si="20"/>
        <v>0</v>
      </c>
      <c r="H95" s="76">
        <f t="shared" si="21"/>
        <v>0</v>
      </c>
      <c r="I95" s="76">
        <f t="shared" si="22"/>
        <v>0</v>
      </c>
      <c r="J95" s="76">
        <f t="shared" si="23"/>
        <v>0</v>
      </c>
      <c r="K95" s="76">
        <f t="shared" ca="1" si="24"/>
        <v>-4.7113910720807914E-4</v>
      </c>
      <c r="L95" s="76">
        <f t="shared" ca="1" si="25"/>
        <v>2.2197205834082588E-7</v>
      </c>
      <c r="M95" s="76">
        <f t="shared" ca="1" si="26"/>
        <v>52719.064023799372</v>
      </c>
      <c r="N95" s="76">
        <f t="shared" ca="1" si="27"/>
        <v>111760.34465119736</v>
      </c>
      <c r="O95" s="76">
        <f t="shared" ca="1" si="28"/>
        <v>13323.891759576632</v>
      </c>
      <c r="P95" s="30">
        <f t="shared" ca="1" si="29"/>
        <v>4.7113910720807914E-4</v>
      </c>
      <c r="Q95" s="30"/>
      <c r="R95" s="30"/>
      <c r="S95" s="30"/>
      <c r="T95" s="30"/>
    </row>
    <row r="96" spans="1:20" x14ac:dyDescent="0.2">
      <c r="A96" s="83"/>
      <c r="B96" s="83"/>
      <c r="C96" s="30"/>
      <c r="D96" s="84">
        <f t="shared" si="17"/>
        <v>0</v>
      </c>
      <c r="E96" s="84">
        <f t="shared" si="18"/>
        <v>0</v>
      </c>
      <c r="F96" s="76">
        <f t="shared" si="19"/>
        <v>0</v>
      </c>
      <c r="G96" s="76">
        <f t="shared" si="20"/>
        <v>0</v>
      </c>
      <c r="H96" s="76">
        <f t="shared" si="21"/>
        <v>0</v>
      </c>
      <c r="I96" s="76">
        <f t="shared" si="22"/>
        <v>0</v>
      </c>
      <c r="J96" s="76">
        <f t="shared" si="23"/>
        <v>0</v>
      </c>
      <c r="K96" s="76">
        <f t="shared" ca="1" si="24"/>
        <v>-4.7113910720807914E-4</v>
      </c>
      <c r="L96" s="76">
        <f t="shared" ca="1" si="25"/>
        <v>2.2197205834082588E-7</v>
      </c>
      <c r="M96" s="76">
        <f t="shared" ca="1" si="26"/>
        <v>52719.064023799372</v>
      </c>
      <c r="N96" s="76">
        <f t="shared" ca="1" si="27"/>
        <v>111760.34465119736</v>
      </c>
      <c r="O96" s="76">
        <f t="shared" ca="1" si="28"/>
        <v>13323.891759576632</v>
      </c>
      <c r="P96" s="30">
        <f t="shared" ca="1" si="29"/>
        <v>4.7113910720807914E-4</v>
      </c>
      <c r="Q96" s="30"/>
      <c r="R96" s="30"/>
      <c r="S96" s="30"/>
      <c r="T96" s="30"/>
    </row>
    <row r="97" spans="1:20" x14ac:dyDescent="0.2">
      <c r="A97" s="83"/>
      <c r="B97" s="83"/>
      <c r="C97" s="30"/>
      <c r="D97" s="84">
        <f t="shared" si="17"/>
        <v>0</v>
      </c>
      <c r="E97" s="84">
        <f t="shared" si="18"/>
        <v>0</v>
      </c>
      <c r="F97" s="76">
        <f t="shared" si="19"/>
        <v>0</v>
      </c>
      <c r="G97" s="76">
        <f t="shared" si="20"/>
        <v>0</v>
      </c>
      <c r="H97" s="76">
        <f t="shared" si="21"/>
        <v>0</v>
      </c>
      <c r="I97" s="76">
        <f t="shared" si="22"/>
        <v>0</v>
      </c>
      <c r="J97" s="76">
        <f t="shared" si="23"/>
        <v>0</v>
      </c>
      <c r="K97" s="76">
        <f t="shared" ca="1" si="24"/>
        <v>-4.7113910720807914E-4</v>
      </c>
      <c r="L97" s="76">
        <f t="shared" ca="1" si="25"/>
        <v>2.2197205834082588E-7</v>
      </c>
      <c r="M97" s="76">
        <f t="shared" ca="1" si="26"/>
        <v>52719.064023799372</v>
      </c>
      <c r="N97" s="76">
        <f t="shared" ca="1" si="27"/>
        <v>111760.34465119736</v>
      </c>
      <c r="O97" s="76">
        <f t="shared" ca="1" si="28"/>
        <v>13323.891759576632</v>
      </c>
      <c r="P97" s="30">
        <f t="shared" ca="1" si="29"/>
        <v>4.7113910720807914E-4</v>
      </c>
      <c r="Q97" s="30"/>
      <c r="R97" s="30"/>
      <c r="S97" s="30"/>
      <c r="T97" s="30"/>
    </row>
    <row r="98" spans="1:20" x14ac:dyDescent="0.2">
      <c r="A98" s="83"/>
      <c r="B98" s="83"/>
      <c r="C98" s="30"/>
      <c r="D98" s="84">
        <f t="shared" si="17"/>
        <v>0</v>
      </c>
      <c r="E98" s="84">
        <f t="shared" si="18"/>
        <v>0</v>
      </c>
      <c r="F98" s="76">
        <f t="shared" si="19"/>
        <v>0</v>
      </c>
      <c r="G98" s="76">
        <f t="shared" si="20"/>
        <v>0</v>
      </c>
      <c r="H98" s="76">
        <f t="shared" si="21"/>
        <v>0</v>
      </c>
      <c r="I98" s="76">
        <f t="shared" si="22"/>
        <v>0</v>
      </c>
      <c r="J98" s="76">
        <f t="shared" si="23"/>
        <v>0</v>
      </c>
      <c r="K98" s="76">
        <f t="shared" ca="1" si="24"/>
        <v>-4.7113910720807914E-4</v>
      </c>
      <c r="L98" s="76">
        <f t="shared" ca="1" si="25"/>
        <v>2.2197205834082588E-7</v>
      </c>
      <c r="M98" s="76">
        <f t="shared" ca="1" si="26"/>
        <v>52719.064023799372</v>
      </c>
      <c r="N98" s="76">
        <f t="shared" ca="1" si="27"/>
        <v>111760.34465119736</v>
      </c>
      <c r="O98" s="76">
        <f t="shared" ca="1" si="28"/>
        <v>13323.891759576632</v>
      </c>
      <c r="P98" s="30">
        <f t="shared" ca="1" si="29"/>
        <v>4.7113910720807914E-4</v>
      </c>
      <c r="Q98" s="30"/>
      <c r="R98" s="30"/>
      <c r="S98" s="30"/>
      <c r="T98" s="30"/>
    </row>
    <row r="99" spans="1:20" x14ac:dyDescent="0.2">
      <c r="A99" s="83"/>
      <c r="B99" s="83"/>
      <c r="C99" s="30"/>
      <c r="D99" s="84">
        <f t="shared" si="17"/>
        <v>0</v>
      </c>
      <c r="E99" s="84">
        <f t="shared" si="18"/>
        <v>0</v>
      </c>
      <c r="F99" s="76">
        <f t="shared" si="19"/>
        <v>0</v>
      </c>
      <c r="G99" s="76">
        <f t="shared" si="20"/>
        <v>0</v>
      </c>
      <c r="H99" s="76">
        <f t="shared" si="21"/>
        <v>0</v>
      </c>
      <c r="I99" s="76">
        <f t="shared" si="22"/>
        <v>0</v>
      </c>
      <c r="J99" s="76">
        <f t="shared" si="23"/>
        <v>0</v>
      </c>
      <c r="K99" s="76">
        <f t="shared" ca="1" si="24"/>
        <v>-4.7113910720807914E-4</v>
      </c>
      <c r="L99" s="76">
        <f t="shared" ca="1" si="25"/>
        <v>2.2197205834082588E-7</v>
      </c>
      <c r="M99" s="76">
        <f t="shared" ca="1" si="26"/>
        <v>52719.064023799372</v>
      </c>
      <c r="N99" s="76">
        <f t="shared" ca="1" si="27"/>
        <v>111760.34465119736</v>
      </c>
      <c r="O99" s="76">
        <f t="shared" ca="1" si="28"/>
        <v>13323.891759576632</v>
      </c>
      <c r="P99" s="30">
        <f t="shared" ca="1" si="29"/>
        <v>4.7113910720807914E-4</v>
      </c>
      <c r="Q99" s="30"/>
      <c r="R99" s="30"/>
      <c r="S99" s="30"/>
      <c r="T99" s="30"/>
    </row>
    <row r="100" spans="1:20" x14ac:dyDescent="0.2">
      <c r="A100" s="83"/>
      <c r="B100" s="83"/>
      <c r="C100" s="30"/>
      <c r="D100" s="84">
        <f t="shared" si="17"/>
        <v>0</v>
      </c>
      <c r="E100" s="84">
        <f t="shared" si="18"/>
        <v>0</v>
      </c>
      <c r="F100" s="76">
        <f t="shared" si="19"/>
        <v>0</v>
      </c>
      <c r="G100" s="76">
        <f t="shared" si="20"/>
        <v>0</v>
      </c>
      <c r="H100" s="76">
        <f t="shared" si="21"/>
        <v>0</v>
      </c>
      <c r="I100" s="76">
        <f t="shared" si="22"/>
        <v>0</v>
      </c>
      <c r="J100" s="76">
        <f t="shared" si="23"/>
        <v>0</v>
      </c>
      <c r="K100" s="76">
        <f t="shared" ca="1" si="24"/>
        <v>-4.7113910720807914E-4</v>
      </c>
      <c r="L100" s="76">
        <f t="shared" ca="1" si="25"/>
        <v>2.2197205834082588E-7</v>
      </c>
      <c r="M100" s="76">
        <f t="shared" ca="1" si="26"/>
        <v>52719.064023799372</v>
      </c>
      <c r="N100" s="76">
        <f t="shared" ca="1" si="27"/>
        <v>111760.34465119736</v>
      </c>
      <c r="O100" s="76">
        <f t="shared" ca="1" si="28"/>
        <v>13323.891759576632</v>
      </c>
      <c r="P100" s="30">
        <f t="shared" ca="1" si="29"/>
        <v>4.7113910720807914E-4</v>
      </c>
      <c r="Q100" s="30"/>
      <c r="R100" s="30"/>
      <c r="S100" s="30"/>
      <c r="T100" s="30"/>
    </row>
    <row r="101" spans="1:20" x14ac:dyDescent="0.2">
      <c r="A101" s="83"/>
      <c r="B101" s="83"/>
      <c r="C101" s="30"/>
      <c r="D101" s="84">
        <f t="shared" si="17"/>
        <v>0</v>
      </c>
      <c r="E101" s="84">
        <f t="shared" si="18"/>
        <v>0</v>
      </c>
      <c r="F101" s="76">
        <f t="shared" si="19"/>
        <v>0</v>
      </c>
      <c r="G101" s="76">
        <f t="shared" si="20"/>
        <v>0</v>
      </c>
      <c r="H101" s="76">
        <f t="shared" si="21"/>
        <v>0</v>
      </c>
      <c r="I101" s="76">
        <f t="shared" si="22"/>
        <v>0</v>
      </c>
      <c r="J101" s="76">
        <f t="shared" si="23"/>
        <v>0</v>
      </c>
      <c r="K101" s="76">
        <f t="shared" ca="1" si="24"/>
        <v>-4.7113910720807914E-4</v>
      </c>
      <c r="L101" s="76">
        <f t="shared" ca="1" si="25"/>
        <v>2.2197205834082588E-7</v>
      </c>
      <c r="M101" s="76">
        <f t="shared" ca="1" si="26"/>
        <v>52719.064023799372</v>
      </c>
      <c r="N101" s="76">
        <f t="shared" ca="1" si="27"/>
        <v>111760.34465119736</v>
      </c>
      <c r="O101" s="76">
        <f t="shared" ca="1" si="28"/>
        <v>13323.891759576632</v>
      </c>
      <c r="P101" s="30">
        <f t="shared" ca="1" si="29"/>
        <v>4.7113910720807914E-4</v>
      </c>
      <c r="Q101" s="30"/>
      <c r="R101" s="30"/>
      <c r="S101" s="30"/>
      <c r="T101" s="30"/>
    </row>
    <row r="102" spans="1:20" x14ac:dyDescent="0.2">
      <c r="A102" s="83"/>
      <c r="B102" s="83"/>
      <c r="C102" s="30"/>
      <c r="D102" s="84">
        <f t="shared" si="17"/>
        <v>0</v>
      </c>
      <c r="E102" s="84">
        <f t="shared" si="18"/>
        <v>0</v>
      </c>
      <c r="F102" s="76">
        <f t="shared" si="19"/>
        <v>0</v>
      </c>
      <c r="G102" s="76">
        <f t="shared" si="20"/>
        <v>0</v>
      </c>
      <c r="H102" s="76">
        <f t="shared" si="21"/>
        <v>0</v>
      </c>
      <c r="I102" s="76">
        <f t="shared" si="22"/>
        <v>0</v>
      </c>
      <c r="J102" s="76">
        <f t="shared" si="23"/>
        <v>0</v>
      </c>
      <c r="K102" s="76">
        <f t="shared" ca="1" si="24"/>
        <v>-4.7113910720807914E-4</v>
      </c>
      <c r="L102" s="76">
        <f t="shared" ca="1" si="25"/>
        <v>2.2197205834082588E-7</v>
      </c>
      <c r="M102" s="76">
        <f t="shared" ca="1" si="26"/>
        <v>52719.064023799372</v>
      </c>
      <c r="N102" s="76">
        <f t="shared" ca="1" si="27"/>
        <v>111760.34465119736</v>
      </c>
      <c r="O102" s="76">
        <f t="shared" ca="1" si="28"/>
        <v>13323.891759576632</v>
      </c>
      <c r="P102" s="30">
        <f t="shared" ca="1" si="29"/>
        <v>4.7113910720807914E-4</v>
      </c>
      <c r="Q102" s="30"/>
      <c r="R102" s="30"/>
      <c r="S102" s="30"/>
      <c r="T102" s="30"/>
    </row>
    <row r="103" spans="1:20" x14ac:dyDescent="0.2">
      <c r="A103" s="85"/>
      <c r="B103" s="85"/>
      <c r="C103" s="30"/>
      <c r="D103" s="84">
        <f t="shared" si="17"/>
        <v>0</v>
      </c>
      <c r="E103" s="84">
        <f t="shared" si="18"/>
        <v>0</v>
      </c>
      <c r="F103" s="76">
        <f t="shared" si="19"/>
        <v>0</v>
      </c>
      <c r="G103" s="76">
        <f t="shared" si="20"/>
        <v>0</v>
      </c>
      <c r="H103" s="76">
        <f t="shared" si="21"/>
        <v>0</v>
      </c>
      <c r="I103" s="76">
        <f t="shared" si="22"/>
        <v>0</v>
      </c>
      <c r="J103" s="76">
        <f t="shared" si="23"/>
        <v>0</v>
      </c>
      <c r="K103" s="76">
        <f t="shared" ca="1" si="24"/>
        <v>-4.7113910720807914E-4</v>
      </c>
      <c r="L103" s="76">
        <f t="shared" ca="1" si="25"/>
        <v>2.2197205834082588E-7</v>
      </c>
      <c r="M103" s="76">
        <f t="shared" ca="1" si="26"/>
        <v>52719.064023799372</v>
      </c>
      <c r="N103" s="76">
        <f t="shared" ca="1" si="27"/>
        <v>111760.34465119736</v>
      </c>
      <c r="O103" s="76">
        <f t="shared" ca="1" si="28"/>
        <v>13323.891759576632</v>
      </c>
      <c r="P103" s="30">
        <f t="shared" ca="1" si="29"/>
        <v>4.7113910720807914E-4</v>
      </c>
      <c r="Q103" s="30"/>
      <c r="R103" s="30"/>
      <c r="S103" s="30"/>
      <c r="T103" s="30"/>
    </row>
    <row r="104" spans="1:20" x14ac:dyDescent="0.2">
      <c r="A104" s="85"/>
      <c r="B104" s="85"/>
      <c r="C104" s="30"/>
      <c r="D104" s="84">
        <f t="shared" si="17"/>
        <v>0</v>
      </c>
      <c r="E104" s="84">
        <f t="shared" si="18"/>
        <v>0</v>
      </c>
      <c r="F104" s="76">
        <f t="shared" si="19"/>
        <v>0</v>
      </c>
      <c r="G104" s="76">
        <f t="shared" si="20"/>
        <v>0</v>
      </c>
      <c r="H104" s="76">
        <f t="shared" si="21"/>
        <v>0</v>
      </c>
      <c r="I104" s="76">
        <f t="shared" si="22"/>
        <v>0</v>
      </c>
      <c r="J104" s="76">
        <f t="shared" si="23"/>
        <v>0</v>
      </c>
      <c r="K104" s="76">
        <f t="shared" ca="1" si="24"/>
        <v>-4.7113910720807914E-4</v>
      </c>
      <c r="L104" s="76">
        <f t="shared" ca="1" si="25"/>
        <v>2.2197205834082588E-7</v>
      </c>
      <c r="M104" s="76">
        <f t="shared" ca="1" si="26"/>
        <v>52719.064023799372</v>
      </c>
      <c r="N104" s="76">
        <f t="shared" ca="1" si="27"/>
        <v>111760.34465119736</v>
      </c>
      <c r="O104" s="76">
        <f t="shared" ca="1" si="28"/>
        <v>13323.891759576632</v>
      </c>
      <c r="P104" s="30">
        <f t="shared" ca="1" si="29"/>
        <v>4.7113910720807914E-4</v>
      </c>
      <c r="Q104" s="30"/>
      <c r="R104" s="30"/>
      <c r="S104" s="30"/>
      <c r="T104" s="30"/>
    </row>
    <row r="105" spans="1:20" x14ac:dyDescent="0.2">
      <c r="A105" s="85"/>
      <c r="B105" s="85"/>
      <c r="C105" s="30"/>
      <c r="D105" s="84">
        <f t="shared" si="17"/>
        <v>0</v>
      </c>
      <c r="E105" s="84">
        <f t="shared" si="18"/>
        <v>0</v>
      </c>
      <c r="F105" s="76">
        <f t="shared" si="19"/>
        <v>0</v>
      </c>
      <c r="G105" s="76">
        <f t="shared" si="20"/>
        <v>0</v>
      </c>
      <c r="H105" s="76">
        <f t="shared" si="21"/>
        <v>0</v>
      </c>
      <c r="I105" s="76">
        <f t="shared" si="22"/>
        <v>0</v>
      </c>
      <c r="J105" s="76">
        <f t="shared" si="23"/>
        <v>0</v>
      </c>
      <c r="K105" s="76">
        <f t="shared" ca="1" si="24"/>
        <v>-4.7113910720807914E-4</v>
      </c>
      <c r="L105" s="76">
        <f t="shared" ca="1" si="25"/>
        <v>2.2197205834082588E-7</v>
      </c>
      <c r="M105" s="76">
        <f t="shared" ca="1" si="26"/>
        <v>52719.064023799372</v>
      </c>
      <c r="N105" s="76">
        <f t="shared" ca="1" si="27"/>
        <v>111760.34465119736</v>
      </c>
      <c r="O105" s="76">
        <f t="shared" ca="1" si="28"/>
        <v>13323.891759576632</v>
      </c>
      <c r="P105" s="30">
        <f t="shared" ca="1" si="29"/>
        <v>4.7113910720807914E-4</v>
      </c>
      <c r="Q105" s="30"/>
      <c r="R105" s="30"/>
      <c r="S105" s="30"/>
      <c r="T105" s="30"/>
    </row>
    <row r="106" spans="1:20" x14ac:dyDescent="0.2">
      <c r="A106" s="85"/>
      <c r="B106" s="85"/>
      <c r="C106" s="30"/>
      <c r="D106" s="84">
        <f t="shared" si="17"/>
        <v>0</v>
      </c>
      <c r="E106" s="84">
        <f t="shared" si="18"/>
        <v>0</v>
      </c>
      <c r="F106" s="76">
        <f t="shared" si="19"/>
        <v>0</v>
      </c>
      <c r="G106" s="76">
        <f t="shared" si="20"/>
        <v>0</v>
      </c>
      <c r="H106" s="76">
        <f t="shared" si="21"/>
        <v>0</v>
      </c>
      <c r="I106" s="76">
        <f t="shared" si="22"/>
        <v>0</v>
      </c>
      <c r="J106" s="76">
        <f t="shared" si="23"/>
        <v>0</v>
      </c>
      <c r="K106" s="76">
        <f t="shared" ca="1" si="24"/>
        <v>-4.7113910720807914E-4</v>
      </c>
      <c r="L106" s="76">
        <f t="shared" ca="1" si="25"/>
        <v>2.2197205834082588E-7</v>
      </c>
      <c r="M106" s="76">
        <f t="shared" ca="1" si="26"/>
        <v>52719.064023799372</v>
      </c>
      <c r="N106" s="76">
        <f t="shared" ca="1" si="27"/>
        <v>111760.34465119736</v>
      </c>
      <c r="O106" s="76">
        <f t="shared" ca="1" si="28"/>
        <v>13323.891759576632</v>
      </c>
      <c r="P106" s="30">
        <f t="shared" ca="1" si="29"/>
        <v>4.7113910720807914E-4</v>
      </c>
      <c r="Q106" s="30"/>
      <c r="R106" s="30"/>
      <c r="S106" s="30"/>
      <c r="T106" s="30"/>
    </row>
    <row r="107" spans="1:20" x14ac:dyDescent="0.2">
      <c r="A107" s="85"/>
      <c r="B107" s="85"/>
      <c r="C107" s="30"/>
      <c r="D107" s="84">
        <f t="shared" si="17"/>
        <v>0</v>
      </c>
      <c r="E107" s="84">
        <f t="shared" si="18"/>
        <v>0</v>
      </c>
      <c r="F107" s="76">
        <f t="shared" si="19"/>
        <v>0</v>
      </c>
      <c r="G107" s="76">
        <f t="shared" si="20"/>
        <v>0</v>
      </c>
      <c r="H107" s="76">
        <f t="shared" si="21"/>
        <v>0</v>
      </c>
      <c r="I107" s="76">
        <f t="shared" si="22"/>
        <v>0</v>
      </c>
      <c r="J107" s="76">
        <f t="shared" si="23"/>
        <v>0</v>
      </c>
      <c r="K107" s="76">
        <f t="shared" ca="1" si="24"/>
        <v>-4.7113910720807914E-4</v>
      </c>
      <c r="L107" s="76">
        <f t="shared" ca="1" si="25"/>
        <v>2.2197205834082588E-7</v>
      </c>
      <c r="M107" s="76">
        <f t="shared" ca="1" si="26"/>
        <v>52719.064023799372</v>
      </c>
      <c r="N107" s="76">
        <f t="shared" ca="1" si="27"/>
        <v>111760.34465119736</v>
      </c>
      <c r="O107" s="76">
        <f t="shared" ca="1" si="28"/>
        <v>13323.891759576632</v>
      </c>
      <c r="P107" s="30">
        <f t="shared" ca="1" si="29"/>
        <v>4.7113910720807914E-4</v>
      </c>
      <c r="Q107" s="30"/>
      <c r="R107" s="30"/>
      <c r="S107" s="30"/>
      <c r="T107" s="30"/>
    </row>
    <row r="108" spans="1:20" x14ac:dyDescent="0.2">
      <c r="A108" s="85"/>
      <c r="B108" s="85"/>
      <c r="C108" s="30"/>
      <c r="D108" s="84">
        <f t="shared" si="17"/>
        <v>0</v>
      </c>
      <c r="E108" s="84">
        <f t="shared" si="18"/>
        <v>0</v>
      </c>
      <c r="F108" s="76">
        <f t="shared" si="19"/>
        <v>0</v>
      </c>
      <c r="G108" s="76">
        <f t="shared" si="20"/>
        <v>0</v>
      </c>
      <c r="H108" s="76">
        <f t="shared" si="21"/>
        <v>0</v>
      </c>
      <c r="I108" s="76">
        <f t="shared" si="22"/>
        <v>0</v>
      </c>
      <c r="J108" s="76">
        <f t="shared" si="23"/>
        <v>0</v>
      </c>
      <c r="K108" s="76">
        <f t="shared" ca="1" si="24"/>
        <v>-4.7113910720807914E-4</v>
      </c>
      <c r="L108" s="76">
        <f t="shared" ca="1" si="25"/>
        <v>2.2197205834082588E-7</v>
      </c>
      <c r="M108" s="76">
        <f t="shared" ca="1" si="26"/>
        <v>52719.064023799372</v>
      </c>
      <c r="N108" s="76">
        <f t="shared" ca="1" si="27"/>
        <v>111760.34465119736</v>
      </c>
      <c r="O108" s="76">
        <f t="shared" ca="1" si="28"/>
        <v>13323.891759576632</v>
      </c>
      <c r="P108" s="30">
        <f t="shared" ca="1" si="29"/>
        <v>4.7113910720807914E-4</v>
      </c>
      <c r="Q108" s="30"/>
      <c r="R108" s="30"/>
      <c r="S108" s="30"/>
      <c r="T108" s="30"/>
    </row>
    <row r="109" spans="1:20" x14ac:dyDescent="0.2">
      <c r="A109" s="85"/>
      <c r="B109" s="85"/>
      <c r="C109" s="30"/>
      <c r="D109" s="84">
        <f t="shared" si="17"/>
        <v>0</v>
      </c>
      <c r="E109" s="84">
        <f t="shared" si="18"/>
        <v>0</v>
      </c>
      <c r="F109" s="76">
        <f t="shared" si="19"/>
        <v>0</v>
      </c>
      <c r="G109" s="76">
        <f t="shared" si="20"/>
        <v>0</v>
      </c>
      <c r="H109" s="76">
        <f t="shared" si="21"/>
        <v>0</v>
      </c>
      <c r="I109" s="76">
        <f t="shared" si="22"/>
        <v>0</v>
      </c>
      <c r="J109" s="76">
        <f t="shared" si="23"/>
        <v>0</v>
      </c>
      <c r="K109" s="76">
        <f t="shared" ca="1" si="24"/>
        <v>-4.7113910720807914E-4</v>
      </c>
      <c r="L109" s="76">
        <f t="shared" ca="1" si="25"/>
        <v>2.2197205834082588E-7</v>
      </c>
      <c r="M109" s="76">
        <f t="shared" ca="1" si="26"/>
        <v>52719.064023799372</v>
      </c>
      <c r="N109" s="76">
        <f t="shared" ca="1" si="27"/>
        <v>111760.34465119736</v>
      </c>
      <c r="O109" s="76">
        <f t="shared" ca="1" si="28"/>
        <v>13323.891759576632</v>
      </c>
      <c r="P109" s="30">
        <f t="shared" ca="1" si="29"/>
        <v>4.7113910720807914E-4</v>
      </c>
      <c r="Q109" s="30"/>
      <c r="R109" s="30"/>
      <c r="S109" s="30"/>
      <c r="T109" s="30"/>
    </row>
    <row r="110" spans="1:20" x14ac:dyDescent="0.2">
      <c r="A110" s="85"/>
      <c r="B110" s="85"/>
      <c r="C110" s="30"/>
      <c r="D110" s="84">
        <f t="shared" si="17"/>
        <v>0</v>
      </c>
      <c r="E110" s="84">
        <f t="shared" si="18"/>
        <v>0</v>
      </c>
      <c r="F110" s="76">
        <f t="shared" si="19"/>
        <v>0</v>
      </c>
      <c r="G110" s="76">
        <f t="shared" si="20"/>
        <v>0</v>
      </c>
      <c r="H110" s="76">
        <f t="shared" si="21"/>
        <v>0</v>
      </c>
      <c r="I110" s="76">
        <f t="shared" si="22"/>
        <v>0</v>
      </c>
      <c r="J110" s="76">
        <f t="shared" si="23"/>
        <v>0</v>
      </c>
      <c r="K110" s="76">
        <f t="shared" ca="1" si="24"/>
        <v>-4.7113910720807914E-4</v>
      </c>
      <c r="L110" s="76">
        <f t="shared" ca="1" si="25"/>
        <v>2.2197205834082588E-7</v>
      </c>
      <c r="M110" s="76">
        <f t="shared" ca="1" si="26"/>
        <v>52719.064023799372</v>
      </c>
      <c r="N110" s="76">
        <f t="shared" ca="1" si="27"/>
        <v>111760.34465119736</v>
      </c>
      <c r="O110" s="76">
        <f t="shared" ca="1" si="28"/>
        <v>13323.891759576632</v>
      </c>
      <c r="P110" s="30">
        <f t="shared" ca="1" si="29"/>
        <v>4.7113910720807914E-4</v>
      </c>
      <c r="Q110" s="30"/>
      <c r="R110" s="30"/>
      <c r="S110" s="30"/>
      <c r="T110" s="30"/>
    </row>
    <row r="111" spans="1:20" x14ac:dyDescent="0.2">
      <c r="A111" s="85"/>
      <c r="B111" s="85"/>
      <c r="C111" s="30"/>
      <c r="D111" s="84">
        <f t="shared" si="17"/>
        <v>0</v>
      </c>
      <c r="E111" s="84">
        <f t="shared" si="18"/>
        <v>0</v>
      </c>
      <c r="F111" s="76">
        <f t="shared" si="19"/>
        <v>0</v>
      </c>
      <c r="G111" s="76">
        <f t="shared" si="20"/>
        <v>0</v>
      </c>
      <c r="H111" s="76">
        <f t="shared" si="21"/>
        <v>0</v>
      </c>
      <c r="I111" s="76">
        <f t="shared" si="22"/>
        <v>0</v>
      </c>
      <c r="J111" s="76">
        <f t="shared" si="23"/>
        <v>0</v>
      </c>
      <c r="K111" s="76">
        <f t="shared" ca="1" si="24"/>
        <v>-4.7113910720807914E-4</v>
      </c>
      <c r="L111" s="76">
        <f t="shared" ca="1" si="25"/>
        <v>2.2197205834082588E-7</v>
      </c>
      <c r="M111" s="76">
        <f t="shared" ca="1" si="26"/>
        <v>52719.064023799372</v>
      </c>
      <c r="N111" s="76">
        <f t="shared" ca="1" si="27"/>
        <v>111760.34465119736</v>
      </c>
      <c r="O111" s="76">
        <f t="shared" ca="1" si="28"/>
        <v>13323.891759576632</v>
      </c>
      <c r="P111" s="30">
        <f t="shared" ca="1" si="29"/>
        <v>4.7113910720807914E-4</v>
      </c>
      <c r="Q111" s="30"/>
      <c r="R111" s="30"/>
      <c r="S111" s="30"/>
      <c r="T111" s="30"/>
    </row>
    <row r="112" spans="1:20" x14ac:dyDescent="0.2">
      <c r="A112" s="85"/>
      <c r="B112" s="85"/>
      <c r="C112" s="30"/>
      <c r="D112" s="84">
        <f t="shared" si="17"/>
        <v>0</v>
      </c>
      <c r="E112" s="84">
        <f t="shared" si="18"/>
        <v>0</v>
      </c>
      <c r="F112" s="76">
        <f t="shared" si="19"/>
        <v>0</v>
      </c>
      <c r="G112" s="76">
        <f t="shared" si="20"/>
        <v>0</v>
      </c>
      <c r="H112" s="76">
        <f t="shared" si="21"/>
        <v>0</v>
      </c>
      <c r="I112" s="76">
        <f t="shared" si="22"/>
        <v>0</v>
      </c>
      <c r="J112" s="76">
        <f t="shared" si="23"/>
        <v>0</v>
      </c>
      <c r="K112" s="76">
        <f t="shared" ca="1" si="24"/>
        <v>-4.7113910720807914E-4</v>
      </c>
      <c r="L112" s="76">
        <f t="shared" ca="1" si="25"/>
        <v>2.2197205834082588E-7</v>
      </c>
      <c r="M112" s="76">
        <f t="shared" ca="1" si="26"/>
        <v>52719.064023799372</v>
      </c>
      <c r="N112" s="76">
        <f t="shared" ca="1" si="27"/>
        <v>111760.34465119736</v>
      </c>
      <c r="O112" s="76">
        <f t="shared" ca="1" si="28"/>
        <v>13323.891759576632</v>
      </c>
      <c r="P112" s="30">
        <f t="shared" ca="1" si="29"/>
        <v>4.7113910720807914E-4</v>
      </c>
      <c r="Q112" s="30"/>
      <c r="R112" s="30"/>
      <c r="S112" s="30"/>
      <c r="T112" s="30"/>
    </row>
    <row r="113" spans="1:20" x14ac:dyDescent="0.2">
      <c r="A113" s="85"/>
      <c r="B113" s="85"/>
      <c r="C113" s="30"/>
      <c r="D113" s="84">
        <f t="shared" si="17"/>
        <v>0</v>
      </c>
      <c r="E113" s="84">
        <f t="shared" si="18"/>
        <v>0</v>
      </c>
      <c r="F113" s="76">
        <f t="shared" si="19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ca="1" si="24"/>
        <v>-4.7113910720807914E-4</v>
      </c>
      <c r="L113" s="76">
        <f t="shared" ca="1" si="25"/>
        <v>2.2197205834082588E-7</v>
      </c>
      <c r="M113" s="76">
        <f t="shared" ca="1" si="26"/>
        <v>52719.064023799372</v>
      </c>
      <c r="N113" s="76">
        <f t="shared" ca="1" si="27"/>
        <v>111760.34465119736</v>
      </c>
      <c r="O113" s="76">
        <f t="shared" ca="1" si="28"/>
        <v>13323.891759576632</v>
      </c>
      <c r="P113" s="30">
        <f t="shared" ca="1" si="29"/>
        <v>4.7113910720807914E-4</v>
      </c>
      <c r="Q113" s="30"/>
      <c r="R113" s="30"/>
      <c r="S113" s="30"/>
      <c r="T113" s="30"/>
    </row>
    <row r="114" spans="1:20" x14ac:dyDescent="0.2">
      <c r="A114" s="85"/>
      <c r="B114" s="85"/>
      <c r="C114" s="30"/>
      <c r="D114" s="84">
        <f t="shared" si="17"/>
        <v>0</v>
      </c>
      <c r="E114" s="84">
        <f t="shared" si="18"/>
        <v>0</v>
      </c>
      <c r="F114" s="76">
        <f t="shared" si="19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ca="1" si="24"/>
        <v>-4.7113910720807914E-4</v>
      </c>
      <c r="L114" s="76">
        <f t="shared" ca="1" si="25"/>
        <v>2.2197205834082588E-7</v>
      </c>
      <c r="M114" s="76">
        <f t="shared" ca="1" si="26"/>
        <v>52719.064023799372</v>
      </c>
      <c r="N114" s="76">
        <f t="shared" ca="1" si="27"/>
        <v>111760.34465119736</v>
      </c>
      <c r="O114" s="76">
        <f t="shared" ca="1" si="28"/>
        <v>13323.891759576632</v>
      </c>
      <c r="P114" s="30">
        <f t="shared" ca="1" si="29"/>
        <v>4.7113910720807914E-4</v>
      </c>
      <c r="Q114" s="30"/>
      <c r="R114" s="30"/>
      <c r="S114" s="30"/>
      <c r="T114" s="30"/>
    </row>
    <row r="115" spans="1:20" x14ac:dyDescent="0.2">
      <c r="A115" s="85"/>
      <c r="B115" s="85"/>
      <c r="C115" s="30"/>
      <c r="D115" s="84">
        <f t="shared" si="17"/>
        <v>0</v>
      </c>
      <c r="E115" s="84">
        <f t="shared" si="18"/>
        <v>0</v>
      </c>
      <c r="F115" s="76">
        <f t="shared" si="19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ca="1" si="24"/>
        <v>-4.7113910720807914E-4</v>
      </c>
      <c r="L115" s="76">
        <f t="shared" ca="1" si="25"/>
        <v>2.2197205834082588E-7</v>
      </c>
      <c r="M115" s="76">
        <f t="shared" ca="1" si="26"/>
        <v>52719.064023799372</v>
      </c>
      <c r="N115" s="76">
        <f t="shared" ca="1" si="27"/>
        <v>111760.34465119736</v>
      </c>
      <c r="O115" s="76">
        <f t="shared" ca="1" si="28"/>
        <v>13323.891759576632</v>
      </c>
      <c r="P115" s="30">
        <f t="shared" ca="1" si="29"/>
        <v>4.7113910720807914E-4</v>
      </c>
      <c r="Q115" s="30"/>
      <c r="R115" s="30"/>
      <c r="S115" s="30"/>
      <c r="T115" s="30"/>
    </row>
    <row r="116" spans="1:20" x14ac:dyDescent="0.2">
      <c r="A116" s="85"/>
      <c r="B116" s="85"/>
      <c r="C116" s="30"/>
      <c r="D116" s="84">
        <f t="shared" si="17"/>
        <v>0</v>
      </c>
      <c r="E116" s="84">
        <f t="shared" si="18"/>
        <v>0</v>
      </c>
      <c r="F116" s="76">
        <f t="shared" si="19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ca="1" si="24"/>
        <v>-4.7113910720807914E-4</v>
      </c>
      <c r="L116" s="76">
        <f t="shared" ca="1" si="25"/>
        <v>2.2197205834082588E-7</v>
      </c>
      <c r="M116" s="76">
        <f t="shared" ca="1" si="26"/>
        <v>52719.064023799372</v>
      </c>
      <c r="N116" s="76">
        <f t="shared" ca="1" si="27"/>
        <v>111760.34465119736</v>
      </c>
      <c r="O116" s="76">
        <f t="shared" ca="1" si="28"/>
        <v>13323.891759576632</v>
      </c>
      <c r="P116" s="30">
        <f t="shared" ca="1" si="29"/>
        <v>4.7113910720807914E-4</v>
      </c>
      <c r="Q116" s="30"/>
      <c r="R116" s="30"/>
      <c r="S116" s="30"/>
      <c r="T116" s="30"/>
    </row>
    <row r="117" spans="1:20" x14ac:dyDescent="0.2">
      <c r="A117" s="85"/>
      <c r="B117" s="85"/>
      <c r="C117" s="30"/>
      <c r="D117" s="84">
        <f t="shared" si="17"/>
        <v>0</v>
      </c>
      <c r="E117" s="84">
        <f t="shared" si="18"/>
        <v>0</v>
      </c>
      <c r="F117" s="76">
        <f t="shared" si="19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ca="1" si="24"/>
        <v>-4.7113910720807914E-4</v>
      </c>
      <c r="L117" s="76">
        <f t="shared" ca="1" si="25"/>
        <v>2.2197205834082588E-7</v>
      </c>
      <c r="M117" s="76">
        <f t="shared" ca="1" si="26"/>
        <v>52719.064023799372</v>
      </c>
      <c r="N117" s="76">
        <f t="shared" ca="1" si="27"/>
        <v>111760.34465119736</v>
      </c>
      <c r="O117" s="76">
        <f t="shared" ca="1" si="28"/>
        <v>13323.891759576632</v>
      </c>
      <c r="P117" s="30">
        <f t="shared" ca="1" si="29"/>
        <v>4.7113910720807914E-4</v>
      </c>
      <c r="Q117" s="30"/>
      <c r="R117" s="30"/>
      <c r="S117" s="30"/>
      <c r="T117" s="30"/>
    </row>
    <row r="118" spans="1:20" x14ac:dyDescent="0.2">
      <c r="A118" s="85"/>
      <c r="B118" s="85"/>
      <c r="C118" s="30"/>
      <c r="D118" s="84">
        <f t="shared" si="17"/>
        <v>0</v>
      </c>
      <c r="E118" s="84">
        <f t="shared" si="18"/>
        <v>0</v>
      </c>
      <c r="F118" s="76">
        <f t="shared" si="19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ca="1" si="24"/>
        <v>-4.7113910720807914E-4</v>
      </c>
      <c r="L118" s="76">
        <f t="shared" ca="1" si="25"/>
        <v>2.2197205834082588E-7</v>
      </c>
      <c r="M118" s="76">
        <f t="shared" ca="1" si="26"/>
        <v>52719.064023799372</v>
      </c>
      <c r="N118" s="76">
        <f t="shared" ca="1" si="27"/>
        <v>111760.34465119736</v>
      </c>
      <c r="O118" s="76">
        <f t="shared" ca="1" si="28"/>
        <v>13323.891759576632</v>
      </c>
      <c r="P118" s="30">
        <f t="shared" ca="1" si="29"/>
        <v>4.7113910720807914E-4</v>
      </c>
      <c r="Q118" s="30"/>
      <c r="R118" s="30"/>
      <c r="S118" s="30"/>
      <c r="T118" s="30"/>
    </row>
    <row r="119" spans="1:20" x14ac:dyDescent="0.2">
      <c r="A119" s="85"/>
      <c r="B119" s="85"/>
      <c r="C119" s="30"/>
      <c r="D119" s="84">
        <f t="shared" si="17"/>
        <v>0</v>
      </c>
      <c r="E119" s="84">
        <f t="shared" si="18"/>
        <v>0</v>
      </c>
      <c r="F119" s="76">
        <f t="shared" si="19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ca="1" si="24"/>
        <v>-4.7113910720807914E-4</v>
      </c>
      <c r="L119" s="76">
        <f t="shared" ca="1" si="25"/>
        <v>2.2197205834082588E-7</v>
      </c>
      <c r="M119" s="76">
        <f t="shared" ca="1" si="26"/>
        <v>52719.064023799372</v>
      </c>
      <c r="N119" s="76">
        <f t="shared" ca="1" si="27"/>
        <v>111760.34465119736</v>
      </c>
      <c r="O119" s="76">
        <f t="shared" ca="1" si="28"/>
        <v>13323.891759576632</v>
      </c>
      <c r="P119" s="30">
        <f t="shared" ca="1" si="29"/>
        <v>4.7113910720807914E-4</v>
      </c>
      <c r="Q119" s="30"/>
      <c r="R119" s="30"/>
      <c r="S119" s="30"/>
      <c r="T119" s="30"/>
    </row>
    <row r="120" spans="1:20" x14ac:dyDescent="0.2">
      <c r="A120" s="85"/>
      <c r="B120" s="85"/>
      <c r="C120" s="30"/>
      <c r="D120" s="84">
        <f t="shared" si="17"/>
        <v>0</v>
      </c>
      <c r="E120" s="84">
        <f t="shared" si="18"/>
        <v>0</v>
      </c>
      <c r="F120" s="76">
        <f t="shared" si="19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ca="1" si="24"/>
        <v>-4.7113910720807914E-4</v>
      </c>
      <c r="L120" s="76">
        <f t="shared" ca="1" si="25"/>
        <v>2.2197205834082588E-7</v>
      </c>
      <c r="M120" s="76">
        <f t="shared" ca="1" si="26"/>
        <v>52719.064023799372</v>
      </c>
      <c r="N120" s="76">
        <f t="shared" ca="1" si="27"/>
        <v>111760.34465119736</v>
      </c>
      <c r="O120" s="76">
        <f t="shared" ca="1" si="28"/>
        <v>13323.891759576632</v>
      </c>
      <c r="P120" s="30">
        <f t="shared" ca="1" si="29"/>
        <v>4.7113910720807914E-4</v>
      </c>
      <c r="Q120" s="30"/>
      <c r="R120" s="30"/>
      <c r="S120" s="30"/>
      <c r="T120" s="30"/>
    </row>
    <row r="121" spans="1:20" x14ac:dyDescent="0.2">
      <c r="A121" s="85"/>
      <c r="B121" s="85"/>
      <c r="C121" s="30"/>
      <c r="D121" s="84">
        <f t="shared" si="17"/>
        <v>0</v>
      </c>
      <c r="E121" s="84">
        <f t="shared" si="18"/>
        <v>0</v>
      </c>
      <c r="F121" s="76">
        <f t="shared" si="19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ca="1" si="24"/>
        <v>-4.7113910720807914E-4</v>
      </c>
      <c r="L121" s="76">
        <f t="shared" ca="1" si="25"/>
        <v>2.2197205834082588E-7</v>
      </c>
      <c r="M121" s="76">
        <f t="shared" ca="1" si="26"/>
        <v>52719.064023799372</v>
      </c>
      <c r="N121" s="76">
        <f t="shared" ca="1" si="27"/>
        <v>111760.34465119736</v>
      </c>
      <c r="O121" s="76">
        <f t="shared" ca="1" si="28"/>
        <v>13323.891759576632</v>
      </c>
      <c r="P121" s="30">
        <f t="shared" ca="1" si="29"/>
        <v>4.7113910720807914E-4</v>
      </c>
      <c r="Q121" s="30"/>
      <c r="R121" s="30"/>
      <c r="S121" s="30"/>
      <c r="T121" s="30"/>
    </row>
    <row r="122" spans="1:20" x14ac:dyDescent="0.2">
      <c r="A122" s="85"/>
      <c r="B122" s="85"/>
      <c r="C122" s="30"/>
      <c r="D122" s="84">
        <f t="shared" si="17"/>
        <v>0</v>
      </c>
      <c r="E122" s="84">
        <f t="shared" si="18"/>
        <v>0</v>
      </c>
      <c r="F122" s="76">
        <f t="shared" si="19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ca="1" si="24"/>
        <v>-4.7113910720807914E-4</v>
      </c>
      <c r="L122" s="76">
        <f t="shared" ca="1" si="25"/>
        <v>2.2197205834082588E-7</v>
      </c>
      <c r="M122" s="76">
        <f t="shared" ca="1" si="26"/>
        <v>52719.064023799372</v>
      </c>
      <c r="N122" s="76">
        <f t="shared" ca="1" si="27"/>
        <v>111760.34465119736</v>
      </c>
      <c r="O122" s="76">
        <f t="shared" ca="1" si="28"/>
        <v>13323.891759576632</v>
      </c>
      <c r="P122" s="30">
        <f t="shared" ca="1" si="29"/>
        <v>4.7113910720807914E-4</v>
      </c>
      <c r="Q122" s="30"/>
      <c r="R122" s="30"/>
      <c r="S122" s="30"/>
      <c r="T122" s="30"/>
    </row>
    <row r="123" spans="1:20" x14ac:dyDescent="0.2">
      <c r="A123" s="85"/>
      <c r="B123" s="85"/>
      <c r="C123" s="30"/>
      <c r="D123" s="84">
        <f t="shared" si="17"/>
        <v>0</v>
      </c>
      <c r="E123" s="84">
        <f t="shared" si="18"/>
        <v>0</v>
      </c>
      <c r="F123" s="76">
        <f t="shared" si="19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ca="1" si="24"/>
        <v>-4.7113910720807914E-4</v>
      </c>
      <c r="L123" s="76">
        <f t="shared" ca="1" si="25"/>
        <v>2.2197205834082588E-7</v>
      </c>
      <c r="M123" s="76">
        <f t="shared" ca="1" si="26"/>
        <v>52719.064023799372</v>
      </c>
      <c r="N123" s="76">
        <f t="shared" ca="1" si="27"/>
        <v>111760.34465119736</v>
      </c>
      <c r="O123" s="76">
        <f t="shared" ca="1" si="28"/>
        <v>13323.891759576632</v>
      </c>
      <c r="P123" s="30">
        <f t="shared" ca="1" si="29"/>
        <v>4.7113910720807914E-4</v>
      </c>
      <c r="Q123" s="30"/>
      <c r="R123" s="30"/>
      <c r="S123" s="30"/>
      <c r="T123" s="30"/>
    </row>
    <row r="124" spans="1:20" x14ac:dyDescent="0.2">
      <c r="A124" s="85"/>
      <c r="B124" s="85"/>
      <c r="C124" s="30"/>
      <c r="D124" s="84">
        <f t="shared" si="17"/>
        <v>0</v>
      </c>
      <c r="E124" s="84">
        <f t="shared" si="18"/>
        <v>0</v>
      </c>
      <c r="F124" s="76">
        <f t="shared" si="19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ca="1" si="24"/>
        <v>-4.7113910720807914E-4</v>
      </c>
      <c r="L124" s="76">
        <f t="shared" ca="1" si="25"/>
        <v>2.2197205834082588E-7</v>
      </c>
      <c r="M124" s="76">
        <f t="shared" ca="1" si="26"/>
        <v>52719.064023799372</v>
      </c>
      <c r="N124" s="76">
        <f t="shared" ca="1" si="27"/>
        <v>111760.34465119736</v>
      </c>
      <c r="O124" s="76">
        <f t="shared" ca="1" si="28"/>
        <v>13323.891759576632</v>
      </c>
      <c r="P124" s="30">
        <f t="shared" ca="1" si="29"/>
        <v>4.7113910720807914E-4</v>
      </c>
      <c r="Q124" s="30"/>
      <c r="R124" s="30"/>
      <c r="S124" s="30"/>
      <c r="T124" s="30"/>
    </row>
    <row r="125" spans="1:20" x14ac:dyDescent="0.2">
      <c r="A125" s="85"/>
      <c r="B125" s="85"/>
      <c r="C125" s="30"/>
      <c r="D125" s="84">
        <f t="shared" si="17"/>
        <v>0</v>
      </c>
      <c r="E125" s="84">
        <f t="shared" si="18"/>
        <v>0</v>
      </c>
      <c r="F125" s="76">
        <f t="shared" si="19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ca="1" si="24"/>
        <v>-4.7113910720807914E-4</v>
      </c>
      <c r="L125" s="76">
        <f t="shared" ca="1" si="25"/>
        <v>2.2197205834082588E-7</v>
      </c>
      <c r="M125" s="76">
        <f t="shared" ca="1" si="26"/>
        <v>52719.064023799372</v>
      </c>
      <c r="N125" s="76">
        <f t="shared" ca="1" si="27"/>
        <v>111760.34465119736</v>
      </c>
      <c r="O125" s="76">
        <f t="shared" ca="1" si="28"/>
        <v>13323.891759576632</v>
      </c>
      <c r="P125" s="30">
        <f t="shared" ca="1" si="29"/>
        <v>4.7113910720807914E-4</v>
      </c>
      <c r="Q125" s="30"/>
      <c r="R125" s="30"/>
      <c r="S125" s="30"/>
      <c r="T125" s="30"/>
    </row>
    <row r="126" spans="1:20" x14ac:dyDescent="0.2">
      <c r="A126" s="85"/>
      <c r="B126" s="85"/>
      <c r="C126" s="30"/>
      <c r="D126" s="84">
        <f t="shared" si="17"/>
        <v>0</v>
      </c>
      <c r="E126" s="84">
        <f t="shared" si="18"/>
        <v>0</v>
      </c>
      <c r="F126" s="76">
        <f t="shared" si="19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ca="1" si="24"/>
        <v>-4.7113910720807914E-4</v>
      </c>
      <c r="L126" s="76">
        <f t="shared" ca="1" si="25"/>
        <v>2.2197205834082588E-7</v>
      </c>
      <c r="M126" s="76">
        <f t="shared" ca="1" si="26"/>
        <v>52719.064023799372</v>
      </c>
      <c r="N126" s="76">
        <f t="shared" ca="1" si="27"/>
        <v>111760.34465119736</v>
      </c>
      <c r="O126" s="76">
        <f t="shared" ca="1" si="28"/>
        <v>13323.891759576632</v>
      </c>
      <c r="P126" s="30">
        <f t="shared" ca="1" si="29"/>
        <v>4.7113910720807914E-4</v>
      </c>
      <c r="Q126" s="30"/>
      <c r="R126" s="30"/>
      <c r="S126" s="30"/>
      <c r="T126" s="30"/>
    </row>
    <row r="127" spans="1:20" x14ac:dyDescent="0.2">
      <c r="A127" s="85"/>
      <c r="B127" s="85"/>
      <c r="C127" s="30"/>
      <c r="D127" s="84">
        <f t="shared" si="17"/>
        <v>0</v>
      </c>
      <c r="E127" s="84">
        <f t="shared" si="18"/>
        <v>0</v>
      </c>
      <c r="F127" s="76">
        <f t="shared" si="19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ca="1" si="24"/>
        <v>-4.7113910720807914E-4</v>
      </c>
      <c r="L127" s="76">
        <f t="shared" ca="1" si="25"/>
        <v>2.2197205834082588E-7</v>
      </c>
      <c r="M127" s="76">
        <f t="shared" ca="1" si="26"/>
        <v>52719.064023799372</v>
      </c>
      <c r="N127" s="76">
        <f t="shared" ca="1" si="27"/>
        <v>111760.34465119736</v>
      </c>
      <c r="O127" s="76">
        <f t="shared" ca="1" si="28"/>
        <v>13323.891759576632</v>
      </c>
      <c r="P127" s="30">
        <f t="shared" ca="1" si="29"/>
        <v>4.7113910720807914E-4</v>
      </c>
      <c r="Q127" s="30"/>
      <c r="R127" s="30"/>
      <c r="S127" s="30"/>
      <c r="T127" s="30"/>
    </row>
    <row r="128" spans="1:20" x14ac:dyDescent="0.2">
      <c r="A128" s="85"/>
      <c r="B128" s="85"/>
      <c r="C128" s="30"/>
      <c r="D128" s="84">
        <f t="shared" si="17"/>
        <v>0</v>
      </c>
      <c r="E128" s="84">
        <f t="shared" si="18"/>
        <v>0</v>
      </c>
      <c r="F128" s="76">
        <f t="shared" si="19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ca="1" si="24"/>
        <v>-4.7113910720807914E-4</v>
      </c>
      <c r="L128" s="76">
        <f t="shared" ca="1" si="25"/>
        <v>2.2197205834082588E-7</v>
      </c>
      <c r="M128" s="76">
        <f t="shared" ca="1" si="26"/>
        <v>52719.064023799372</v>
      </c>
      <c r="N128" s="76">
        <f t="shared" ca="1" si="27"/>
        <v>111760.34465119736</v>
      </c>
      <c r="O128" s="76">
        <f t="shared" ca="1" si="28"/>
        <v>13323.891759576632</v>
      </c>
      <c r="P128" s="30">
        <f t="shared" ca="1" si="29"/>
        <v>4.7113910720807914E-4</v>
      </c>
      <c r="Q128" s="30"/>
      <c r="R128" s="30"/>
      <c r="S128" s="30"/>
      <c r="T128" s="30"/>
    </row>
    <row r="129" spans="1:20" x14ac:dyDescent="0.2">
      <c r="A129" s="85"/>
      <c r="B129" s="85"/>
      <c r="C129" s="30"/>
      <c r="D129" s="84">
        <f t="shared" si="17"/>
        <v>0</v>
      </c>
      <c r="E129" s="84">
        <f t="shared" si="18"/>
        <v>0</v>
      </c>
      <c r="F129" s="76">
        <f t="shared" si="19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ca="1" si="24"/>
        <v>-4.7113910720807914E-4</v>
      </c>
      <c r="L129" s="76">
        <f t="shared" ca="1" si="25"/>
        <v>2.2197205834082588E-7</v>
      </c>
      <c r="M129" s="76">
        <f t="shared" ca="1" si="26"/>
        <v>52719.064023799372</v>
      </c>
      <c r="N129" s="76">
        <f t="shared" ca="1" si="27"/>
        <v>111760.34465119736</v>
      </c>
      <c r="O129" s="76">
        <f t="shared" ca="1" si="28"/>
        <v>13323.891759576632</v>
      </c>
      <c r="P129" s="30">
        <f t="shared" ca="1" si="29"/>
        <v>4.7113910720807914E-4</v>
      </c>
      <c r="Q129" s="30"/>
      <c r="R129" s="30"/>
      <c r="S129" s="30"/>
      <c r="T129" s="30"/>
    </row>
    <row r="130" spans="1:20" x14ac:dyDescent="0.2">
      <c r="A130" s="85"/>
      <c r="B130" s="85"/>
      <c r="C130" s="30"/>
      <c r="D130" s="84">
        <f t="shared" si="17"/>
        <v>0</v>
      </c>
      <c r="E130" s="84">
        <f t="shared" si="18"/>
        <v>0</v>
      </c>
      <c r="F130" s="76">
        <f t="shared" si="19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ca="1" si="24"/>
        <v>-4.7113910720807914E-4</v>
      </c>
      <c r="L130" s="76">
        <f t="shared" ca="1" si="25"/>
        <v>2.2197205834082588E-7</v>
      </c>
      <c r="M130" s="76">
        <f t="shared" ca="1" si="26"/>
        <v>52719.064023799372</v>
      </c>
      <c r="N130" s="76">
        <f t="shared" ca="1" si="27"/>
        <v>111760.34465119736</v>
      </c>
      <c r="O130" s="76">
        <f t="shared" ca="1" si="28"/>
        <v>13323.891759576632</v>
      </c>
      <c r="P130" s="30">
        <f t="shared" ca="1" si="29"/>
        <v>4.7113910720807914E-4</v>
      </c>
      <c r="Q130" s="30"/>
      <c r="R130" s="30"/>
      <c r="S130" s="30"/>
      <c r="T130" s="30"/>
    </row>
    <row r="131" spans="1:20" x14ac:dyDescent="0.2">
      <c r="A131" s="85"/>
      <c r="B131" s="85"/>
      <c r="C131" s="30"/>
      <c r="D131" s="84">
        <f t="shared" si="17"/>
        <v>0</v>
      </c>
      <c r="E131" s="84">
        <f t="shared" si="18"/>
        <v>0</v>
      </c>
      <c r="F131" s="76">
        <f t="shared" si="19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ca="1" si="24"/>
        <v>-4.7113910720807914E-4</v>
      </c>
      <c r="L131" s="76">
        <f t="shared" ca="1" si="25"/>
        <v>2.2197205834082588E-7</v>
      </c>
      <c r="M131" s="76">
        <f t="shared" ca="1" si="26"/>
        <v>52719.064023799372</v>
      </c>
      <c r="N131" s="76">
        <f t="shared" ca="1" si="27"/>
        <v>111760.34465119736</v>
      </c>
      <c r="O131" s="76">
        <f t="shared" ca="1" si="28"/>
        <v>13323.891759576632</v>
      </c>
      <c r="P131" s="30">
        <f t="shared" ca="1" si="29"/>
        <v>4.7113910720807914E-4</v>
      </c>
      <c r="Q131" s="30"/>
      <c r="R131" s="30"/>
      <c r="S131" s="30"/>
      <c r="T131" s="30"/>
    </row>
    <row r="132" spans="1:20" x14ac:dyDescent="0.2">
      <c r="A132" s="85"/>
      <c r="B132" s="85"/>
      <c r="C132" s="30"/>
      <c r="D132" s="84">
        <f t="shared" ref="D132:D195" si="30">A132/A$18</f>
        <v>0</v>
      </c>
      <c r="E132" s="84">
        <f t="shared" ref="E132:E195" si="31">B132/B$18</f>
        <v>0</v>
      </c>
      <c r="F132" s="76">
        <f t="shared" ref="F132:F195" si="32">D132*D132</f>
        <v>0</v>
      </c>
      <c r="G132" s="76">
        <f t="shared" ref="G132:G195" si="33">D132*F132</f>
        <v>0</v>
      </c>
      <c r="H132" s="76">
        <f t="shared" ref="H132:H195" si="34">F132*F132</f>
        <v>0</v>
      </c>
      <c r="I132" s="76">
        <f t="shared" ref="I132:I195" si="35">E132*D132</f>
        <v>0</v>
      </c>
      <c r="J132" s="76">
        <f t="shared" ref="J132:J195" si="36">I132*D132</f>
        <v>0</v>
      </c>
      <c r="K132" s="76">
        <f t="shared" ref="K132:K195" ca="1" si="37">+E$4+E$5*D132+E$6*D132^2</f>
        <v>-4.7113910720807914E-4</v>
      </c>
      <c r="L132" s="76">
        <f t="shared" ref="L132:L195" ca="1" si="38">+(K132-E132)^2</f>
        <v>2.2197205834082588E-7</v>
      </c>
      <c r="M132" s="76">
        <f t="shared" ref="M132:M195" ca="1" si="39">(M$1-M$2*D132+M$3*F132)^2</f>
        <v>52719.064023799372</v>
      </c>
      <c r="N132" s="76">
        <f t="shared" ref="N132:N195" ca="1" si="40">(-M$2+M$4*D132-M$5*F132)^2</f>
        <v>111760.34465119736</v>
      </c>
      <c r="O132" s="76">
        <f t="shared" ref="O132:O195" ca="1" si="41">+(M$3-D132*M$5+F132*M$6)^2</f>
        <v>13323.891759576632</v>
      </c>
      <c r="P132" s="30">
        <f t="shared" ref="P132:P195" ca="1" si="42">+E132-K132</f>
        <v>4.7113910720807914E-4</v>
      </c>
      <c r="Q132" s="30"/>
      <c r="R132" s="30"/>
      <c r="S132" s="30"/>
      <c r="T132" s="30"/>
    </row>
    <row r="133" spans="1:20" x14ac:dyDescent="0.2">
      <c r="A133" s="85"/>
      <c r="B133" s="85"/>
      <c r="C133" s="30"/>
      <c r="D133" s="84">
        <f t="shared" si="30"/>
        <v>0</v>
      </c>
      <c r="E133" s="84">
        <f t="shared" si="31"/>
        <v>0</v>
      </c>
      <c r="F133" s="76">
        <f t="shared" si="32"/>
        <v>0</v>
      </c>
      <c r="G133" s="76">
        <f t="shared" si="33"/>
        <v>0</v>
      </c>
      <c r="H133" s="76">
        <f t="shared" si="34"/>
        <v>0</v>
      </c>
      <c r="I133" s="76">
        <f t="shared" si="35"/>
        <v>0</v>
      </c>
      <c r="J133" s="76">
        <f t="shared" si="36"/>
        <v>0</v>
      </c>
      <c r="K133" s="76">
        <f t="shared" ca="1" si="37"/>
        <v>-4.7113910720807914E-4</v>
      </c>
      <c r="L133" s="76">
        <f t="shared" ca="1" si="38"/>
        <v>2.2197205834082588E-7</v>
      </c>
      <c r="M133" s="76">
        <f t="shared" ca="1" si="39"/>
        <v>52719.064023799372</v>
      </c>
      <c r="N133" s="76">
        <f t="shared" ca="1" si="40"/>
        <v>111760.34465119736</v>
      </c>
      <c r="O133" s="76">
        <f t="shared" ca="1" si="41"/>
        <v>13323.891759576632</v>
      </c>
      <c r="P133" s="30">
        <f t="shared" ca="1" si="42"/>
        <v>4.7113910720807914E-4</v>
      </c>
      <c r="Q133" s="30"/>
      <c r="R133" s="30"/>
      <c r="S133" s="30"/>
      <c r="T133" s="30"/>
    </row>
    <row r="134" spans="1:20" x14ac:dyDescent="0.2">
      <c r="A134" s="85"/>
      <c r="B134" s="85"/>
      <c r="C134" s="30"/>
      <c r="D134" s="84">
        <f t="shared" si="30"/>
        <v>0</v>
      </c>
      <c r="E134" s="84">
        <f t="shared" si="31"/>
        <v>0</v>
      </c>
      <c r="F134" s="76">
        <f t="shared" si="32"/>
        <v>0</v>
      </c>
      <c r="G134" s="76">
        <f t="shared" si="33"/>
        <v>0</v>
      </c>
      <c r="H134" s="76">
        <f t="shared" si="34"/>
        <v>0</v>
      </c>
      <c r="I134" s="76">
        <f t="shared" si="35"/>
        <v>0</v>
      </c>
      <c r="J134" s="76">
        <f t="shared" si="36"/>
        <v>0</v>
      </c>
      <c r="K134" s="76">
        <f t="shared" ca="1" si="37"/>
        <v>-4.7113910720807914E-4</v>
      </c>
      <c r="L134" s="76">
        <f t="shared" ca="1" si="38"/>
        <v>2.2197205834082588E-7</v>
      </c>
      <c r="M134" s="76">
        <f t="shared" ca="1" si="39"/>
        <v>52719.064023799372</v>
      </c>
      <c r="N134" s="76">
        <f t="shared" ca="1" si="40"/>
        <v>111760.34465119736</v>
      </c>
      <c r="O134" s="76">
        <f t="shared" ca="1" si="41"/>
        <v>13323.891759576632</v>
      </c>
      <c r="P134" s="30">
        <f t="shared" ca="1" si="42"/>
        <v>4.7113910720807914E-4</v>
      </c>
      <c r="Q134" s="30"/>
      <c r="R134" s="30"/>
      <c r="S134" s="30"/>
      <c r="T134" s="30"/>
    </row>
    <row r="135" spans="1:20" x14ac:dyDescent="0.2">
      <c r="A135" s="85"/>
      <c r="B135" s="85"/>
      <c r="C135" s="30"/>
      <c r="D135" s="84">
        <f t="shared" si="30"/>
        <v>0</v>
      </c>
      <c r="E135" s="84">
        <f t="shared" si="31"/>
        <v>0</v>
      </c>
      <c r="F135" s="76">
        <f t="shared" si="32"/>
        <v>0</v>
      </c>
      <c r="G135" s="76">
        <f t="shared" si="33"/>
        <v>0</v>
      </c>
      <c r="H135" s="76">
        <f t="shared" si="34"/>
        <v>0</v>
      </c>
      <c r="I135" s="76">
        <f t="shared" si="35"/>
        <v>0</v>
      </c>
      <c r="J135" s="76">
        <f t="shared" si="36"/>
        <v>0</v>
      </c>
      <c r="K135" s="76">
        <f t="shared" ca="1" si="37"/>
        <v>-4.7113910720807914E-4</v>
      </c>
      <c r="L135" s="76">
        <f t="shared" ca="1" si="38"/>
        <v>2.2197205834082588E-7</v>
      </c>
      <c r="M135" s="76">
        <f t="shared" ca="1" si="39"/>
        <v>52719.064023799372</v>
      </c>
      <c r="N135" s="76">
        <f t="shared" ca="1" si="40"/>
        <v>111760.34465119736</v>
      </c>
      <c r="O135" s="76">
        <f t="shared" ca="1" si="41"/>
        <v>13323.891759576632</v>
      </c>
      <c r="P135" s="30">
        <f t="shared" ca="1" si="42"/>
        <v>4.7113910720807914E-4</v>
      </c>
      <c r="Q135" s="30"/>
      <c r="R135" s="30"/>
      <c r="S135" s="30"/>
      <c r="T135" s="30"/>
    </row>
    <row r="136" spans="1:20" x14ac:dyDescent="0.2">
      <c r="A136" s="85"/>
      <c r="B136" s="85"/>
      <c r="C136" s="30"/>
      <c r="D136" s="84">
        <f t="shared" si="30"/>
        <v>0</v>
      </c>
      <c r="E136" s="84">
        <f t="shared" si="31"/>
        <v>0</v>
      </c>
      <c r="F136" s="76">
        <f t="shared" si="32"/>
        <v>0</v>
      </c>
      <c r="G136" s="76">
        <f t="shared" si="33"/>
        <v>0</v>
      </c>
      <c r="H136" s="76">
        <f t="shared" si="34"/>
        <v>0</v>
      </c>
      <c r="I136" s="76">
        <f t="shared" si="35"/>
        <v>0</v>
      </c>
      <c r="J136" s="76">
        <f t="shared" si="36"/>
        <v>0</v>
      </c>
      <c r="K136" s="76">
        <f t="shared" ca="1" si="37"/>
        <v>-4.7113910720807914E-4</v>
      </c>
      <c r="L136" s="76">
        <f t="shared" ca="1" si="38"/>
        <v>2.2197205834082588E-7</v>
      </c>
      <c r="M136" s="76">
        <f t="shared" ca="1" si="39"/>
        <v>52719.064023799372</v>
      </c>
      <c r="N136" s="76">
        <f t="shared" ca="1" si="40"/>
        <v>111760.34465119736</v>
      </c>
      <c r="O136" s="76">
        <f t="shared" ca="1" si="41"/>
        <v>13323.891759576632</v>
      </c>
      <c r="P136" s="30">
        <f t="shared" ca="1" si="42"/>
        <v>4.7113910720807914E-4</v>
      </c>
      <c r="Q136" s="30"/>
      <c r="R136" s="30"/>
      <c r="S136" s="30"/>
      <c r="T136" s="30"/>
    </row>
    <row r="137" spans="1:20" x14ac:dyDescent="0.2">
      <c r="A137" s="85"/>
      <c r="B137" s="85"/>
      <c r="C137" s="30"/>
      <c r="D137" s="84">
        <f t="shared" si="30"/>
        <v>0</v>
      </c>
      <c r="E137" s="84">
        <f t="shared" si="31"/>
        <v>0</v>
      </c>
      <c r="F137" s="76">
        <f t="shared" si="32"/>
        <v>0</v>
      </c>
      <c r="G137" s="76">
        <f t="shared" si="33"/>
        <v>0</v>
      </c>
      <c r="H137" s="76">
        <f t="shared" si="34"/>
        <v>0</v>
      </c>
      <c r="I137" s="76">
        <f t="shared" si="35"/>
        <v>0</v>
      </c>
      <c r="J137" s="76">
        <f t="shared" si="36"/>
        <v>0</v>
      </c>
      <c r="K137" s="76">
        <f t="shared" ca="1" si="37"/>
        <v>-4.7113910720807914E-4</v>
      </c>
      <c r="L137" s="76">
        <f t="shared" ca="1" si="38"/>
        <v>2.2197205834082588E-7</v>
      </c>
      <c r="M137" s="76">
        <f t="shared" ca="1" si="39"/>
        <v>52719.064023799372</v>
      </c>
      <c r="N137" s="76">
        <f t="shared" ca="1" si="40"/>
        <v>111760.34465119736</v>
      </c>
      <c r="O137" s="76">
        <f t="shared" ca="1" si="41"/>
        <v>13323.891759576632</v>
      </c>
      <c r="P137" s="30">
        <f t="shared" ca="1" si="42"/>
        <v>4.7113910720807914E-4</v>
      </c>
      <c r="Q137" s="30"/>
      <c r="R137" s="30"/>
      <c r="S137" s="30"/>
      <c r="T137" s="30"/>
    </row>
    <row r="138" spans="1:20" x14ac:dyDescent="0.2">
      <c r="A138" s="85"/>
      <c r="B138" s="85"/>
      <c r="C138" s="30"/>
      <c r="D138" s="84">
        <f t="shared" si="30"/>
        <v>0</v>
      </c>
      <c r="E138" s="84">
        <f t="shared" si="31"/>
        <v>0</v>
      </c>
      <c r="F138" s="76">
        <f t="shared" si="32"/>
        <v>0</v>
      </c>
      <c r="G138" s="76">
        <f t="shared" si="33"/>
        <v>0</v>
      </c>
      <c r="H138" s="76">
        <f t="shared" si="34"/>
        <v>0</v>
      </c>
      <c r="I138" s="76">
        <f t="shared" si="35"/>
        <v>0</v>
      </c>
      <c r="J138" s="76">
        <f t="shared" si="36"/>
        <v>0</v>
      </c>
      <c r="K138" s="76">
        <f t="shared" ca="1" si="37"/>
        <v>-4.7113910720807914E-4</v>
      </c>
      <c r="L138" s="76">
        <f t="shared" ca="1" si="38"/>
        <v>2.2197205834082588E-7</v>
      </c>
      <c r="M138" s="76">
        <f t="shared" ca="1" si="39"/>
        <v>52719.064023799372</v>
      </c>
      <c r="N138" s="76">
        <f t="shared" ca="1" si="40"/>
        <v>111760.34465119736</v>
      </c>
      <c r="O138" s="76">
        <f t="shared" ca="1" si="41"/>
        <v>13323.891759576632</v>
      </c>
      <c r="P138" s="30">
        <f t="shared" ca="1" si="42"/>
        <v>4.7113910720807914E-4</v>
      </c>
      <c r="Q138" s="30"/>
      <c r="R138" s="30"/>
      <c r="S138" s="30"/>
      <c r="T138" s="30"/>
    </row>
    <row r="139" spans="1:20" x14ac:dyDescent="0.2">
      <c r="A139" s="85"/>
      <c r="B139" s="85"/>
      <c r="C139" s="30"/>
      <c r="D139" s="84">
        <f t="shared" si="30"/>
        <v>0</v>
      </c>
      <c r="E139" s="84">
        <f t="shared" si="31"/>
        <v>0</v>
      </c>
      <c r="F139" s="76">
        <f t="shared" si="32"/>
        <v>0</v>
      </c>
      <c r="G139" s="76">
        <f t="shared" si="33"/>
        <v>0</v>
      </c>
      <c r="H139" s="76">
        <f t="shared" si="34"/>
        <v>0</v>
      </c>
      <c r="I139" s="76">
        <f t="shared" si="35"/>
        <v>0</v>
      </c>
      <c r="J139" s="76">
        <f t="shared" si="36"/>
        <v>0</v>
      </c>
      <c r="K139" s="76">
        <f t="shared" ca="1" si="37"/>
        <v>-4.7113910720807914E-4</v>
      </c>
      <c r="L139" s="76">
        <f t="shared" ca="1" si="38"/>
        <v>2.2197205834082588E-7</v>
      </c>
      <c r="M139" s="76">
        <f t="shared" ca="1" si="39"/>
        <v>52719.064023799372</v>
      </c>
      <c r="N139" s="76">
        <f t="shared" ca="1" si="40"/>
        <v>111760.34465119736</v>
      </c>
      <c r="O139" s="76">
        <f t="shared" ca="1" si="41"/>
        <v>13323.891759576632</v>
      </c>
      <c r="P139" s="30">
        <f t="shared" ca="1" si="42"/>
        <v>4.7113910720807914E-4</v>
      </c>
      <c r="Q139" s="30"/>
      <c r="R139" s="30"/>
      <c r="S139" s="30"/>
      <c r="T139" s="30"/>
    </row>
    <row r="140" spans="1:20" x14ac:dyDescent="0.2">
      <c r="A140" s="85"/>
      <c r="B140" s="85"/>
      <c r="C140" s="30"/>
      <c r="D140" s="84">
        <f t="shared" si="30"/>
        <v>0</v>
      </c>
      <c r="E140" s="84">
        <f t="shared" si="31"/>
        <v>0</v>
      </c>
      <c r="F140" s="76">
        <f t="shared" si="32"/>
        <v>0</v>
      </c>
      <c r="G140" s="76">
        <f t="shared" si="33"/>
        <v>0</v>
      </c>
      <c r="H140" s="76">
        <f t="shared" si="34"/>
        <v>0</v>
      </c>
      <c r="I140" s="76">
        <f t="shared" si="35"/>
        <v>0</v>
      </c>
      <c r="J140" s="76">
        <f t="shared" si="36"/>
        <v>0</v>
      </c>
      <c r="K140" s="76">
        <f t="shared" ca="1" si="37"/>
        <v>-4.7113910720807914E-4</v>
      </c>
      <c r="L140" s="76">
        <f t="shared" ca="1" si="38"/>
        <v>2.2197205834082588E-7</v>
      </c>
      <c r="M140" s="76">
        <f t="shared" ca="1" si="39"/>
        <v>52719.064023799372</v>
      </c>
      <c r="N140" s="76">
        <f t="shared" ca="1" si="40"/>
        <v>111760.34465119736</v>
      </c>
      <c r="O140" s="76">
        <f t="shared" ca="1" si="41"/>
        <v>13323.891759576632</v>
      </c>
      <c r="P140" s="30">
        <f t="shared" ca="1" si="42"/>
        <v>4.7113910720807914E-4</v>
      </c>
      <c r="Q140" s="30"/>
      <c r="R140" s="30"/>
      <c r="S140" s="30"/>
      <c r="T140" s="30"/>
    </row>
    <row r="141" spans="1:20" x14ac:dyDescent="0.2">
      <c r="A141" s="85"/>
      <c r="B141" s="85"/>
      <c r="C141" s="30"/>
      <c r="D141" s="84">
        <f t="shared" si="30"/>
        <v>0</v>
      </c>
      <c r="E141" s="84">
        <f t="shared" si="31"/>
        <v>0</v>
      </c>
      <c r="F141" s="76">
        <f t="shared" si="32"/>
        <v>0</v>
      </c>
      <c r="G141" s="76">
        <f t="shared" si="33"/>
        <v>0</v>
      </c>
      <c r="H141" s="76">
        <f t="shared" si="34"/>
        <v>0</v>
      </c>
      <c r="I141" s="76">
        <f t="shared" si="35"/>
        <v>0</v>
      </c>
      <c r="J141" s="76">
        <f t="shared" si="36"/>
        <v>0</v>
      </c>
      <c r="K141" s="76">
        <f t="shared" ca="1" si="37"/>
        <v>-4.7113910720807914E-4</v>
      </c>
      <c r="L141" s="76">
        <f t="shared" ca="1" si="38"/>
        <v>2.2197205834082588E-7</v>
      </c>
      <c r="M141" s="76">
        <f t="shared" ca="1" si="39"/>
        <v>52719.064023799372</v>
      </c>
      <c r="N141" s="76">
        <f t="shared" ca="1" si="40"/>
        <v>111760.34465119736</v>
      </c>
      <c r="O141" s="76">
        <f t="shared" ca="1" si="41"/>
        <v>13323.891759576632</v>
      </c>
      <c r="P141" s="30">
        <f t="shared" ca="1" si="42"/>
        <v>4.7113910720807914E-4</v>
      </c>
      <c r="Q141" s="30"/>
      <c r="R141" s="30"/>
      <c r="S141" s="30"/>
      <c r="T141" s="30"/>
    </row>
    <row r="142" spans="1:20" x14ac:dyDescent="0.2">
      <c r="A142" s="85"/>
      <c r="B142" s="85"/>
      <c r="C142" s="30"/>
      <c r="D142" s="84">
        <f t="shared" si="30"/>
        <v>0</v>
      </c>
      <c r="E142" s="84">
        <f t="shared" si="31"/>
        <v>0</v>
      </c>
      <c r="F142" s="76">
        <f t="shared" si="32"/>
        <v>0</v>
      </c>
      <c r="G142" s="76">
        <f t="shared" si="33"/>
        <v>0</v>
      </c>
      <c r="H142" s="76">
        <f t="shared" si="34"/>
        <v>0</v>
      </c>
      <c r="I142" s="76">
        <f t="shared" si="35"/>
        <v>0</v>
      </c>
      <c r="J142" s="76">
        <f t="shared" si="36"/>
        <v>0</v>
      </c>
      <c r="K142" s="76">
        <f t="shared" ca="1" si="37"/>
        <v>-4.7113910720807914E-4</v>
      </c>
      <c r="L142" s="76">
        <f t="shared" ca="1" si="38"/>
        <v>2.2197205834082588E-7</v>
      </c>
      <c r="M142" s="76">
        <f t="shared" ca="1" si="39"/>
        <v>52719.064023799372</v>
      </c>
      <c r="N142" s="76">
        <f t="shared" ca="1" si="40"/>
        <v>111760.34465119736</v>
      </c>
      <c r="O142" s="76">
        <f t="shared" ca="1" si="41"/>
        <v>13323.891759576632</v>
      </c>
      <c r="P142" s="30">
        <f t="shared" ca="1" si="42"/>
        <v>4.7113910720807914E-4</v>
      </c>
      <c r="Q142" s="30"/>
      <c r="R142" s="30"/>
      <c r="S142" s="30"/>
      <c r="T142" s="30"/>
    </row>
    <row r="143" spans="1:20" x14ac:dyDescent="0.2">
      <c r="A143" s="85"/>
      <c r="B143" s="85"/>
      <c r="C143" s="30"/>
      <c r="D143" s="84">
        <f t="shared" si="30"/>
        <v>0</v>
      </c>
      <c r="E143" s="84">
        <f t="shared" si="31"/>
        <v>0</v>
      </c>
      <c r="F143" s="76">
        <f t="shared" si="32"/>
        <v>0</v>
      </c>
      <c r="G143" s="76">
        <f t="shared" si="33"/>
        <v>0</v>
      </c>
      <c r="H143" s="76">
        <f t="shared" si="34"/>
        <v>0</v>
      </c>
      <c r="I143" s="76">
        <f t="shared" si="35"/>
        <v>0</v>
      </c>
      <c r="J143" s="76">
        <f t="shared" si="36"/>
        <v>0</v>
      </c>
      <c r="K143" s="76">
        <f t="shared" ca="1" si="37"/>
        <v>-4.7113910720807914E-4</v>
      </c>
      <c r="L143" s="76">
        <f t="shared" ca="1" si="38"/>
        <v>2.2197205834082588E-7</v>
      </c>
      <c r="M143" s="76">
        <f t="shared" ca="1" si="39"/>
        <v>52719.064023799372</v>
      </c>
      <c r="N143" s="76">
        <f t="shared" ca="1" si="40"/>
        <v>111760.34465119736</v>
      </c>
      <c r="O143" s="76">
        <f t="shared" ca="1" si="41"/>
        <v>13323.891759576632</v>
      </c>
      <c r="P143" s="30">
        <f t="shared" ca="1" si="42"/>
        <v>4.7113910720807914E-4</v>
      </c>
      <c r="Q143" s="30"/>
      <c r="R143" s="30"/>
      <c r="S143" s="30"/>
      <c r="T143" s="30"/>
    </row>
    <row r="144" spans="1:20" x14ac:dyDescent="0.2">
      <c r="C144" s="30"/>
      <c r="D144" s="84">
        <f t="shared" si="30"/>
        <v>0</v>
      </c>
      <c r="E144" s="84">
        <f t="shared" si="31"/>
        <v>0</v>
      </c>
      <c r="F144" s="76">
        <f t="shared" si="32"/>
        <v>0</v>
      </c>
      <c r="G144" s="76">
        <f t="shared" si="33"/>
        <v>0</v>
      </c>
      <c r="H144" s="76">
        <f t="shared" si="34"/>
        <v>0</v>
      </c>
      <c r="I144" s="76">
        <f t="shared" si="35"/>
        <v>0</v>
      </c>
      <c r="J144" s="76">
        <f t="shared" si="36"/>
        <v>0</v>
      </c>
      <c r="K144" s="76">
        <f t="shared" ca="1" si="37"/>
        <v>-4.7113910720807914E-4</v>
      </c>
      <c r="L144" s="76">
        <f t="shared" ca="1" si="38"/>
        <v>2.2197205834082588E-7</v>
      </c>
      <c r="M144" s="76">
        <f t="shared" ca="1" si="39"/>
        <v>52719.064023799372</v>
      </c>
      <c r="N144" s="76">
        <f t="shared" ca="1" si="40"/>
        <v>111760.34465119736</v>
      </c>
      <c r="O144" s="76">
        <f t="shared" ca="1" si="41"/>
        <v>13323.891759576632</v>
      </c>
      <c r="P144" s="30">
        <f t="shared" ca="1" si="42"/>
        <v>4.7113910720807914E-4</v>
      </c>
      <c r="Q144" s="30"/>
      <c r="R144" s="30"/>
      <c r="S144" s="30"/>
      <c r="T144" s="30"/>
    </row>
    <row r="145" spans="3:20" x14ac:dyDescent="0.2">
      <c r="C145" s="30"/>
      <c r="D145" s="84">
        <f t="shared" si="30"/>
        <v>0</v>
      </c>
      <c r="E145" s="84">
        <f t="shared" si="31"/>
        <v>0</v>
      </c>
      <c r="F145" s="76">
        <f t="shared" si="32"/>
        <v>0</v>
      </c>
      <c r="G145" s="76">
        <f t="shared" si="33"/>
        <v>0</v>
      </c>
      <c r="H145" s="76">
        <f t="shared" si="34"/>
        <v>0</v>
      </c>
      <c r="I145" s="76">
        <f t="shared" si="35"/>
        <v>0</v>
      </c>
      <c r="J145" s="76">
        <f t="shared" si="36"/>
        <v>0</v>
      </c>
      <c r="K145" s="76">
        <f t="shared" ca="1" si="37"/>
        <v>-4.7113910720807914E-4</v>
      </c>
      <c r="L145" s="76">
        <f t="shared" ca="1" si="38"/>
        <v>2.2197205834082588E-7</v>
      </c>
      <c r="M145" s="76">
        <f t="shared" ca="1" si="39"/>
        <v>52719.064023799372</v>
      </c>
      <c r="N145" s="76">
        <f t="shared" ca="1" si="40"/>
        <v>111760.34465119736</v>
      </c>
      <c r="O145" s="76">
        <f t="shared" ca="1" si="41"/>
        <v>13323.891759576632</v>
      </c>
      <c r="P145" s="30">
        <f t="shared" ca="1" si="42"/>
        <v>4.7113910720807914E-4</v>
      </c>
      <c r="Q145" s="30"/>
      <c r="R145" s="30"/>
      <c r="S145" s="30"/>
      <c r="T145" s="30"/>
    </row>
    <row r="146" spans="3:20" x14ac:dyDescent="0.2">
      <c r="C146" s="30"/>
      <c r="D146" s="84">
        <f t="shared" si="30"/>
        <v>0</v>
      </c>
      <c r="E146" s="84">
        <f t="shared" si="31"/>
        <v>0</v>
      </c>
      <c r="F146" s="76">
        <f t="shared" si="32"/>
        <v>0</v>
      </c>
      <c r="G146" s="76">
        <f t="shared" si="33"/>
        <v>0</v>
      </c>
      <c r="H146" s="76">
        <f t="shared" si="34"/>
        <v>0</v>
      </c>
      <c r="I146" s="76">
        <f t="shared" si="35"/>
        <v>0</v>
      </c>
      <c r="J146" s="76">
        <f t="shared" si="36"/>
        <v>0</v>
      </c>
      <c r="K146" s="76">
        <f t="shared" ca="1" si="37"/>
        <v>-4.7113910720807914E-4</v>
      </c>
      <c r="L146" s="76">
        <f t="shared" ca="1" si="38"/>
        <v>2.2197205834082588E-7</v>
      </c>
      <c r="M146" s="76">
        <f t="shared" ca="1" si="39"/>
        <v>52719.064023799372</v>
      </c>
      <c r="N146" s="76">
        <f t="shared" ca="1" si="40"/>
        <v>111760.34465119736</v>
      </c>
      <c r="O146" s="76">
        <f t="shared" ca="1" si="41"/>
        <v>13323.891759576632</v>
      </c>
      <c r="P146" s="30">
        <f t="shared" ca="1" si="42"/>
        <v>4.7113910720807914E-4</v>
      </c>
      <c r="Q146" s="30"/>
      <c r="R146" s="30"/>
      <c r="S146" s="30"/>
      <c r="T146" s="30"/>
    </row>
    <row r="147" spans="3:20" x14ac:dyDescent="0.2">
      <c r="D147" s="84">
        <f t="shared" si="30"/>
        <v>0</v>
      </c>
      <c r="E147" s="84">
        <f t="shared" si="31"/>
        <v>0</v>
      </c>
      <c r="F147" s="76">
        <f t="shared" si="32"/>
        <v>0</v>
      </c>
      <c r="G147" s="76">
        <f t="shared" si="33"/>
        <v>0</v>
      </c>
      <c r="H147" s="76">
        <f t="shared" si="34"/>
        <v>0</v>
      </c>
      <c r="I147" s="76">
        <f t="shared" si="35"/>
        <v>0</v>
      </c>
      <c r="J147" s="76">
        <f t="shared" si="36"/>
        <v>0</v>
      </c>
      <c r="K147" s="76">
        <f t="shared" ca="1" si="37"/>
        <v>-4.7113910720807914E-4</v>
      </c>
      <c r="L147" s="76">
        <f t="shared" ca="1" si="38"/>
        <v>2.2197205834082588E-7</v>
      </c>
      <c r="M147" s="76">
        <f t="shared" ca="1" si="39"/>
        <v>52719.064023799372</v>
      </c>
      <c r="N147" s="76">
        <f t="shared" ca="1" si="40"/>
        <v>111760.34465119736</v>
      </c>
      <c r="O147" s="76">
        <f t="shared" ca="1" si="41"/>
        <v>13323.891759576632</v>
      </c>
      <c r="P147" s="30">
        <f t="shared" ca="1" si="42"/>
        <v>4.7113910720807914E-4</v>
      </c>
    </row>
    <row r="148" spans="3:20" x14ac:dyDescent="0.2">
      <c r="D148" s="84">
        <f t="shared" si="30"/>
        <v>0</v>
      </c>
      <c r="E148" s="84">
        <f t="shared" si="31"/>
        <v>0</v>
      </c>
      <c r="F148" s="76">
        <f t="shared" si="32"/>
        <v>0</v>
      </c>
      <c r="G148" s="76">
        <f t="shared" si="33"/>
        <v>0</v>
      </c>
      <c r="H148" s="76">
        <f t="shared" si="34"/>
        <v>0</v>
      </c>
      <c r="I148" s="76">
        <f t="shared" si="35"/>
        <v>0</v>
      </c>
      <c r="J148" s="76">
        <f t="shared" si="36"/>
        <v>0</v>
      </c>
      <c r="K148" s="76">
        <f t="shared" ca="1" si="37"/>
        <v>-4.7113910720807914E-4</v>
      </c>
      <c r="L148" s="76">
        <f t="shared" ca="1" si="38"/>
        <v>2.2197205834082588E-7</v>
      </c>
      <c r="M148" s="76">
        <f t="shared" ca="1" si="39"/>
        <v>52719.064023799372</v>
      </c>
      <c r="N148" s="76">
        <f t="shared" ca="1" si="40"/>
        <v>111760.34465119736</v>
      </c>
      <c r="O148" s="76">
        <f t="shared" ca="1" si="41"/>
        <v>13323.891759576632</v>
      </c>
      <c r="P148" s="30">
        <f t="shared" ca="1" si="42"/>
        <v>4.7113910720807914E-4</v>
      </c>
    </row>
    <row r="149" spans="3:20" x14ac:dyDescent="0.2">
      <c r="D149" s="84">
        <f t="shared" si="30"/>
        <v>0</v>
      </c>
      <c r="E149" s="84">
        <f t="shared" si="31"/>
        <v>0</v>
      </c>
      <c r="F149" s="76">
        <f t="shared" si="32"/>
        <v>0</v>
      </c>
      <c r="G149" s="76">
        <f t="shared" si="33"/>
        <v>0</v>
      </c>
      <c r="H149" s="76">
        <f t="shared" si="34"/>
        <v>0</v>
      </c>
      <c r="I149" s="76">
        <f t="shared" si="35"/>
        <v>0</v>
      </c>
      <c r="J149" s="76">
        <f t="shared" si="36"/>
        <v>0</v>
      </c>
      <c r="K149" s="76">
        <f t="shared" ca="1" si="37"/>
        <v>-4.7113910720807914E-4</v>
      </c>
      <c r="L149" s="76">
        <f t="shared" ca="1" si="38"/>
        <v>2.2197205834082588E-7</v>
      </c>
      <c r="M149" s="76">
        <f t="shared" ca="1" si="39"/>
        <v>52719.064023799372</v>
      </c>
      <c r="N149" s="76">
        <f t="shared" ca="1" si="40"/>
        <v>111760.34465119736</v>
      </c>
      <c r="O149" s="76">
        <f t="shared" ca="1" si="41"/>
        <v>13323.891759576632</v>
      </c>
      <c r="P149" s="30">
        <f t="shared" ca="1" si="42"/>
        <v>4.7113910720807914E-4</v>
      </c>
    </row>
    <row r="150" spans="3:20" x14ac:dyDescent="0.2">
      <c r="D150" s="84">
        <f t="shared" si="30"/>
        <v>0</v>
      </c>
      <c r="E150" s="84">
        <f t="shared" si="31"/>
        <v>0</v>
      </c>
      <c r="F150" s="76">
        <f t="shared" si="32"/>
        <v>0</v>
      </c>
      <c r="G150" s="76">
        <f t="shared" si="33"/>
        <v>0</v>
      </c>
      <c r="H150" s="76">
        <f t="shared" si="34"/>
        <v>0</v>
      </c>
      <c r="I150" s="76">
        <f t="shared" si="35"/>
        <v>0</v>
      </c>
      <c r="J150" s="76">
        <f t="shared" si="36"/>
        <v>0</v>
      </c>
      <c r="K150" s="76">
        <f t="shared" ca="1" si="37"/>
        <v>-4.7113910720807914E-4</v>
      </c>
      <c r="L150" s="76">
        <f t="shared" ca="1" si="38"/>
        <v>2.2197205834082588E-7</v>
      </c>
      <c r="M150" s="76">
        <f t="shared" ca="1" si="39"/>
        <v>52719.064023799372</v>
      </c>
      <c r="N150" s="76">
        <f t="shared" ca="1" si="40"/>
        <v>111760.34465119736</v>
      </c>
      <c r="O150" s="76">
        <f t="shared" ca="1" si="41"/>
        <v>13323.891759576632</v>
      </c>
      <c r="P150" s="30">
        <f t="shared" ca="1" si="42"/>
        <v>4.7113910720807914E-4</v>
      </c>
    </row>
    <row r="151" spans="3:20" x14ac:dyDescent="0.2">
      <c r="D151" s="84">
        <f t="shared" si="30"/>
        <v>0</v>
      </c>
      <c r="E151" s="84">
        <f t="shared" si="31"/>
        <v>0</v>
      </c>
      <c r="F151" s="76">
        <f t="shared" si="32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ca="1" si="37"/>
        <v>-4.7113910720807914E-4</v>
      </c>
      <c r="L151" s="76">
        <f t="shared" ca="1" si="38"/>
        <v>2.2197205834082588E-7</v>
      </c>
      <c r="M151" s="76">
        <f t="shared" ca="1" si="39"/>
        <v>52719.064023799372</v>
      </c>
      <c r="N151" s="76">
        <f t="shared" ca="1" si="40"/>
        <v>111760.34465119736</v>
      </c>
      <c r="O151" s="76">
        <f t="shared" ca="1" si="41"/>
        <v>13323.891759576632</v>
      </c>
      <c r="P151" s="30">
        <f t="shared" ca="1" si="42"/>
        <v>4.7113910720807914E-4</v>
      </c>
    </row>
    <row r="152" spans="3:20" x14ac:dyDescent="0.2">
      <c r="D152" s="84">
        <f t="shared" si="30"/>
        <v>0</v>
      </c>
      <c r="E152" s="84">
        <f t="shared" si="31"/>
        <v>0</v>
      </c>
      <c r="F152" s="76">
        <f t="shared" si="32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ca="1" si="37"/>
        <v>-4.7113910720807914E-4</v>
      </c>
      <c r="L152" s="76">
        <f t="shared" ca="1" si="38"/>
        <v>2.2197205834082588E-7</v>
      </c>
      <c r="M152" s="76">
        <f t="shared" ca="1" si="39"/>
        <v>52719.064023799372</v>
      </c>
      <c r="N152" s="76">
        <f t="shared" ca="1" si="40"/>
        <v>111760.34465119736</v>
      </c>
      <c r="O152" s="76">
        <f t="shared" ca="1" si="41"/>
        <v>13323.891759576632</v>
      </c>
      <c r="P152" s="30">
        <f t="shared" ca="1" si="42"/>
        <v>4.7113910720807914E-4</v>
      </c>
    </row>
    <row r="153" spans="3:20" x14ac:dyDescent="0.2">
      <c r="D153" s="84">
        <f t="shared" si="30"/>
        <v>0</v>
      </c>
      <c r="E153" s="84">
        <f t="shared" si="31"/>
        <v>0</v>
      </c>
      <c r="F153" s="76">
        <f t="shared" si="32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ca="1" si="37"/>
        <v>-4.7113910720807914E-4</v>
      </c>
      <c r="L153" s="76">
        <f t="shared" ca="1" si="38"/>
        <v>2.2197205834082588E-7</v>
      </c>
      <c r="M153" s="76">
        <f t="shared" ca="1" si="39"/>
        <v>52719.064023799372</v>
      </c>
      <c r="N153" s="76">
        <f t="shared" ca="1" si="40"/>
        <v>111760.34465119736</v>
      </c>
      <c r="O153" s="76">
        <f t="shared" ca="1" si="41"/>
        <v>13323.891759576632</v>
      </c>
      <c r="P153" s="30">
        <f t="shared" ca="1" si="42"/>
        <v>4.7113910720807914E-4</v>
      </c>
    </row>
    <row r="154" spans="3:20" x14ac:dyDescent="0.2">
      <c r="D154" s="84">
        <f t="shared" si="30"/>
        <v>0</v>
      </c>
      <c r="E154" s="84">
        <f t="shared" si="31"/>
        <v>0</v>
      </c>
      <c r="F154" s="76">
        <f t="shared" si="32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ca="1" si="37"/>
        <v>-4.7113910720807914E-4</v>
      </c>
      <c r="L154" s="76">
        <f t="shared" ca="1" si="38"/>
        <v>2.2197205834082588E-7</v>
      </c>
      <c r="M154" s="76">
        <f t="shared" ca="1" si="39"/>
        <v>52719.064023799372</v>
      </c>
      <c r="N154" s="76">
        <f t="shared" ca="1" si="40"/>
        <v>111760.34465119736</v>
      </c>
      <c r="O154" s="76">
        <f t="shared" ca="1" si="41"/>
        <v>13323.891759576632</v>
      </c>
      <c r="P154" s="30">
        <f t="shared" ca="1" si="42"/>
        <v>4.7113910720807914E-4</v>
      </c>
    </row>
    <row r="155" spans="3:20" x14ac:dyDescent="0.2">
      <c r="D155" s="84">
        <f t="shared" si="30"/>
        <v>0</v>
      </c>
      <c r="E155" s="84">
        <f t="shared" si="31"/>
        <v>0</v>
      </c>
      <c r="F155" s="76">
        <f t="shared" si="32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ca="1" si="37"/>
        <v>-4.7113910720807914E-4</v>
      </c>
      <c r="L155" s="76">
        <f t="shared" ca="1" si="38"/>
        <v>2.2197205834082588E-7</v>
      </c>
      <c r="M155" s="76">
        <f t="shared" ca="1" si="39"/>
        <v>52719.064023799372</v>
      </c>
      <c r="N155" s="76">
        <f t="shared" ca="1" si="40"/>
        <v>111760.34465119736</v>
      </c>
      <c r="O155" s="76">
        <f t="shared" ca="1" si="41"/>
        <v>13323.891759576632</v>
      </c>
      <c r="P155" s="30">
        <f t="shared" ca="1" si="42"/>
        <v>4.7113910720807914E-4</v>
      </c>
    </row>
    <row r="156" spans="3:20" x14ac:dyDescent="0.2">
      <c r="D156" s="84">
        <f t="shared" si="30"/>
        <v>0</v>
      </c>
      <c r="E156" s="84">
        <f t="shared" si="31"/>
        <v>0</v>
      </c>
      <c r="F156" s="76">
        <f t="shared" si="32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ca="1" si="37"/>
        <v>-4.7113910720807914E-4</v>
      </c>
      <c r="L156" s="76">
        <f t="shared" ca="1" si="38"/>
        <v>2.2197205834082588E-7</v>
      </c>
      <c r="M156" s="76">
        <f t="shared" ca="1" si="39"/>
        <v>52719.064023799372</v>
      </c>
      <c r="N156" s="76">
        <f t="shared" ca="1" si="40"/>
        <v>111760.34465119736</v>
      </c>
      <c r="O156" s="76">
        <f t="shared" ca="1" si="41"/>
        <v>13323.891759576632</v>
      </c>
      <c r="P156" s="30">
        <f t="shared" ca="1" si="42"/>
        <v>4.7113910720807914E-4</v>
      </c>
    </row>
    <row r="157" spans="3:20" x14ac:dyDescent="0.2">
      <c r="D157" s="84">
        <f t="shared" si="30"/>
        <v>0</v>
      </c>
      <c r="E157" s="84">
        <f t="shared" si="31"/>
        <v>0</v>
      </c>
      <c r="F157" s="76">
        <f t="shared" si="32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ca="1" si="37"/>
        <v>-4.7113910720807914E-4</v>
      </c>
      <c r="L157" s="76">
        <f t="shared" ca="1" si="38"/>
        <v>2.2197205834082588E-7</v>
      </c>
      <c r="M157" s="76">
        <f t="shared" ca="1" si="39"/>
        <v>52719.064023799372</v>
      </c>
      <c r="N157" s="76">
        <f t="shared" ca="1" si="40"/>
        <v>111760.34465119736</v>
      </c>
      <c r="O157" s="76">
        <f t="shared" ca="1" si="41"/>
        <v>13323.891759576632</v>
      </c>
      <c r="P157" s="30">
        <f t="shared" ca="1" si="42"/>
        <v>4.7113910720807914E-4</v>
      </c>
    </row>
    <row r="158" spans="3:20" x14ac:dyDescent="0.2">
      <c r="D158" s="84">
        <f t="shared" si="30"/>
        <v>0</v>
      </c>
      <c r="E158" s="84">
        <f t="shared" si="31"/>
        <v>0</v>
      </c>
      <c r="F158" s="76">
        <f t="shared" si="32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ca="1" si="37"/>
        <v>-4.7113910720807914E-4</v>
      </c>
      <c r="L158" s="76">
        <f t="shared" ca="1" si="38"/>
        <v>2.2197205834082588E-7</v>
      </c>
      <c r="M158" s="76">
        <f t="shared" ca="1" si="39"/>
        <v>52719.064023799372</v>
      </c>
      <c r="N158" s="76">
        <f t="shared" ca="1" si="40"/>
        <v>111760.34465119736</v>
      </c>
      <c r="O158" s="76">
        <f t="shared" ca="1" si="41"/>
        <v>13323.891759576632</v>
      </c>
      <c r="P158" s="30">
        <f t="shared" ca="1" si="42"/>
        <v>4.7113910720807914E-4</v>
      </c>
    </row>
    <row r="159" spans="3:20" x14ac:dyDescent="0.2">
      <c r="D159" s="84">
        <f t="shared" si="30"/>
        <v>0</v>
      </c>
      <c r="E159" s="84">
        <f t="shared" si="31"/>
        <v>0</v>
      </c>
      <c r="F159" s="76">
        <f t="shared" si="32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ca="1" si="37"/>
        <v>-4.7113910720807914E-4</v>
      </c>
      <c r="L159" s="76">
        <f t="shared" ca="1" si="38"/>
        <v>2.2197205834082588E-7</v>
      </c>
      <c r="M159" s="76">
        <f t="shared" ca="1" si="39"/>
        <v>52719.064023799372</v>
      </c>
      <c r="N159" s="76">
        <f t="shared" ca="1" si="40"/>
        <v>111760.34465119736</v>
      </c>
      <c r="O159" s="76">
        <f t="shared" ca="1" si="41"/>
        <v>13323.891759576632</v>
      </c>
      <c r="P159" s="30">
        <f t="shared" ca="1" si="42"/>
        <v>4.7113910720807914E-4</v>
      </c>
    </row>
    <row r="160" spans="3:20" x14ac:dyDescent="0.2">
      <c r="D160" s="84">
        <f t="shared" si="30"/>
        <v>0</v>
      </c>
      <c r="E160" s="84">
        <f t="shared" si="31"/>
        <v>0</v>
      </c>
      <c r="F160" s="76">
        <f t="shared" si="32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ca="1" si="37"/>
        <v>-4.7113910720807914E-4</v>
      </c>
      <c r="L160" s="76">
        <f t="shared" ca="1" si="38"/>
        <v>2.2197205834082588E-7</v>
      </c>
      <c r="M160" s="76">
        <f t="shared" ca="1" si="39"/>
        <v>52719.064023799372</v>
      </c>
      <c r="N160" s="76">
        <f t="shared" ca="1" si="40"/>
        <v>111760.34465119736</v>
      </c>
      <c r="O160" s="76">
        <f t="shared" ca="1" si="41"/>
        <v>13323.891759576632</v>
      </c>
      <c r="P160" s="30">
        <f t="shared" ca="1" si="42"/>
        <v>4.7113910720807914E-4</v>
      </c>
    </row>
    <row r="161" spans="4:16" x14ac:dyDescent="0.2">
      <c r="D161" s="84">
        <f t="shared" si="30"/>
        <v>0</v>
      </c>
      <c r="E161" s="84">
        <f t="shared" si="31"/>
        <v>0</v>
      </c>
      <c r="F161" s="76">
        <f t="shared" si="32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ca="1" si="37"/>
        <v>-4.7113910720807914E-4</v>
      </c>
      <c r="L161" s="76">
        <f t="shared" ca="1" si="38"/>
        <v>2.2197205834082588E-7</v>
      </c>
      <c r="M161" s="76">
        <f t="shared" ca="1" si="39"/>
        <v>52719.064023799372</v>
      </c>
      <c r="N161" s="76">
        <f t="shared" ca="1" si="40"/>
        <v>111760.34465119736</v>
      </c>
      <c r="O161" s="76">
        <f t="shared" ca="1" si="41"/>
        <v>13323.891759576632</v>
      </c>
      <c r="P161" s="30">
        <f t="shared" ca="1" si="42"/>
        <v>4.7113910720807914E-4</v>
      </c>
    </row>
    <row r="162" spans="4:16" x14ac:dyDescent="0.2">
      <c r="D162" s="84">
        <f t="shared" si="30"/>
        <v>0</v>
      </c>
      <c r="E162" s="84">
        <f t="shared" si="31"/>
        <v>0</v>
      </c>
      <c r="F162" s="76">
        <f t="shared" si="32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ca="1" si="37"/>
        <v>-4.7113910720807914E-4</v>
      </c>
      <c r="L162" s="76">
        <f t="shared" ca="1" si="38"/>
        <v>2.2197205834082588E-7</v>
      </c>
      <c r="M162" s="76">
        <f t="shared" ca="1" si="39"/>
        <v>52719.064023799372</v>
      </c>
      <c r="N162" s="76">
        <f t="shared" ca="1" si="40"/>
        <v>111760.34465119736</v>
      </c>
      <c r="O162" s="76">
        <f t="shared" ca="1" si="41"/>
        <v>13323.891759576632</v>
      </c>
      <c r="P162" s="30">
        <f t="shared" ca="1" si="42"/>
        <v>4.7113910720807914E-4</v>
      </c>
    </row>
    <row r="163" spans="4:16" x14ac:dyDescent="0.2">
      <c r="D163" s="84">
        <f t="shared" si="30"/>
        <v>0</v>
      </c>
      <c r="E163" s="84">
        <f t="shared" si="31"/>
        <v>0</v>
      </c>
      <c r="F163" s="76">
        <f t="shared" si="32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ca="1" si="37"/>
        <v>-4.7113910720807914E-4</v>
      </c>
      <c r="L163" s="76">
        <f t="shared" ca="1" si="38"/>
        <v>2.2197205834082588E-7</v>
      </c>
      <c r="M163" s="76">
        <f t="shared" ca="1" si="39"/>
        <v>52719.064023799372</v>
      </c>
      <c r="N163" s="76">
        <f t="shared" ca="1" si="40"/>
        <v>111760.34465119736</v>
      </c>
      <c r="O163" s="76">
        <f t="shared" ca="1" si="41"/>
        <v>13323.891759576632</v>
      </c>
      <c r="P163" s="30">
        <f t="shared" ca="1" si="42"/>
        <v>4.7113910720807914E-4</v>
      </c>
    </row>
    <row r="164" spans="4:16" x14ac:dyDescent="0.2">
      <c r="D164" s="84">
        <f t="shared" si="30"/>
        <v>0</v>
      </c>
      <c r="E164" s="84">
        <f t="shared" si="31"/>
        <v>0</v>
      </c>
      <c r="F164" s="76">
        <f t="shared" si="32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ca="1" si="37"/>
        <v>-4.7113910720807914E-4</v>
      </c>
      <c r="L164" s="76">
        <f t="shared" ca="1" si="38"/>
        <v>2.2197205834082588E-7</v>
      </c>
      <c r="M164" s="76">
        <f t="shared" ca="1" si="39"/>
        <v>52719.064023799372</v>
      </c>
      <c r="N164" s="76">
        <f t="shared" ca="1" si="40"/>
        <v>111760.34465119736</v>
      </c>
      <c r="O164" s="76">
        <f t="shared" ca="1" si="41"/>
        <v>13323.891759576632</v>
      </c>
      <c r="P164" s="30">
        <f t="shared" ca="1" si="42"/>
        <v>4.7113910720807914E-4</v>
      </c>
    </row>
    <row r="165" spans="4:16" x14ac:dyDescent="0.2">
      <c r="D165" s="84">
        <f t="shared" si="30"/>
        <v>0</v>
      </c>
      <c r="E165" s="84">
        <f t="shared" si="31"/>
        <v>0</v>
      </c>
      <c r="F165" s="76">
        <f t="shared" si="32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ca="1" si="37"/>
        <v>-4.7113910720807914E-4</v>
      </c>
      <c r="L165" s="76">
        <f t="shared" ca="1" si="38"/>
        <v>2.2197205834082588E-7</v>
      </c>
      <c r="M165" s="76">
        <f t="shared" ca="1" si="39"/>
        <v>52719.064023799372</v>
      </c>
      <c r="N165" s="76">
        <f t="shared" ca="1" si="40"/>
        <v>111760.34465119736</v>
      </c>
      <c r="O165" s="76">
        <f t="shared" ca="1" si="41"/>
        <v>13323.891759576632</v>
      </c>
      <c r="P165" s="30">
        <f t="shared" ca="1" si="42"/>
        <v>4.7113910720807914E-4</v>
      </c>
    </row>
    <row r="166" spans="4:16" x14ac:dyDescent="0.2">
      <c r="D166" s="84">
        <f t="shared" si="30"/>
        <v>0</v>
      </c>
      <c r="E166" s="84">
        <f t="shared" si="31"/>
        <v>0</v>
      </c>
      <c r="F166" s="76">
        <f t="shared" si="32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ca="1" si="37"/>
        <v>-4.7113910720807914E-4</v>
      </c>
      <c r="L166" s="76">
        <f t="shared" ca="1" si="38"/>
        <v>2.2197205834082588E-7</v>
      </c>
      <c r="M166" s="76">
        <f t="shared" ca="1" si="39"/>
        <v>52719.064023799372</v>
      </c>
      <c r="N166" s="76">
        <f t="shared" ca="1" si="40"/>
        <v>111760.34465119736</v>
      </c>
      <c r="O166" s="76">
        <f t="shared" ca="1" si="41"/>
        <v>13323.891759576632</v>
      </c>
      <c r="P166" s="30">
        <f t="shared" ca="1" si="42"/>
        <v>4.7113910720807914E-4</v>
      </c>
    </row>
    <row r="167" spans="4:16" x14ac:dyDescent="0.2">
      <c r="D167" s="84">
        <f t="shared" si="30"/>
        <v>0</v>
      </c>
      <c r="E167" s="84">
        <f t="shared" si="31"/>
        <v>0</v>
      </c>
      <c r="F167" s="76">
        <f t="shared" si="32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ca="1" si="37"/>
        <v>-4.7113910720807914E-4</v>
      </c>
      <c r="L167" s="76">
        <f t="shared" ca="1" si="38"/>
        <v>2.2197205834082588E-7</v>
      </c>
      <c r="M167" s="76">
        <f t="shared" ca="1" si="39"/>
        <v>52719.064023799372</v>
      </c>
      <c r="N167" s="76">
        <f t="shared" ca="1" si="40"/>
        <v>111760.34465119736</v>
      </c>
      <c r="O167" s="76">
        <f t="shared" ca="1" si="41"/>
        <v>13323.891759576632</v>
      </c>
      <c r="P167" s="30">
        <f t="shared" ca="1" si="42"/>
        <v>4.7113910720807914E-4</v>
      </c>
    </row>
    <row r="168" spans="4:16" x14ac:dyDescent="0.2">
      <c r="D168" s="84">
        <f t="shared" si="30"/>
        <v>0</v>
      </c>
      <c r="E168" s="84">
        <f t="shared" si="31"/>
        <v>0</v>
      </c>
      <c r="F168" s="76">
        <f t="shared" si="32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ca="1" si="37"/>
        <v>-4.7113910720807914E-4</v>
      </c>
      <c r="L168" s="76">
        <f t="shared" ca="1" si="38"/>
        <v>2.2197205834082588E-7</v>
      </c>
      <c r="M168" s="76">
        <f t="shared" ca="1" si="39"/>
        <v>52719.064023799372</v>
      </c>
      <c r="N168" s="76">
        <f t="shared" ca="1" si="40"/>
        <v>111760.34465119736</v>
      </c>
      <c r="O168" s="76">
        <f t="shared" ca="1" si="41"/>
        <v>13323.891759576632</v>
      </c>
      <c r="P168" s="30">
        <f t="shared" ca="1" si="42"/>
        <v>4.7113910720807914E-4</v>
      </c>
    </row>
    <row r="169" spans="4:16" x14ac:dyDescent="0.2">
      <c r="D169" s="84">
        <f t="shared" si="30"/>
        <v>0</v>
      </c>
      <c r="E169" s="84">
        <f t="shared" si="31"/>
        <v>0</v>
      </c>
      <c r="F169" s="76">
        <f t="shared" si="32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ca="1" si="37"/>
        <v>-4.7113910720807914E-4</v>
      </c>
      <c r="L169" s="76">
        <f t="shared" ca="1" si="38"/>
        <v>2.2197205834082588E-7</v>
      </c>
      <c r="M169" s="76">
        <f t="shared" ca="1" si="39"/>
        <v>52719.064023799372</v>
      </c>
      <c r="N169" s="76">
        <f t="shared" ca="1" si="40"/>
        <v>111760.34465119736</v>
      </c>
      <c r="O169" s="76">
        <f t="shared" ca="1" si="41"/>
        <v>13323.891759576632</v>
      </c>
      <c r="P169" s="30">
        <f t="shared" ca="1" si="42"/>
        <v>4.7113910720807914E-4</v>
      </c>
    </row>
    <row r="170" spans="4:16" x14ac:dyDescent="0.2">
      <c r="D170" s="84">
        <f t="shared" si="30"/>
        <v>0</v>
      </c>
      <c r="E170" s="84">
        <f t="shared" si="31"/>
        <v>0</v>
      </c>
      <c r="F170" s="76">
        <f t="shared" si="32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ca="1" si="37"/>
        <v>-4.7113910720807914E-4</v>
      </c>
      <c r="L170" s="76">
        <f t="shared" ca="1" si="38"/>
        <v>2.2197205834082588E-7</v>
      </c>
      <c r="M170" s="76">
        <f t="shared" ca="1" si="39"/>
        <v>52719.064023799372</v>
      </c>
      <c r="N170" s="76">
        <f t="shared" ca="1" si="40"/>
        <v>111760.34465119736</v>
      </c>
      <c r="O170" s="76">
        <f t="shared" ca="1" si="41"/>
        <v>13323.891759576632</v>
      </c>
      <c r="P170" s="30">
        <f t="shared" ca="1" si="42"/>
        <v>4.7113910720807914E-4</v>
      </c>
    </row>
    <row r="171" spans="4:16" x14ac:dyDescent="0.2">
      <c r="D171" s="84">
        <f t="shared" si="30"/>
        <v>0</v>
      </c>
      <c r="E171" s="84">
        <f t="shared" si="31"/>
        <v>0</v>
      </c>
      <c r="F171" s="76">
        <f t="shared" si="32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ca="1" si="37"/>
        <v>-4.7113910720807914E-4</v>
      </c>
      <c r="L171" s="76">
        <f t="shared" ca="1" si="38"/>
        <v>2.2197205834082588E-7</v>
      </c>
      <c r="M171" s="76">
        <f t="shared" ca="1" si="39"/>
        <v>52719.064023799372</v>
      </c>
      <c r="N171" s="76">
        <f t="shared" ca="1" si="40"/>
        <v>111760.34465119736</v>
      </c>
      <c r="O171" s="76">
        <f t="shared" ca="1" si="41"/>
        <v>13323.891759576632</v>
      </c>
      <c r="P171" s="30">
        <f t="shared" ca="1" si="42"/>
        <v>4.7113910720807914E-4</v>
      </c>
    </row>
    <row r="172" spans="4:16" x14ac:dyDescent="0.2">
      <c r="D172" s="84">
        <f t="shared" si="30"/>
        <v>0</v>
      </c>
      <c r="E172" s="84">
        <f t="shared" si="31"/>
        <v>0</v>
      </c>
      <c r="F172" s="76">
        <f t="shared" si="32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ca="1" si="37"/>
        <v>-4.7113910720807914E-4</v>
      </c>
      <c r="L172" s="76">
        <f t="shared" ca="1" si="38"/>
        <v>2.2197205834082588E-7</v>
      </c>
      <c r="M172" s="76">
        <f t="shared" ca="1" si="39"/>
        <v>52719.064023799372</v>
      </c>
      <c r="N172" s="76">
        <f t="shared" ca="1" si="40"/>
        <v>111760.34465119736</v>
      </c>
      <c r="O172" s="76">
        <f t="shared" ca="1" si="41"/>
        <v>13323.891759576632</v>
      </c>
      <c r="P172" s="30">
        <f t="shared" ca="1" si="42"/>
        <v>4.7113910720807914E-4</v>
      </c>
    </row>
    <row r="173" spans="4:16" x14ac:dyDescent="0.2">
      <c r="D173" s="84">
        <f t="shared" si="30"/>
        <v>0</v>
      </c>
      <c r="E173" s="84">
        <f t="shared" si="31"/>
        <v>0</v>
      </c>
      <c r="F173" s="76">
        <f t="shared" si="32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ca="1" si="37"/>
        <v>-4.7113910720807914E-4</v>
      </c>
      <c r="L173" s="76">
        <f t="shared" ca="1" si="38"/>
        <v>2.2197205834082588E-7</v>
      </c>
      <c r="M173" s="76">
        <f t="shared" ca="1" si="39"/>
        <v>52719.064023799372</v>
      </c>
      <c r="N173" s="76">
        <f t="shared" ca="1" si="40"/>
        <v>111760.34465119736</v>
      </c>
      <c r="O173" s="76">
        <f t="shared" ca="1" si="41"/>
        <v>13323.891759576632</v>
      </c>
      <c r="P173" s="30">
        <f t="shared" ca="1" si="42"/>
        <v>4.7113910720807914E-4</v>
      </c>
    </row>
    <row r="174" spans="4:16" x14ac:dyDescent="0.2">
      <c r="D174" s="84">
        <f t="shared" si="30"/>
        <v>0</v>
      </c>
      <c r="E174" s="84">
        <f t="shared" si="31"/>
        <v>0</v>
      </c>
      <c r="F174" s="76">
        <f t="shared" si="32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ca="1" si="37"/>
        <v>-4.7113910720807914E-4</v>
      </c>
      <c r="L174" s="76">
        <f t="shared" ca="1" si="38"/>
        <v>2.2197205834082588E-7</v>
      </c>
      <c r="M174" s="76">
        <f t="shared" ca="1" si="39"/>
        <v>52719.064023799372</v>
      </c>
      <c r="N174" s="76">
        <f t="shared" ca="1" si="40"/>
        <v>111760.34465119736</v>
      </c>
      <c r="O174" s="76">
        <f t="shared" ca="1" si="41"/>
        <v>13323.891759576632</v>
      </c>
      <c r="P174" s="30">
        <f t="shared" ca="1" si="42"/>
        <v>4.7113910720807914E-4</v>
      </c>
    </row>
    <row r="175" spans="4:16" x14ac:dyDescent="0.2">
      <c r="D175" s="84">
        <f t="shared" si="30"/>
        <v>0</v>
      </c>
      <c r="E175" s="84">
        <f t="shared" si="31"/>
        <v>0</v>
      </c>
      <c r="F175" s="76">
        <f t="shared" si="32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ca="1" si="37"/>
        <v>-4.7113910720807914E-4</v>
      </c>
      <c r="L175" s="76">
        <f t="shared" ca="1" si="38"/>
        <v>2.2197205834082588E-7</v>
      </c>
      <c r="M175" s="76">
        <f t="shared" ca="1" si="39"/>
        <v>52719.064023799372</v>
      </c>
      <c r="N175" s="76">
        <f t="shared" ca="1" si="40"/>
        <v>111760.34465119736</v>
      </c>
      <c r="O175" s="76">
        <f t="shared" ca="1" si="41"/>
        <v>13323.891759576632</v>
      </c>
      <c r="P175" s="30">
        <f t="shared" ca="1" si="42"/>
        <v>4.7113910720807914E-4</v>
      </c>
    </row>
    <row r="176" spans="4:16" x14ac:dyDescent="0.2">
      <c r="D176" s="84">
        <f t="shared" si="30"/>
        <v>0</v>
      </c>
      <c r="E176" s="84">
        <f t="shared" si="31"/>
        <v>0</v>
      </c>
      <c r="F176" s="76">
        <f t="shared" si="32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ca="1" si="37"/>
        <v>-4.7113910720807914E-4</v>
      </c>
      <c r="L176" s="76">
        <f t="shared" ca="1" si="38"/>
        <v>2.2197205834082588E-7</v>
      </c>
      <c r="M176" s="76">
        <f t="shared" ca="1" si="39"/>
        <v>52719.064023799372</v>
      </c>
      <c r="N176" s="76">
        <f t="shared" ca="1" si="40"/>
        <v>111760.34465119736</v>
      </c>
      <c r="O176" s="76">
        <f t="shared" ca="1" si="41"/>
        <v>13323.891759576632</v>
      </c>
      <c r="P176" s="30">
        <f t="shared" ca="1" si="42"/>
        <v>4.7113910720807914E-4</v>
      </c>
    </row>
    <row r="177" spans="4:16" x14ac:dyDescent="0.2">
      <c r="D177" s="84">
        <f t="shared" si="30"/>
        <v>0</v>
      </c>
      <c r="E177" s="84">
        <f t="shared" si="31"/>
        <v>0</v>
      </c>
      <c r="F177" s="76">
        <f t="shared" si="32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ca="1" si="37"/>
        <v>-4.7113910720807914E-4</v>
      </c>
      <c r="L177" s="76">
        <f t="shared" ca="1" si="38"/>
        <v>2.2197205834082588E-7</v>
      </c>
      <c r="M177" s="76">
        <f t="shared" ca="1" si="39"/>
        <v>52719.064023799372</v>
      </c>
      <c r="N177" s="76">
        <f t="shared" ca="1" si="40"/>
        <v>111760.34465119736</v>
      </c>
      <c r="O177" s="76">
        <f t="shared" ca="1" si="41"/>
        <v>13323.891759576632</v>
      </c>
      <c r="P177" s="30">
        <f t="shared" ca="1" si="42"/>
        <v>4.7113910720807914E-4</v>
      </c>
    </row>
    <row r="178" spans="4:16" x14ac:dyDescent="0.2">
      <c r="D178" s="84">
        <f t="shared" si="30"/>
        <v>0</v>
      </c>
      <c r="E178" s="84">
        <f t="shared" si="31"/>
        <v>0</v>
      </c>
      <c r="F178" s="76">
        <f t="shared" si="32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ca="1" si="37"/>
        <v>-4.7113910720807914E-4</v>
      </c>
      <c r="L178" s="76">
        <f t="shared" ca="1" si="38"/>
        <v>2.2197205834082588E-7</v>
      </c>
      <c r="M178" s="76">
        <f t="shared" ca="1" si="39"/>
        <v>52719.064023799372</v>
      </c>
      <c r="N178" s="76">
        <f t="shared" ca="1" si="40"/>
        <v>111760.34465119736</v>
      </c>
      <c r="O178" s="76">
        <f t="shared" ca="1" si="41"/>
        <v>13323.891759576632</v>
      </c>
      <c r="P178" s="30">
        <f t="shared" ca="1" si="42"/>
        <v>4.7113910720807914E-4</v>
      </c>
    </row>
    <row r="179" spans="4:16" x14ac:dyDescent="0.2">
      <c r="D179" s="84">
        <f t="shared" si="30"/>
        <v>0</v>
      </c>
      <c r="E179" s="84">
        <f t="shared" si="31"/>
        <v>0</v>
      </c>
      <c r="F179" s="76">
        <f t="shared" si="32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ca="1" si="37"/>
        <v>-4.7113910720807914E-4</v>
      </c>
      <c r="L179" s="76">
        <f t="shared" ca="1" si="38"/>
        <v>2.2197205834082588E-7</v>
      </c>
      <c r="M179" s="76">
        <f t="shared" ca="1" si="39"/>
        <v>52719.064023799372</v>
      </c>
      <c r="N179" s="76">
        <f t="shared" ca="1" si="40"/>
        <v>111760.34465119736</v>
      </c>
      <c r="O179" s="76">
        <f t="shared" ca="1" si="41"/>
        <v>13323.891759576632</v>
      </c>
      <c r="P179" s="30">
        <f t="shared" ca="1" si="42"/>
        <v>4.7113910720807914E-4</v>
      </c>
    </row>
    <row r="180" spans="4:16" x14ac:dyDescent="0.2">
      <c r="D180" s="84">
        <f t="shared" si="30"/>
        <v>0</v>
      </c>
      <c r="E180" s="84">
        <f t="shared" si="31"/>
        <v>0</v>
      </c>
      <c r="F180" s="76">
        <f t="shared" si="32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ca="1" si="37"/>
        <v>-4.7113910720807914E-4</v>
      </c>
      <c r="L180" s="76">
        <f t="shared" ca="1" si="38"/>
        <v>2.2197205834082588E-7</v>
      </c>
      <c r="M180" s="76">
        <f t="shared" ca="1" si="39"/>
        <v>52719.064023799372</v>
      </c>
      <c r="N180" s="76">
        <f t="shared" ca="1" si="40"/>
        <v>111760.34465119736</v>
      </c>
      <c r="O180" s="76">
        <f t="shared" ca="1" si="41"/>
        <v>13323.891759576632</v>
      </c>
      <c r="P180" s="30">
        <f t="shared" ca="1" si="42"/>
        <v>4.7113910720807914E-4</v>
      </c>
    </row>
    <row r="181" spans="4:16" x14ac:dyDescent="0.2">
      <c r="D181" s="84">
        <f t="shared" si="30"/>
        <v>0</v>
      </c>
      <c r="E181" s="84">
        <f t="shared" si="31"/>
        <v>0</v>
      </c>
      <c r="F181" s="76">
        <f t="shared" si="32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ca="1" si="37"/>
        <v>-4.7113910720807914E-4</v>
      </c>
      <c r="L181" s="76">
        <f t="shared" ca="1" si="38"/>
        <v>2.2197205834082588E-7</v>
      </c>
      <c r="M181" s="76">
        <f t="shared" ca="1" si="39"/>
        <v>52719.064023799372</v>
      </c>
      <c r="N181" s="76">
        <f t="shared" ca="1" si="40"/>
        <v>111760.34465119736</v>
      </c>
      <c r="O181" s="76">
        <f t="shared" ca="1" si="41"/>
        <v>13323.891759576632</v>
      </c>
      <c r="P181" s="30">
        <f t="shared" ca="1" si="42"/>
        <v>4.7113910720807914E-4</v>
      </c>
    </row>
    <row r="182" spans="4:16" x14ac:dyDescent="0.2">
      <c r="D182" s="84">
        <f t="shared" si="30"/>
        <v>0</v>
      </c>
      <c r="E182" s="84">
        <f t="shared" si="31"/>
        <v>0</v>
      </c>
      <c r="F182" s="76">
        <f t="shared" si="32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ca="1" si="37"/>
        <v>-4.7113910720807914E-4</v>
      </c>
      <c r="L182" s="76">
        <f t="shared" ca="1" si="38"/>
        <v>2.2197205834082588E-7</v>
      </c>
      <c r="M182" s="76">
        <f t="shared" ca="1" si="39"/>
        <v>52719.064023799372</v>
      </c>
      <c r="N182" s="76">
        <f t="shared" ca="1" si="40"/>
        <v>111760.34465119736</v>
      </c>
      <c r="O182" s="76">
        <f t="shared" ca="1" si="41"/>
        <v>13323.891759576632</v>
      </c>
      <c r="P182" s="30">
        <f t="shared" ca="1" si="42"/>
        <v>4.7113910720807914E-4</v>
      </c>
    </row>
    <row r="183" spans="4:16" x14ac:dyDescent="0.2">
      <c r="D183" s="84">
        <f t="shared" si="30"/>
        <v>0</v>
      </c>
      <c r="E183" s="84">
        <f t="shared" si="31"/>
        <v>0</v>
      </c>
      <c r="F183" s="76">
        <f t="shared" si="32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ca="1" si="37"/>
        <v>-4.7113910720807914E-4</v>
      </c>
      <c r="L183" s="76">
        <f t="shared" ca="1" si="38"/>
        <v>2.2197205834082588E-7</v>
      </c>
      <c r="M183" s="76">
        <f t="shared" ca="1" si="39"/>
        <v>52719.064023799372</v>
      </c>
      <c r="N183" s="76">
        <f t="shared" ca="1" si="40"/>
        <v>111760.34465119736</v>
      </c>
      <c r="O183" s="76">
        <f t="shared" ca="1" si="41"/>
        <v>13323.891759576632</v>
      </c>
      <c r="P183" s="30">
        <f t="shared" ca="1" si="42"/>
        <v>4.7113910720807914E-4</v>
      </c>
    </row>
    <row r="184" spans="4:16" x14ac:dyDescent="0.2">
      <c r="D184" s="84">
        <f t="shared" si="30"/>
        <v>0</v>
      </c>
      <c r="E184" s="84">
        <f t="shared" si="31"/>
        <v>0</v>
      </c>
      <c r="F184" s="76">
        <f t="shared" si="32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ca="1" si="37"/>
        <v>-4.7113910720807914E-4</v>
      </c>
      <c r="L184" s="76">
        <f t="shared" ca="1" si="38"/>
        <v>2.2197205834082588E-7</v>
      </c>
      <c r="M184" s="76">
        <f t="shared" ca="1" si="39"/>
        <v>52719.064023799372</v>
      </c>
      <c r="N184" s="76">
        <f t="shared" ca="1" si="40"/>
        <v>111760.34465119736</v>
      </c>
      <c r="O184" s="76">
        <f t="shared" ca="1" si="41"/>
        <v>13323.891759576632</v>
      </c>
      <c r="P184" s="30">
        <f t="shared" ca="1" si="42"/>
        <v>4.7113910720807914E-4</v>
      </c>
    </row>
    <row r="185" spans="4:16" x14ac:dyDescent="0.2">
      <c r="D185" s="84">
        <f t="shared" si="30"/>
        <v>0</v>
      </c>
      <c r="E185" s="84">
        <f t="shared" si="31"/>
        <v>0</v>
      </c>
      <c r="F185" s="76">
        <f t="shared" si="32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ca="1" si="37"/>
        <v>-4.7113910720807914E-4</v>
      </c>
      <c r="L185" s="76">
        <f t="shared" ca="1" si="38"/>
        <v>2.2197205834082588E-7</v>
      </c>
      <c r="M185" s="76">
        <f t="shared" ca="1" si="39"/>
        <v>52719.064023799372</v>
      </c>
      <c r="N185" s="76">
        <f t="shared" ca="1" si="40"/>
        <v>111760.34465119736</v>
      </c>
      <c r="O185" s="76">
        <f t="shared" ca="1" si="41"/>
        <v>13323.891759576632</v>
      </c>
      <c r="P185" s="30">
        <f t="shared" ca="1" si="42"/>
        <v>4.7113910720807914E-4</v>
      </c>
    </row>
    <row r="186" spans="4:16" x14ac:dyDescent="0.2">
      <c r="D186" s="84">
        <f t="shared" si="30"/>
        <v>0</v>
      </c>
      <c r="E186" s="84">
        <f t="shared" si="31"/>
        <v>0</v>
      </c>
      <c r="F186" s="76">
        <f t="shared" si="32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ca="1" si="37"/>
        <v>-4.7113910720807914E-4</v>
      </c>
      <c r="L186" s="76">
        <f t="shared" ca="1" si="38"/>
        <v>2.2197205834082588E-7</v>
      </c>
      <c r="M186" s="76">
        <f t="shared" ca="1" si="39"/>
        <v>52719.064023799372</v>
      </c>
      <c r="N186" s="76">
        <f t="shared" ca="1" si="40"/>
        <v>111760.34465119736</v>
      </c>
      <c r="O186" s="76">
        <f t="shared" ca="1" si="41"/>
        <v>13323.891759576632</v>
      </c>
      <c r="P186" s="30">
        <f t="shared" ca="1" si="42"/>
        <v>4.7113910720807914E-4</v>
      </c>
    </row>
    <row r="187" spans="4:16" x14ac:dyDescent="0.2">
      <c r="D187" s="84">
        <f t="shared" si="30"/>
        <v>0</v>
      </c>
      <c r="E187" s="84">
        <f t="shared" si="31"/>
        <v>0</v>
      </c>
      <c r="F187" s="76">
        <f t="shared" si="32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ca="1" si="37"/>
        <v>-4.7113910720807914E-4</v>
      </c>
      <c r="L187" s="76">
        <f t="shared" ca="1" si="38"/>
        <v>2.2197205834082588E-7</v>
      </c>
      <c r="M187" s="76">
        <f t="shared" ca="1" si="39"/>
        <v>52719.064023799372</v>
      </c>
      <c r="N187" s="76">
        <f t="shared" ca="1" si="40"/>
        <v>111760.34465119736</v>
      </c>
      <c r="O187" s="76">
        <f t="shared" ca="1" si="41"/>
        <v>13323.891759576632</v>
      </c>
      <c r="P187" s="30">
        <f t="shared" ca="1" si="42"/>
        <v>4.7113910720807914E-4</v>
      </c>
    </row>
    <row r="188" spans="4:16" x14ac:dyDescent="0.2">
      <c r="D188" s="84">
        <f t="shared" si="30"/>
        <v>0</v>
      </c>
      <c r="E188" s="84">
        <f t="shared" si="31"/>
        <v>0</v>
      </c>
      <c r="F188" s="76">
        <f t="shared" si="32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ca="1" si="37"/>
        <v>-4.7113910720807914E-4</v>
      </c>
      <c r="L188" s="76">
        <f t="shared" ca="1" si="38"/>
        <v>2.2197205834082588E-7</v>
      </c>
      <c r="M188" s="76">
        <f t="shared" ca="1" si="39"/>
        <v>52719.064023799372</v>
      </c>
      <c r="N188" s="76">
        <f t="shared" ca="1" si="40"/>
        <v>111760.34465119736</v>
      </c>
      <c r="O188" s="76">
        <f t="shared" ca="1" si="41"/>
        <v>13323.891759576632</v>
      </c>
      <c r="P188" s="30">
        <f t="shared" ca="1" si="42"/>
        <v>4.7113910720807914E-4</v>
      </c>
    </row>
    <row r="189" spans="4:16" x14ac:dyDescent="0.2">
      <c r="D189" s="84">
        <f t="shared" si="30"/>
        <v>0</v>
      </c>
      <c r="E189" s="84">
        <f t="shared" si="31"/>
        <v>0</v>
      </c>
      <c r="F189" s="76">
        <f t="shared" si="32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ca="1" si="37"/>
        <v>-4.7113910720807914E-4</v>
      </c>
      <c r="L189" s="76">
        <f t="shared" ca="1" si="38"/>
        <v>2.2197205834082588E-7</v>
      </c>
      <c r="M189" s="76">
        <f t="shared" ca="1" si="39"/>
        <v>52719.064023799372</v>
      </c>
      <c r="N189" s="76">
        <f t="shared" ca="1" si="40"/>
        <v>111760.34465119736</v>
      </c>
      <c r="O189" s="76">
        <f t="shared" ca="1" si="41"/>
        <v>13323.891759576632</v>
      </c>
      <c r="P189" s="30">
        <f t="shared" ca="1" si="42"/>
        <v>4.7113910720807914E-4</v>
      </c>
    </row>
    <row r="190" spans="4:16" x14ac:dyDescent="0.2">
      <c r="D190" s="84">
        <f t="shared" si="30"/>
        <v>0</v>
      </c>
      <c r="E190" s="84">
        <f t="shared" si="31"/>
        <v>0</v>
      </c>
      <c r="F190" s="76">
        <f t="shared" si="32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ca="1" si="37"/>
        <v>-4.7113910720807914E-4</v>
      </c>
      <c r="L190" s="76">
        <f t="shared" ca="1" si="38"/>
        <v>2.2197205834082588E-7</v>
      </c>
      <c r="M190" s="76">
        <f t="shared" ca="1" si="39"/>
        <v>52719.064023799372</v>
      </c>
      <c r="N190" s="76">
        <f t="shared" ca="1" si="40"/>
        <v>111760.34465119736</v>
      </c>
      <c r="O190" s="76">
        <f t="shared" ca="1" si="41"/>
        <v>13323.891759576632</v>
      </c>
      <c r="P190" s="30">
        <f t="shared" ca="1" si="42"/>
        <v>4.7113910720807914E-4</v>
      </c>
    </row>
    <row r="191" spans="4:16" x14ac:dyDescent="0.2">
      <c r="D191" s="84">
        <f t="shared" si="30"/>
        <v>0</v>
      </c>
      <c r="E191" s="84">
        <f t="shared" si="31"/>
        <v>0</v>
      </c>
      <c r="F191" s="76">
        <f t="shared" si="32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ca="1" si="37"/>
        <v>-4.7113910720807914E-4</v>
      </c>
      <c r="L191" s="76">
        <f t="shared" ca="1" si="38"/>
        <v>2.2197205834082588E-7</v>
      </c>
      <c r="M191" s="76">
        <f t="shared" ca="1" si="39"/>
        <v>52719.064023799372</v>
      </c>
      <c r="N191" s="76">
        <f t="shared" ca="1" si="40"/>
        <v>111760.34465119736</v>
      </c>
      <c r="O191" s="76">
        <f t="shared" ca="1" si="41"/>
        <v>13323.891759576632</v>
      </c>
      <c r="P191" s="30">
        <f t="shared" ca="1" si="42"/>
        <v>4.7113910720807914E-4</v>
      </c>
    </row>
    <row r="192" spans="4:16" x14ac:dyDescent="0.2">
      <c r="D192" s="84">
        <f t="shared" si="30"/>
        <v>0</v>
      </c>
      <c r="E192" s="84">
        <f t="shared" si="31"/>
        <v>0</v>
      </c>
      <c r="F192" s="76">
        <f t="shared" si="32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ca="1" si="37"/>
        <v>-4.7113910720807914E-4</v>
      </c>
      <c r="L192" s="76">
        <f t="shared" ca="1" si="38"/>
        <v>2.2197205834082588E-7</v>
      </c>
      <c r="M192" s="76">
        <f t="shared" ca="1" si="39"/>
        <v>52719.064023799372</v>
      </c>
      <c r="N192" s="76">
        <f t="shared" ca="1" si="40"/>
        <v>111760.34465119736</v>
      </c>
      <c r="O192" s="76">
        <f t="shared" ca="1" si="41"/>
        <v>13323.891759576632</v>
      </c>
      <c r="P192" s="30">
        <f t="shared" ca="1" si="42"/>
        <v>4.7113910720807914E-4</v>
      </c>
    </row>
    <row r="193" spans="4:16" x14ac:dyDescent="0.2">
      <c r="D193" s="84">
        <f t="shared" si="30"/>
        <v>0</v>
      </c>
      <c r="E193" s="84">
        <f t="shared" si="31"/>
        <v>0</v>
      </c>
      <c r="F193" s="76">
        <f t="shared" si="32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ca="1" si="37"/>
        <v>-4.7113910720807914E-4</v>
      </c>
      <c r="L193" s="76">
        <f t="shared" ca="1" si="38"/>
        <v>2.2197205834082588E-7</v>
      </c>
      <c r="M193" s="76">
        <f t="shared" ca="1" si="39"/>
        <v>52719.064023799372</v>
      </c>
      <c r="N193" s="76">
        <f t="shared" ca="1" si="40"/>
        <v>111760.34465119736</v>
      </c>
      <c r="O193" s="76">
        <f t="shared" ca="1" si="41"/>
        <v>13323.891759576632</v>
      </c>
      <c r="P193" s="30">
        <f t="shared" ca="1" si="42"/>
        <v>4.7113910720807914E-4</v>
      </c>
    </row>
    <row r="194" spans="4:16" x14ac:dyDescent="0.2">
      <c r="D194" s="84">
        <f t="shared" si="30"/>
        <v>0</v>
      </c>
      <c r="E194" s="84">
        <f t="shared" si="31"/>
        <v>0</v>
      </c>
      <c r="F194" s="76">
        <f t="shared" si="32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ca="1" si="37"/>
        <v>-4.7113910720807914E-4</v>
      </c>
      <c r="L194" s="76">
        <f t="shared" ca="1" si="38"/>
        <v>2.2197205834082588E-7</v>
      </c>
      <c r="M194" s="76">
        <f t="shared" ca="1" si="39"/>
        <v>52719.064023799372</v>
      </c>
      <c r="N194" s="76">
        <f t="shared" ca="1" si="40"/>
        <v>111760.34465119736</v>
      </c>
      <c r="O194" s="76">
        <f t="shared" ca="1" si="41"/>
        <v>13323.891759576632</v>
      </c>
      <c r="P194" s="30">
        <f t="shared" ca="1" si="42"/>
        <v>4.7113910720807914E-4</v>
      </c>
    </row>
    <row r="195" spans="4:16" x14ac:dyDescent="0.2">
      <c r="D195" s="84">
        <f t="shared" si="30"/>
        <v>0</v>
      </c>
      <c r="E195" s="84">
        <f t="shared" si="31"/>
        <v>0</v>
      </c>
      <c r="F195" s="76">
        <f t="shared" si="32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ca="1" si="37"/>
        <v>-4.7113910720807914E-4</v>
      </c>
      <c r="L195" s="76">
        <f t="shared" ca="1" si="38"/>
        <v>2.2197205834082588E-7</v>
      </c>
      <c r="M195" s="76">
        <f t="shared" ca="1" si="39"/>
        <v>52719.064023799372</v>
      </c>
      <c r="N195" s="76">
        <f t="shared" ca="1" si="40"/>
        <v>111760.34465119736</v>
      </c>
      <c r="O195" s="76">
        <f t="shared" ca="1" si="41"/>
        <v>13323.891759576632</v>
      </c>
      <c r="P195" s="30">
        <f t="shared" ca="1" si="42"/>
        <v>4.7113910720807914E-4</v>
      </c>
    </row>
    <row r="196" spans="4:16" x14ac:dyDescent="0.2">
      <c r="D196" s="84">
        <f t="shared" ref="D196:D259" si="43">A196/A$18</f>
        <v>0</v>
      </c>
      <c r="E196" s="84">
        <f t="shared" ref="E196:E259" si="44">B196/B$18</f>
        <v>0</v>
      </c>
      <c r="F196" s="76">
        <f t="shared" ref="F196:F259" si="45">D196*D196</f>
        <v>0</v>
      </c>
      <c r="G196" s="76">
        <f t="shared" ref="G196:G259" si="46">D196*F196</f>
        <v>0</v>
      </c>
      <c r="H196" s="76">
        <f t="shared" ref="H196:H259" si="47">F196*F196</f>
        <v>0</v>
      </c>
      <c r="I196" s="76">
        <f t="shared" ref="I196:I259" si="48">E196*D196</f>
        <v>0</v>
      </c>
      <c r="J196" s="76">
        <f t="shared" ref="J196:J259" si="49">I196*D196</f>
        <v>0</v>
      </c>
      <c r="K196" s="76">
        <f t="shared" ref="K196:K259" ca="1" si="50">+E$4+E$5*D196+E$6*D196^2</f>
        <v>-4.7113910720807914E-4</v>
      </c>
      <c r="L196" s="76">
        <f t="shared" ref="L196:L259" ca="1" si="51">+(K196-E196)^2</f>
        <v>2.2197205834082588E-7</v>
      </c>
      <c r="M196" s="76">
        <f t="shared" ref="M196:M259" ca="1" si="52">(M$1-M$2*D196+M$3*F196)^2</f>
        <v>52719.064023799372</v>
      </c>
      <c r="N196" s="76">
        <f t="shared" ref="N196:N259" ca="1" si="53">(-M$2+M$4*D196-M$5*F196)^2</f>
        <v>111760.34465119736</v>
      </c>
      <c r="O196" s="76">
        <f t="shared" ref="O196:O259" ca="1" si="54">+(M$3-D196*M$5+F196*M$6)^2</f>
        <v>13323.891759576632</v>
      </c>
      <c r="P196" s="30">
        <f t="shared" ref="P196:P259" ca="1" si="55">+E196-K196</f>
        <v>4.7113910720807914E-4</v>
      </c>
    </row>
    <row r="197" spans="4:16" x14ac:dyDescent="0.2">
      <c r="D197" s="84">
        <f t="shared" si="43"/>
        <v>0</v>
      </c>
      <c r="E197" s="84">
        <f t="shared" si="44"/>
        <v>0</v>
      </c>
      <c r="F197" s="76">
        <f t="shared" si="45"/>
        <v>0</v>
      </c>
      <c r="G197" s="76">
        <f t="shared" si="46"/>
        <v>0</v>
      </c>
      <c r="H197" s="76">
        <f t="shared" si="47"/>
        <v>0</v>
      </c>
      <c r="I197" s="76">
        <f t="shared" si="48"/>
        <v>0</v>
      </c>
      <c r="J197" s="76">
        <f t="shared" si="49"/>
        <v>0</v>
      </c>
      <c r="K197" s="76">
        <f t="shared" ca="1" si="50"/>
        <v>-4.7113910720807914E-4</v>
      </c>
      <c r="L197" s="76">
        <f t="shared" ca="1" si="51"/>
        <v>2.2197205834082588E-7</v>
      </c>
      <c r="M197" s="76">
        <f t="shared" ca="1" si="52"/>
        <v>52719.064023799372</v>
      </c>
      <c r="N197" s="76">
        <f t="shared" ca="1" si="53"/>
        <v>111760.34465119736</v>
      </c>
      <c r="O197" s="76">
        <f t="shared" ca="1" si="54"/>
        <v>13323.891759576632</v>
      </c>
      <c r="P197" s="30">
        <f t="shared" ca="1" si="55"/>
        <v>4.7113910720807914E-4</v>
      </c>
    </row>
    <row r="198" spans="4:16" x14ac:dyDescent="0.2">
      <c r="D198" s="84">
        <f t="shared" si="43"/>
        <v>0</v>
      </c>
      <c r="E198" s="84">
        <f t="shared" si="44"/>
        <v>0</v>
      </c>
      <c r="F198" s="76">
        <f t="shared" si="45"/>
        <v>0</v>
      </c>
      <c r="G198" s="76">
        <f t="shared" si="46"/>
        <v>0</v>
      </c>
      <c r="H198" s="76">
        <f t="shared" si="47"/>
        <v>0</v>
      </c>
      <c r="I198" s="76">
        <f t="shared" si="48"/>
        <v>0</v>
      </c>
      <c r="J198" s="76">
        <f t="shared" si="49"/>
        <v>0</v>
      </c>
      <c r="K198" s="76">
        <f t="shared" ca="1" si="50"/>
        <v>-4.7113910720807914E-4</v>
      </c>
      <c r="L198" s="76">
        <f t="shared" ca="1" si="51"/>
        <v>2.2197205834082588E-7</v>
      </c>
      <c r="M198" s="76">
        <f t="shared" ca="1" si="52"/>
        <v>52719.064023799372</v>
      </c>
      <c r="N198" s="76">
        <f t="shared" ca="1" si="53"/>
        <v>111760.34465119736</v>
      </c>
      <c r="O198" s="76">
        <f t="shared" ca="1" si="54"/>
        <v>13323.891759576632</v>
      </c>
      <c r="P198" s="30">
        <f t="shared" ca="1" si="55"/>
        <v>4.7113910720807914E-4</v>
      </c>
    </row>
    <row r="199" spans="4:16" x14ac:dyDescent="0.2">
      <c r="D199" s="84">
        <f t="shared" si="43"/>
        <v>0</v>
      </c>
      <c r="E199" s="84">
        <f t="shared" si="44"/>
        <v>0</v>
      </c>
      <c r="F199" s="76">
        <f t="shared" si="45"/>
        <v>0</v>
      </c>
      <c r="G199" s="76">
        <f t="shared" si="46"/>
        <v>0</v>
      </c>
      <c r="H199" s="76">
        <f t="shared" si="47"/>
        <v>0</v>
      </c>
      <c r="I199" s="76">
        <f t="shared" si="48"/>
        <v>0</v>
      </c>
      <c r="J199" s="76">
        <f t="shared" si="49"/>
        <v>0</v>
      </c>
      <c r="K199" s="76">
        <f t="shared" ca="1" si="50"/>
        <v>-4.7113910720807914E-4</v>
      </c>
      <c r="L199" s="76">
        <f t="shared" ca="1" si="51"/>
        <v>2.2197205834082588E-7</v>
      </c>
      <c r="M199" s="76">
        <f t="shared" ca="1" si="52"/>
        <v>52719.064023799372</v>
      </c>
      <c r="N199" s="76">
        <f t="shared" ca="1" si="53"/>
        <v>111760.34465119736</v>
      </c>
      <c r="O199" s="76">
        <f t="shared" ca="1" si="54"/>
        <v>13323.891759576632</v>
      </c>
      <c r="P199" s="30">
        <f t="shared" ca="1" si="55"/>
        <v>4.7113910720807914E-4</v>
      </c>
    </row>
    <row r="200" spans="4:16" x14ac:dyDescent="0.2">
      <c r="D200" s="84">
        <f t="shared" si="43"/>
        <v>0</v>
      </c>
      <c r="E200" s="84">
        <f t="shared" si="44"/>
        <v>0</v>
      </c>
      <c r="F200" s="76">
        <f t="shared" si="45"/>
        <v>0</v>
      </c>
      <c r="G200" s="76">
        <f t="shared" si="46"/>
        <v>0</v>
      </c>
      <c r="H200" s="76">
        <f t="shared" si="47"/>
        <v>0</v>
      </c>
      <c r="I200" s="76">
        <f t="shared" si="48"/>
        <v>0</v>
      </c>
      <c r="J200" s="76">
        <f t="shared" si="49"/>
        <v>0</v>
      </c>
      <c r="K200" s="76">
        <f t="shared" ca="1" si="50"/>
        <v>-4.7113910720807914E-4</v>
      </c>
      <c r="L200" s="76">
        <f t="shared" ca="1" si="51"/>
        <v>2.2197205834082588E-7</v>
      </c>
      <c r="M200" s="76">
        <f t="shared" ca="1" si="52"/>
        <v>52719.064023799372</v>
      </c>
      <c r="N200" s="76">
        <f t="shared" ca="1" si="53"/>
        <v>111760.34465119736</v>
      </c>
      <c r="O200" s="76">
        <f t="shared" ca="1" si="54"/>
        <v>13323.891759576632</v>
      </c>
      <c r="P200" s="30">
        <f t="shared" ca="1" si="55"/>
        <v>4.7113910720807914E-4</v>
      </c>
    </row>
    <row r="201" spans="4:16" x14ac:dyDescent="0.2">
      <c r="D201" s="84">
        <f t="shared" si="43"/>
        <v>0</v>
      </c>
      <c r="E201" s="84">
        <f t="shared" si="44"/>
        <v>0</v>
      </c>
      <c r="F201" s="76">
        <f t="shared" si="45"/>
        <v>0</v>
      </c>
      <c r="G201" s="76">
        <f t="shared" si="46"/>
        <v>0</v>
      </c>
      <c r="H201" s="76">
        <f t="shared" si="47"/>
        <v>0</v>
      </c>
      <c r="I201" s="76">
        <f t="shared" si="48"/>
        <v>0</v>
      </c>
      <c r="J201" s="76">
        <f t="shared" si="49"/>
        <v>0</v>
      </c>
      <c r="K201" s="76">
        <f t="shared" ca="1" si="50"/>
        <v>-4.7113910720807914E-4</v>
      </c>
      <c r="L201" s="76">
        <f t="shared" ca="1" si="51"/>
        <v>2.2197205834082588E-7</v>
      </c>
      <c r="M201" s="76">
        <f t="shared" ca="1" si="52"/>
        <v>52719.064023799372</v>
      </c>
      <c r="N201" s="76">
        <f t="shared" ca="1" si="53"/>
        <v>111760.34465119736</v>
      </c>
      <c r="O201" s="76">
        <f t="shared" ca="1" si="54"/>
        <v>13323.891759576632</v>
      </c>
      <c r="P201" s="30">
        <f t="shared" ca="1" si="55"/>
        <v>4.7113910720807914E-4</v>
      </c>
    </row>
    <row r="202" spans="4:16" x14ac:dyDescent="0.2">
      <c r="D202" s="84">
        <f t="shared" si="43"/>
        <v>0</v>
      </c>
      <c r="E202" s="84">
        <f t="shared" si="44"/>
        <v>0</v>
      </c>
      <c r="F202" s="76">
        <f t="shared" si="45"/>
        <v>0</v>
      </c>
      <c r="G202" s="76">
        <f t="shared" si="46"/>
        <v>0</v>
      </c>
      <c r="H202" s="76">
        <f t="shared" si="47"/>
        <v>0</v>
      </c>
      <c r="I202" s="76">
        <f t="shared" si="48"/>
        <v>0</v>
      </c>
      <c r="J202" s="76">
        <f t="shared" si="49"/>
        <v>0</v>
      </c>
      <c r="K202" s="76">
        <f t="shared" ca="1" si="50"/>
        <v>-4.7113910720807914E-4</v>
      </c>
      <c r="L202" s="76">
        <f t="shared" ca="1" si="51"/>
        <v>2.2197205834082588E-7</v>
      </c>
      <c r="M202" s="76">
        <f t="shared" ca="1" si="52"/>
        <v>52719.064023799372</v>
      </c>
      <c r="N202" s="76">
        <f t="shared" ca="1" si="53"/>
        <v>111760.34465119736</v>
      </c>
      <c r="O202" s="76">
        <f t="shared" ca="1" si="54"/>
        <v>13323.891759576632</v>
      </c>
      <c r="P202" s="30">
        <f t="shared" ca="1" si="55"/>
        <v>4.7113910720807914E-4</v>
      </c>
    </row>
    <row r="203" spans="4:16" x14ac:dyDescent="0.2">
      <c r="D203" s="84">
        <f t="shared" si="43"/>
        <v>0</v>
      </c>
      <c r="E203" s="84">
        <f t="shared" si="44"/>
        <v>0</v>
      </c>
      <c r="F203" s="76">
        <f t="shared" si="45"/>
        <v>0</v>
      </c>
      <c r="G203" s="76">
        <f t="shared" si="46"/>
        <v>0</v>
      </c>
      <c r="H203" s="76">
        <f t="shared" si="47"/>
        <v>0</v>
      </c>
      <c r="I203" s="76">
        <f t="shared" si="48"/>
        <v>0</v>
      </c>
      <c r="J203" s="76">
        <f t="shared" si="49"/>
        <v>0</v>
      </c>
      <c r="K203" s="76">
        <f t="shared" ca="1" si="50"/>
        <v>-4.7113910720807914E-4</v>
      </c>
      <c r="L203" s="76">
        <f t="shared" ca="1" si="51"/>
        <v>2.2197205834082588E-7</v>
      </c>
      <c r="M203" s="76">
        <f t="shared" ca="1" si="52"/>
        <v>52719.064023799372</v>
      </c>
      <c r="N203" s="76">
        <f t="shared" ca="1" si="53"/>
        <v>111760.34465119736</v>
      </c>
      <c r="O203" s="76">
        <f t="shared" ca="1" si="54"/>
        <v>13323.891759576632</v>
      </c>
      <c r="P203" s="30">
        <f t="shared" ca="1" si="55"/>
        <v>4.7113910720807914E-4</v>
      </c>
    </row>
    <row r="204" spans="4:16" x14ac:dyDescent="0.2">
      <c r="D204" s="84">
        <f t="shared" si="43"/>
        <v>0</v>
      </c>
      <c r="E204" s="84">
        <f t="shared" si="44"/>
        <v>0</v>
      </c>
      <c r="F204" s="76">
        <f t="shared" si="45"/>
        <v>0</v>
      </c>
      <c r="G204" s="76">
        <f t="shared" si="46"/>
        <v>0</v>
      </c>
      <c r="H204" s="76">
        <f t="shared" si="47"/>
        <v>0</v>
      </c>
      <c r="I204" s="76">
        <f t="shared" si="48"/>
        <v>0</v>
      </c>
      <c r="J204" s="76">
        <f t="shared" si="49"/>
        <v>0</v>
      </c>
      <c r="K204" s="76">
        <f t="shared" ca="1" si="50"/>
        <v>-4.7113910720807914E-4</v>
      </c>
      <c r="L204" s="76">
        <f t="shared" ca="1" si="51"/>
        <v>2.2197205834082588E-7</v>
      </c>
      <c r="M204" s="76">
        <f t="shared" ca="1" si="52"/>
        <v>52719.064023799372</v>
      </c>
      <c r="N204" s="76">
        <f t="shared" ca="1" si="53"/>
        <v>111760.34465119736</v>
      </c>
      <c r="O204" s="76">
        <f t="shared" ca="1" si="54"/>
        <v>13323.891759576632</v>
      </c>
      <c r="P204" s="30">
        <f t="shared" ca="1" si="55"/>
        <v>4.7113910720807914E-4</v>
      </c>
    </row>
    <row r="205" spans="4:16" x14ac:dyDescent="0.2">
      <c r="D205" s="84">
        <f t="shared" si="43"/>
        <v>0</v>
      </c>
      <c r="E205" s="84">
        <f t="shared" si="44"/>
        <v>0</v>
      </c>
      <c r="F205" s="76">
        <f t="shared" si="45"/>
        <v>0</v>
      </c>
      <c r="G205" s="76">
        <f t="shared" si="46"/>
        <v>0</v>
      </c>
      <c r="H205" s="76">
        <f t="shared" si="47"/>
        <v>0</v>
      </c>
      <c r="I205" s="76">
        <f t="shared" si="48"/>
        <v>0</v>
      </c>
      <c r="J205" s="76">
        <f t="shared" si="49"/>
        <v>0</v>
      </c>
      <c r="K205" s="76">
        <f t="shared" ca="1" si="50"/>
        <v>-4.7113910720807914E-4</v>
      </c>
      <c r="L205" s="76">
        <f t="shared" ca="1" si="51"/>
        <v>2.2197205834082588E-7</v>
      </c>
      <c r="M205" s="76">
        <f t="shared" ca="1" si="52"/>
        <v>52719.064023799372</v>
      </c>
      <c r="N205" s="76">
        <f t="shared" ca="1" si="53"/>
        <v>111760.34465119736</v>
      </c>
      <c r="O205" s="76">
        <f t="shared" ca="1" si="54"/>
        <v>13323.891759576632</v>
      </c>
      <c r="P205" s="30">
        <f t="shared" ca="1" si="55"/>
        <v>4.7113910720807914E-4</v>
      </c>
    </row>
    <row r="206" spans="4:16" x14ac:dyDescent="0.2">
      <c r="D206" s="84">
        <f t="shared" si="43"/>
        <v>0</v>
      </c>
      <c r="E206" s="84">
        <f t="shared" si="44"/>
        <v>0</v>
      </c>
      <c r="F206" s="76">
        <f t="shared" si="45"/>
        <v>0</v>
      </c>
      <c r="G206" s="76">
        <f t="shared" si="46"/>
        <v>0</v>
      </c>
      <c r="H206" s="76">
        <f t="shared" si="47"/>
        <v>0</v>
      </c>
      <c r="I206" s="76">
        <f t="shared" si="48"/>
        <v>0</v>
      </c>
      <c r="J206" s="76">
        <f t="shared" si="49"/>
        <v>0</v>
      </c>
      <c r="K206" s="76">
        <f t="shared" ca="1" si="50"/>
        <v>-4.7113910720807914E-4</v>
      </c>
      <c r="L206" s="76">
        <f t="shared" ca="1" si="51"/>
        <v>2.2197205834082588E-7</v>
      </c>
      <c r="M206" s="76">
        <f t="shared" ca="1" si="52"/>
        <v>52719.064023799372</v>
      </c>
      <c r="N206" s="76">
        <f t="shared" ca="1" si="53"/>
        <v>111760.34465119736</v>
      </c>
      <c r="O206" s="76">
        <f t="shared" ca="1" si="54"/>
        <v>13323.891759576632</v>
      </c>
      <c r="P206" s="30">
        <f t="shared" ca="1" si="55"/>
        <v>4.7113910720807914E-4</v>
      </c>
    </row>
    <row r="207" spans="4:16" x14ac:dyDescent="0.2">
      <c r="D207" s="84">
        <f t="shared" si="43"/>
        <v>0</v>
      </c>
      <c r="E207" s="84">
        <f t="shared" si="44"/>
        <v>0</v>
      </c>
      <c r="F207" s="76">
        <f t="shared" si="45"/>
        <v>0</v>
      </c>
      <c r="G207" s="76">
        <f t="shared" si="46"/>
        <v>0</v>
      </c>
      <c r="H207" s="76">
        <f t="shared" si="47"/>
        <v>0</v>
      </c>
      <c r="I207" s="76">
        <f t="shared" si="48"/>
        <v>0</v>
      </c>
      <c r="J207" s="76">
        <f t="shared" si="49"/>
        <v>0</v>
      </c>
      <c r="K207" s="76">
        <f t="shared" ca="1" si="50"/>
        <v>-4.7113910720807914E-4</v>
      </c>
      <c r="L207" s="76">
        <f t="shared" ca="1" si="51"/>
        <v>2.2197205834082588E-7</v>
      </c>
      <c r="M207" s="76">
        <f t="shared" ca="1" si="52"/>
        <v>52719.064023799372</v>
      </c>
      <c r="N207" s="76">
        <f t="shared" ca="1" si="53"/>
        <v>111760.34465119736</v>
      </c>
      <c r="O207" s="76">
        <f t="shared" ca="1" si="54"/>
        <v>13323.891759576632</v>
      </c>
      <c r="P207" s="30">
        <f t="shared" ca="1" si="55"/>
        <v>4.7113910720807914E-4</v>
      </c>
    </row>
    <row r="208" spans="4:16" x14ac:dyDescent="0.2">
      <c r="D208" s="84">
        <f t="shared" si="43"/>
        <v>0</v>
      </c>
      <c r="E208" s="84">
        <f t="shared" si="44"/>
        <v>0</v>
      </c>
      <c r="F208" s="76">
        <f t="shared" si="45"/>
        <v>0</v>
      </c>
      <c r="G208" s="76">
        <f t="shared" si="46"/>
        <v>0</v>
      </c>
      <c r="H208" s="76">
        <f t="shared" si="47"/>
        <v>0</v>
      </c>
      <c r="I208" s="76">
        <f t="shared" si="48"/>
        <v>0</v>
      </c>
      <c r="J208" s="76">
        <f t="shared" si="49"/>
        <v>0</v>
      </c>
      <c r="K208" s="76">
        <f t="shared" ca="1" si="50"/>
        <v>-4.7113910720807914E-4</v>
      </c>
      <c r="L208" s="76">
        <f t="shared" ca="1" si="51"/>
        <v>2.2197205834082588E-7</v>
      </c>
      <c r="M208" s="76">
        <f t="shared" ca="1" si="52"/>
        <v>52719.064023799372</v>
      </c>
      <c r="N208" s="76">
        <f t="shared" ca="1" si="53"/>
        <v>111760.34465119736</v>
      </c>
      <c r="O208" s="76">
        <f t="shared" ca="1" si="54"/>
        <v>13323.891759576632</v>
      </c>
      <c r="P208" s="30">
        <f t="shared" ca="1" si="55"/>
        <v>4.7113910720807914E-4</v>
      </c>
    </row>
    <row r="209" spans="4:16" x14ac:dyDescent="0.2">
      <c r="D209" s="84">
        <f t="shared" si="43"/>
        <v>0</v>
      </c>
      <c r="E209" s="84">
        <f t="shared" si="44"/>
        <v>0</v>
      </c>
      <c r="F209" s="76">
        <f t="shared" si="45"/>
        <v>0</v>
      </c>
      <c r="G209" s="76">
        <f t="shared" si="46"/>
        <v>0</v>
      </c>
      <c r="H209" s="76">
        <f t="shared" si="47"/>
        <v>0</v>
      </c>
      <c r="I209" s="76">
        <f t="shared" si="48"/>
        <v>0</v>
      </c>
      <c r="J209" s="76">
        <f t="shared" si="49"/>
        <v>0</v>
      </c>
      <c r="K209" s="76">
        <f t="shared" ca="1" si="50"/>
        <v>-4.7113910720807914E-4</v>
      </c>
      <c r="L209" s="76">
        <f t="shared" ca="1" si="51"/>
        <v>2.2197205834082588E-7</v>
      </c>
      <c r="M209" s="76">
        <f t="shared" ca="1" si="52"/>
        <v>52719.064023799372</v>
      </c>
      <c r="N209" s="76">
        <f t="shared" ca="1" si="53"/>
        <v>111760.34465119736</v>
      </c>
      <c r="O209" s="76">
        <f t="shared" ca="1" si="54"/>
        <v>13323.891759576632</v>
      </c>
      <c r="P209" s="30">
        <f t="shared" ca="1" si="55"/>
        <v>4.7113910720807914E-4</v>
      </c>
    </row>
    <row r="210" spans="4:16" x14ac:dyDescent="0.2">
      <c r="D210" s="84">
        <f t="shared" si="43"/>
        <v>0</v>
      </c>
      <c r="E210" s="84">
        <f t="shared" si="44"/>
        <v>0</v>
      </c>
      <c r="F210" s="76">
        <f t="shared" si="45"/>
        <v>0</v>
      </c>
      <c r="G210" s="76">
        <f t="shared" si="46"/>
        <v>0</v>
      </c>
      <c r="H210" s="76">
        <f t="shared" si="47"/>
        <v>0</v>
      </c>
      <c r="I210" s="76">
        <f t="shared" si="48"/>
        <v>0</v>
      </c>
      <c r="J210" s="76">
        <f t="shared" si="49"/>
        <v>0</v>
      </c>
      <c r="K210" s="76">
        <f t="shared" ca="1" si="50"/>
        <v>-4.7113910720807914E-4</v>
      </c>
      <c r="L210" s="76">
        <f t="shared" ca="1" si="51"/>
        <v>2.2197205834082588E-7</v>
      </c>
      <c r="M210" s="76">
        <f t="shared" ca="1" si="52"/>
        <v>52719.064023799372</v>
      </c>
      <c r="N210" s="76">
        <f t="shared" ca="1" si="53"/>
        <v>111760.34465119736</v>
      </c>
      <c r="O210" s="76">
        <f t="shared" ca="1" si="54"/>
        <v>13323.891759576632</v>
      </c>
      <c r="P210" s="30">
        <f t="shared" ca="1" si="55"/>
        <v>4.7113910720807914E-4</v>
      </c>
    </row>
    <row r="211" spans="4:16" x14ac:dyDescent="0.2">
      <c r="D211" s="84">
        <f t="shared" si="43"/>
        <v>0</v>
      </c>
      <c r="E211" s="84">
        <f t="shared" si="44"/>
        <v>0</v>
      </c>
      <c r="F211" s="76">
        <f t="shared" si="45"/>
        <v>0</v>
      </c>
      <c r="G211" s="76">
        <f t="shared" si="46"/>
        <v>0</v>
      </c>
      <c r="H211" s="76">
        <f t="shared" si="47"/>
        <v>0</v>
      </c>
      <c r="I211" s="76">
        <f t="shared" si="48"/>
        <v>0</v>
      </c>
      <c r="J211" s="76">
        <f t="shared" si="49"/>
        <v>0</v>
      </c>
      <c r="K211" s="76">
        <f t="shared" ca="1" si="50"/>
        <v>-4.7113910720807914E-4</v>
      </c>
      <c r="L211" s="76">
        <f t="shared" ca="1" si="51"/>
        <v>2.2197205834082588E-7</v>
      </c>
      <c r="M211" s="76">
        <f t="shared" ca="1" si="52"/>
        <v>52719.064023799372</v>
      </c>
      <c r="N211" s="76">
        <f t="shared" ca="1" si="53"/>
        <v>111760.34465119736</v>
      </c>
      <c r="O211" s="76">
        <f t="shared" ca="1" si="54"/>
        <v>13323.891759576632</v>
      </c>
      <c r="P211" s="30">
        <f t="shared" ca="1" si="55"/>
        <v>4.7113910720807914E-4</v>
      </c>
    </row>
    <row r="212" spans="4:16" x14ac:dyDescent="0.2">
      <c r="D212" s="84">
        <f t="shared" si="43"/>
        <v>0</v>
      </c>
      <c r="E212" s="84">
        <f t="shared" si="44"/>
        <v>0</v>
      </c>
      <c r="F212" s="76">
        <f t="shared" si="45"/>
        <v>0</v>
      </c>
      <c r="G212" s="76">
        <f t="shared" si="46"/>
        <v>0</v>
      </c>
      <c r="H212" s="76">
        <f t="shared" si="47"/>
        <v>0</v>
      </c>
      <c r="I212" s="76">
        <f t="shared" si="48"/>
        <v>0</v>
      </c>
      <c r="J212" s="76">
        <f t="shared" si="49"/>
        <v>0</v>
      </c>
      <c r="K212" s="76">
        <f t="shared" ca="1" si="50"/>
        <v>-4.7113910720807914E-4</v>
      </c>
      <c r="L212" s="76">
        <f t="shared" ca="1" si="51"/>
        <v>2.2197205834082588E-7</v>
      </c>
      <c r="M212" s="76">
        <f t="shared" ca="1" si="52"/>
        <v>52719.064023799372</v>
      </c>
      <c r="N212" s="76">
        <f t="shared" ca="1" si="53"/>
        <v>111760.34465119736</v>
      </c>
      <c r="O212" s="76">
        <f t="shared" ca="1" si="54"/>
        <v>13323.891759576632</v>
      </c>
      <c r="P212" s="30">
        <f t="shared" ca="1" si="55"/>
        <v>4.7113910720807914E-4</v>
      </c>
    </row>
    <row r="213" spans="4:16" x14ac:dyDescent="0.2">
      <c r="D213" s="84">
        <f t="shared" si="43"/>
        <v>0</v>
      </c>
      <c r="E213" s="84">
        <f t="shared" si="44"/>
        <v>0</v>
      </c>
      <c r="F213" s="76">
        <f t="shared" si="45"/>
        <v>0</v>
      </c>
      <c r="G213" s="76">
        <f t="shared" si="46"/>
        <v>0</v>
      </c>
      <c r="H213" s="76">
        <f t="shared" si="47"/>
        <v>0</v>
      </c>
      <c r="I213" s="76">
        <f t="shared" si="48"/>
        <v>0</v>
      </c>
      <c r="J213" s="76">
        <f t="shared" si="49"/>
        <v>0</v>
      </c>
      <c r="K213" s="76">
        <f t="shared" ca="1" si="50"/>
        <v>-4.7113910720807914E-4</v>
      </c>
      <c r="L213" s="76">
        <f t="shared" ca="1" si="51"/>
        <v>2.2197205834082588E-7</v>
      </c>
      <c r="M213" s="76">
        <f t="shared" ca="1" si="52"/>
        <v>52719.064023799372</v>
      </c>
      <c r="N213" s="76">
        <f t="shared" ca="1" si="53"/>
        <v>111760.34465119736</v>
      </c>
      <c r="O213" s="76">
        <f t="shared" ca="1" si="54"/>
        <v>13323.891759576632</v>
      </c>
      <c r="P213" s="30">
        <f t="shared" ca="1" si="55"/>
        <v>4.7113910720807914E-4</v>
      </c>
    </row>
    <row r="214" spans="4:16" x14ac:dyDescent="0.2">
      <c r="D214" s="84">
        <f t="shared" si="43"/>
        <v>0</v>
      </c>
      <c r="E214" s="84">
        <f t="shared" si="44"/>
        <v>0</v>
      </c>
      <c r="F214" s="76">
        <f t="shared" si="45"/>
        <v>0</v>
      </c>
      <c r="G214" s="76">
        <f t="shared" si="46"/>
        <v>0</v>
      </c>
      <c r="H214" s="76">
        <f t="shared" si="47"/>
        <v>0</v>
      </c>
      <c r="I214" s="76">
        <f t="shared" si="48"/>
        <v>0</v>
      </c>
      <c r="J214" s="76">
        <f t="shared" si="49"/>
        <v>0</v>
      </c>
      <c r="K214" s="76">
        <f t="shared" ca="1" si="50"/>
        <v>-4.7113910720807914E-4</v>
      </c>
      <c r="L214" s="76">
        <f t="shared" ca="1" si="51"/>
        <v>2.2197205834082588E-7</v>
      </c>
      <c r="M214" s="76">
        <f t="shared" ca="1" si="52"/>
        <v>52719.064023799372</v>
      </c>
      <c r="N214" s="76">
        <f t="shared" ca="1" si="53"/>
        <v>111760.34465119736</v>
      </c>
      <c r="O214" s="76">
        <f t="shared" ca="1" si="54"/>
        <v>13323.891759576632</v>
      </c>
      <c r="P214" s="30">
        <f t="shared" ca="1" si="55"/>
        <v>4.7113910720807914E-4</v>
      </c>
    </row>
    <row r="215" spans="4:16" x14ac:dyDescent="0.2">
      <c r="D215" s="84">
        <f t="shared" si="43"/>
        <v>0</v>
      </c>
      <c r="E215" s="84">
        <f t="shared" si="44"/>
        <v>0</v>
      </c>
      <c r="F215" s="76">
        <f t="shared" si="45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ca="1" si="50"/>
        <v>-4.7113910720807914E-4</v>
      </c>
      <c r="L215" s="76">
        <f t="shared" ca="1" si="51"/>
        <v>2.2197205834082588E-7</v>
      </c>
      <c r="M215" s="76">
        <f t="shared" ca="1" si="52"/>
        <v>52719.064023799372</v>
      </c>
      <c r="N215" s="76">
        <f t="shared" ca="1" si="53"/>
        <v>111760.34465119736</v>
      </c>
      <c r="O215" s="76">
        <f t="shared" ca="1" si="54"/>
        <v>13323.891759576632</v>
      </c>
      <c r="P215" s="30">
        <f t="shared" ca="1" si="55"/>
        <v>4.7113910720807914E-4</v>
      </c>
    </row>
    <row r="216" spans="4:16" x14ac:dyDescent="0.2">
      <c r="D216" s="84">
        <f t="shared" si="43"/>
        <v>0</v>
      </c>
      <c r="E216" s="84">
        <f t="shared" si="44"/>
        <v>0</v>
      </c>
      <c r="F216" s="76">
        <f t="shared" si="45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ca="1" si="50"/>
        <v>-4.7113910720807914E-4</v>
      </c>
      <c r="L216" s="76">
        <f t="shared" ca="1" si="51"/>
        <v>2.2197205834082588E-7</v>
      </c>
      <c r="M216" s="76">
        <f t="shared" ca="1" si="52"/>
        <v>52719.064023799372</v>
      </c>
      <c r="N216" s="76">
        <f t="shared" ca="1" si="53"/>
        <v>111760.34465119736</v>
      </c>
      <c r="O216" s="76">
        <f t="shared" ca="1" si="54"/>
        <v>13323.891759576632</v>
      </c>
      <c r="P216" s="30">
        <f t="shared" ca="1" si="55"/>
        <v>4.7113910720807914E-4</v>
      </c>
    </row>
    <row r="217" spans="4:16" x14ac:dyDescent="0.2">
      <c r="D217" s="84">
        <f t="shared" si="43"/>
        <v>0</v>
      </c>
      <c r="E217" s="84">
        <f t="shared" si="44"/>
        <v>0</v>
      </c>
      <c r="F217" s="76">
        <f t="shared" si="45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ca="1" si="50"/>
        <v>-4.7113910720807914E-4</v>
      </c>
      <c r="L217" s="76">
        <f t="shared" ca="1" si="51"/>
        <v>2.2197205834082588E-7</v>
      </c>
      <c r="M217" s="76">
        <f t="shared" ca="1" si="52"/>
        <v>52719.064023799372</v>
      </c>
      <c r="N217" s="76">
        <f t="shared" ca="1" si="53"/>
        <v>111760.34465119736</v>
      </c>
      <c r="O217" s="76">
        <f t="shared" ca="1" si="54"/>
        <v>13323.891759576632</v>
      </c>
      <c r="P217" s="30">
        <f t="shared" ca="1" si="55"/>
        <v>4.7113910720807914E-4</v>
      </c>
    </row>
    <row r="218" spans="4:16" x14ac:dyDescent="0.2">
      <c r="D218" s="84">
        <f t="shared" si="43"/>
        <v>0</v>
      </c>
      <c r="E218" s="84">
        <f t="shared" si="44"/>
        <v>0</v>
      </c>
      <c r="F218" s="76">
        <f t="shared" si="45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ca="1" si="50"/>
        <v>-4.7113910720807914E-4</v>
      </c>
      <c r="L218" s="76">
        <f t="shared" ca="1" si="51"/>
        <v>2.2197205834082588E-7</v>
      </c>
      <c r="M218" s="76">
        <f t="shared" ca="1" si="52"/>
        <v>52719.064023799372</v>
      </c>
      <c r="N218" s="76">
        <f t="shared" ca="1" si="53"/>
        <v>111760.34465119736</v>
      </c>
      <c r="O218" s="76">
        <f t="shared" ca="1" si="54"/>
        <v>13323.891759576632</v>
      </c>
      <c r="P218" s="30">
        <f t="shared" ca="1" si="55"/>
        <v>4.7113910720807914E-4</v>
      </c>
    </row>
    <row r="219" spans="4:16" x14ac:dyDescent="0.2">
      <c r="D219" s="84">
        <f t="shared" si="43"/>
        <v>0</v>
      </c>
      <c r="E219" s="84">
        <f t="shared" si="44"/>
        <v>0</v>
      </c>
      <c r="F219" s="76">
        <f t="shared" si="45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ca="1" si="50"/>
        <v>-4.7113910720807914E-4</v>
      </c>
      <c r="L219" s="76">
        <f t="shared" ca="1" si="51"/>
        <v>2.2197205834082588E-7</v>
      </c>
      <c r="M219" s="76">
        <f t="shared" ca="1" si="52"/>
        <v>52719.064023799372</v>
      </c>
      <c r="N219" s="76">
        <f t="shared" ca="1" si="53"/>
        <v>111760.34465119736</v>
      </c>
      <c r="O219" s="76">
        <f t="shared" ca="1" si="54"/>
        <v>13323.891759576632</v>
      </c>
      <c r="P219" s="30">
        <f t="shared" ca="1" si="55"/>
        <v>4.7113910720807914E-4</v>
      </c>
    </row>
    <row r="220" spans="4:16" x14ac:dyDescent="0.2">
      <c r="D220" s="84">
        <f t="shared" si="43"/>
        <v>0</v>
      </c>
      <c r="E220" s="84">
        <f t="shared" si="44"/>
        <v>0</v>
      </c>
      <c r="F220" s="76">
        <f t="shared" si="45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ca="1" si="50"/>
        <v>-4.7113910720807914E-4</v>
      </c>
      <c r="L220" s="76">
        <f t="shared" ca="1" si="51"/>
        <v>2.2197205834082588E-7</v>
      </c>
      <c r="M220" s="76">
        <f t="shared" ca="1" si="52"/>
        <v>52719.064023799372</v>
      </c>
      <c r="N220" s="76">
        <f t="shared" ca="1" si="53"/>
        <v>111760.34465119736</v>
      </c>
      <c r="O220" s="76">
        <f t="shared" ca="1" si="54"/>
        <v>13323.891759576632</v>
      </c>
      <c r="P220" s="30">
        <f t="shared" ca="1" si="55"/>
        <v>4.7113910720807914E-4</v>
      </c>
    </row>
    <row r="221" spans="4:16" x14ac:dyDescent="0.2">
      <c r="D221" s="84">
        <f t="shared" si="43"/>
        <v>0</v>
      </c>
      <c r="E221" s="84">
        <f t="shared" si="44"/>
        <v>0</v>
      </c>
      <c r="F221" s="76">
        <f t="shared" si="45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ca="1" si="50"/>
        <v>-4.7113910720807914E-4</v>
      </c>
      <c r="L221" s="76">
        <f t="shared" ca="1" si="51"/>
        <v>2.2197205834082588E-7</v>
      </c>
      <c r="M221" s="76">
        <f t="shared" ca="1" si="52"/>
        <v>52719.064023799372</v>
      </c>
      <c r="N221" s="76">
        <f t="shared" ca="1" si="53"/>
        <v>111760.34465119736</v>
      </c>
      <c r="O221" s="76">
        <f t="shared" ca="1" si="54"/>
        <v>13323.891759576632</v>
      </c>
      <c r="P221" s="30">
        <f t="shared" ca="1" si="55"/>
        <v>4.7113910720807914E-4</v>
      </c>
    </row>
    <row r="222" spans="4:16" x14ac:dyDescent="0.2">
      <c r="D222" s="84">
        <f t="shared" si="43"/>
        <v>0</v>
      </c>
      <c r="E222" s="84">
        <f t="shared" si="44"/>
        <v>0</v>
      </c>
      <c r="F222" s="76">
        <f t="shared" si="45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ca="1" si="50"/>
        <v>-4.7113910720807914E-4</v>
      </c>
      <c r="L222" s="76">
        <f t="shared" ca="1" si="51"/>
        <v>2.2197205834082588E-7</v>
      </c>
      <c r="M222" s="76">
        <f t="shared" ca="1" si="52"/>
        <v>52719.064023799372</v>
      </c>
      <c r="N222" s="76">
        <f t="shared" ca="1" si="53"/>
        <v>111760.34465119736</v>
      </c>
      <c r="O222" s="76">
        <f t="shared" ca="1" si="54"/>
        <v>13323.891759576632</v>
      </c>
      <c r="P222" s="30">
        <f t="shared" ca="1" si="55"/>
        <v>4.7113910720807914E-4</v>
      </c>
    </row>
    <row r="223" spans="4:16" x14ac:dyDescent="0.2">
      <c r="D223" s="84">
        <f t="shared" si="43"/>
        <v>0</v>
      </c>
      <c r="E223" s="84">
        <f t="shared" si="44"/>
        <v>0</v>
      </c>
      <c r="F223" s="76">
        <f t="shared" si="45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ca="1" si="50"/>
        <v>-4.7113910720807914E-4</v>
      </c>
      <c r="L223" s="76">
        <f t="shared" ca="1" si="51"/>
        <v>2.2197205834082588E-7</v>
      </c>
      <c r="M223" s="76">
        <f t="shared" ca="1" si="52"/>
        <v>52719.064023799372</v>
      </c>
      <c r="N223" s="76">
        <f t="shared" ca="1" si="53"/>
        <v>111760.34465119736</v>
      </c>
      <c r="O223" s="76">
        <f t="shared" ca="1" si="54"/>
        <v>13323.891759576632</v>
      </c>
      <c r="P223" s="30">
        <f t="shared" ca="1" si="55"/>
        <v>4.7113910720807914E-4</v>
      </c>
    </row>
    <row r="224" spans="4:16" x14ac:dyDescent="0.2">
      <c r="D224" s="84">
        <f t="shared" si="43"/>
        <v>0</v>
      </c>
      <c r="E224" s="84">
        <f t="shared" si="44"/>
        <v>0</v>
      </c>
      <c r="F224" s="76">
        <f t="shared" si="45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ca="1" si="50"/>
        <v>-4.7113910720807914E-4</v>
      </c>
      <c r="L224" s="76">
        <f t="shared" ca="1" si="51"/>
        <v>2.2197205834082588E-7</v>
      </c>
      <c r="M224" s="76">
        <f t="shared" ca="1" si="52"/>
        <v>52719.064023799372</v>
      </c>
      <c r="N224" s="76">
        <f t="shared" ca="1" si="53"/>
        <v>111760.34465119736</v>
      </c>
      <c r="O224" s="76">
        <f t="shared" ca="1" si="54"/>
        <v>13323.891759576632</v>
      </c>
      <c r="P224" s="30">
        <f t="shared" ca="1" si="55"/>
        <v>4.7113910720807914E-4</v>
      </c>
    </row>
    <row r="225" spans="4:16" x14ac:dyDescent="0.2">
      <c r="D225" s="84">
        <f t="shared" si="43"/>
        <v>0</v>
      </c>
      <c r="E225" s="84">
        <f t="shared" si="44"/>
        <v>0</v>
      </c>
      <c r="F225" s="76">
        <f t="shared" si="45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ca="1" si="50"/>
        <v>-4.7113910720807914E-4</v>
      </c>
      <c r="L225" s="76">
        <f t="shared" ca="1" si="51"/>
        <v>2.2197205834082588E-7</v>
      </c>
      <c r="M225" s="76">
        <f t="shared" ca="1" si="52"/>
        <v>52719.064023799372</v>
      </c>
      <c r="N225" s="76">
        <f t="shared" ca="1" si="53"/>
        <v>111760.34465119736</v>
      </c>
      <c r="O225" s="76">
        <f t="shared" ca="1" si="54"/>
        <v>13323.891759576632</v>
      </c>
      <c r="P225" s="30">
        <f t="shared" ca="1" si="55"/>
        <v>4.7113910720807914E-4</v>
      </c>
    </row>
    <row r="226" spans="4:16" x14ac:dyDescent="0.2">
      <c r="D226" s="84">
        <f t="shared" si="43"/>
        <v>0</v>
      </c>
      <c r="E226" s="84">
        <f t="shared" si="44"/>
        <v>0</v>
      </c>
      <c r="F226" s="76">
        <f t="shared" si="45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ca="1" si="50"/>
        <v>-4.7113910720807914E-4</v>
      </c>
      <c r="L226" s="76">
        <f t="shared" ca="1" si="51"/>
        <v>2.2197205834082588E-7</v>
      </c>
      <c r="M226" s="76">
        <f t="shared" ca="1" si="52"/>
        <v>52719.064023799372</v>
      </c>
      <c r="N226" s="76">
        <f t="shared" ca="1" si="53"/>
        <v>111760.34465119736</v>
      </c>
      <c r="O226" s="76">
        <f t="shared" ca="1" si="54"/>
        <v>13323.891759576632</v>
      </c>
      <c r="P226" s="30">
        <f t="shared" ca="1" si="55"/>
        <v>4.7113910720807914E-4</v>
      </c>
    </row>
    <row r="227" spans="4:16" x14ac:dyDescent="0.2">
      <c r="D227" s="84">
        <f t="shared" si="43"/>
        <v>0</v>
      </c>
      <c r="E227" s="84">
        <f t="shared" si="44"/>
        <v>0</v>
      </c>
      <c r="F227" s="76">
        <f t="shared" si="45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ca="1" si="50"/>
        <v>-4.7113910720807914E-4</v>
      </c>
      <c r="L227" s="76">
        <f t="shared" ca="1" si="51"/>
        <v>2.2197205834082588E-7</v>
      </c>
      <c r="M227" s="76">
        <f t="shared" ca="1" si="52"/>
        <v>52719.064023799372</v>
      </c>
      <c r="N227" s="76">
        <f t="shared" ca="1" si="53"/>
        <v>111760.34465119736</v>
      </c>
      <c r="O227" s="76">
        <f t="shared" ca="1" si="54"/>
        <v>13323.891759576632</v>
      </c>
      <c r="P227" s="30">
        <f t="shared" ca="1" si="55"/>
        <v>4.7113910720807914E-4</v>
      </c>
    </row>
    <row r="228" spans="4:16" x14ac:dyDescent="0.2">
      <c r="D228" s="84">
        <f t="shared" si="43"/>
        <v>0</v>
      </c>
      <c r="E228" s="84">
        <f t="shared" si="44"/>
        <v>0</v>
      </c>
      <c r="F228" s="76">
        <f t="shared" si="45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ca="1" si="50"/>
        <v>-4.7113910720807914E-4</v>
      </c>
      <c r="L228" s="76">
        <f t="shared" ca="1" si="51"/>
        <v>2.2197205834082588E-7</v>
      </c>
      <c r="M228" s="76">
        <f t="shared" ca="1" si="52"/>
        <v>52719.064023799372</v>
      </c>
      <c r="N228" s="76">
        <f t="shared" ca="1" si="53"/>
        <v>111760.34465119736</v>
      </c>
      <c r="O228" s="76">
        <f t="shared" ca="1" si="54"/>
        <v>13323.891759576632</v>
      </c>
      <c r="P228" s="30">
        <f t="shared" ca="1" si="55"/>
        <v>4.7113910720807914E-4</v>
      </c>
    </row>
    <row r="229" spans="4:16" x14ac:dyDescent="0.2">
      <c r="D229" s="84">
        <f t="shared" si="43"/>
        <v>0</v>
      </c>
      <c r="E229" s="84">
        <f t="shared" si="44"/>
        <v>0</v>
      </c>
      <c r="F229" s="76">
        <f t="shared" si="45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ca="1" si="50"/>
        <v>-4.7113910720807914E-4</v>
      </c>
      <c r="L229" s="76">
        <f t="shared" ca="1" si="51"/>
        <v>2.2197205834082588E-7</v>
      </c>
      <c r="M229" s="76">
        <f t="shared" ca="1" si="52"/>
        <v>52719.064023799372</v>
      </c>
      <c r="N229" s="76">
        <f t="shared" ca="1" si="53"/>
        <v>111760.34465119736</v>
      </c>
      <c r="O229" s="76">
        <f t="shared" ca="1" si="54"/>
        <v>13323.891759576632</v>
      </c>
      <c r="P229" s="30">
        <f t="shared" ca="1" si="55"/>
        <v>4.7113910720807914E-4</v>
      </c>
    </row>
    <row r="230" spans="4:16" x14ac:dyDescent="0.2">
      <c r="D230" s="84">
        <f t="shared" si="43"/>
        <v>0</v>
      </c>
      <c r="E230" s="84">
        <f t="shared" si="44"/>
        <v>0</v>
      </c>
      <c r="F230" s="76">
        <f t="shared" si="45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ca="1" si="50"/>
        <v>-4.7113910720807914E-4</v>
      </c>
      <c r="L230" s="76">
        <f t="shared" ca="1" si="51"/>
        <v>2.2197205834082588E-7</v>
      </c>
      <c r="M230" s="76">
        <f t="shared" ca="1" si="52"/>
        <v>52719.064023799372</v>
      </c>
      <c r="N230" s="76">
        <f t="shared" ca="1" si="53"/>
        <v>111760.34465119736</v>
      </c>
      <c r="O230" s="76">
        <f t="shared" ca="1" si="54"/>
        <v>13323.891759576632</v>
      </c>
      <c r="P230" s="30">
        <f t="shared" ca="1" si="55"/>
        <v>4.7113910720807914E-4</v>
      </c>
    </row>
    <row r="231" spans="4:16" x14ac:dyDescent="0.2">
      <c r="D231" s="84">
        <f t="shared" si="43"/>
        <v>0</v>
      </c>
      <c r="E231" s="84">
        <f t="shared" si="44"/>
        <v>0</v>
      </c>
      <c r="F231" s="76">
        <f t="shared" si="45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ca="1" si="50"/>
        <v>-4.7113910720807914E-4</v>
      </c>
      <c r="L231" s="76">
        <f t="shared" ca="1" si="51"/>
        <v>2.2197205834082588E-7</v>
      </c>
      <c r="M231" s="76">
        <f t="shared" ca="1" si="52"/>
        <v>52719.064023799372</v>
      </c>
      <c r="N231" s="76">
        <f t="shared" ca="1" si="53"/>
        <v>111760.34465119736</v>
      </c>
      <c r="O231" s="76">
        <f t="shared" ca="1" si="54"/>
        <v>13323.891759576632</v>
      </c>
      <c r="P231" s="30">
        <f t="shared" ca="1" si="55"/>
        <v>4.7113910720807914E-4</v>
      </c>
    </row>
    <row r="232" spans="4:16" x14ac:dyDescent="0.2">
      <c r="D232" s="84">
        <f t="shared" si="43"/>
        <v>0</v>
      </c>
      <c r="E232" s="84">
        <f t="shared" si="44"/>
        <v>0</v>
      </c>
      <c r="F232" s="76">
        <f t="shared" si="45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ca="1" si="50"/>
        <v>-4.7113910720807914E-4</v>
      </c>
      <c r="L232" s="76">
        <f t="shared" ca="1" si="51"/>
        <v>2.2197205834082588E-7</v>
      </c>
      <c r="M232" s="76">
        <f t="shared" ca="1" si="52"/>
        <v>52719.064023799372</v>
      </c>
      <c r="N232" s="76">
        <f t="shared" ca="1" si="53"/>
        <v>111760.34465119736</v>
      </c>
      <c r="O232" s="76">
        <f t="shared" ca="1" si="54"/>
        <v>13323.891759576632</v>
      </c>
      <c r="P232" s="30">
        <f t="shared" ca="1" si="55"/>
        <v>4.7113910720807914E-4</v>
      </c>
    </row>
    <row r="233" spans="4:16" x14ac:dyDescent="0.2">
      <c r="D233" s="84">
        <f t="shared" si="43"/>
        <v>0</v>
      </c>
      <c r="E233" s="84">
        <f t="shared" si="44"/>
        <v>0</v>
      </c>
      <c r="F233" s="76">
        <f t="shared" si="45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ca="1" si="50"/>
        <v>-4.7113910720807914E-4</v>
      </c>
      <c r="L233" s="76">
        <f t="shared" ca="1" si="51"/>
        <v>2.2197205834082588E-7</v>
      </c>
      <c r="M233" s="76">
        <f t="shared" ca="1" si="52"/>
        <v>52719.064023799372</v>
      </c>
      <c r="N233" s="76">
        <f t="shared" ca="1" si="53"/>
        <v>111760.34465119736</v>
      </c>
      <c r="O233" s="76">
        <f t="shared" ca="1" si="54"/>
        <v>13323.891759576632</v>
      </c>
      <c r="P233" s="30">
        <f t="shared" ca="1" si="55"/>
        <v>4.7113910720807914E-4</v>
      </c>
    </row>
    <row r="234" spans="4:16" x14ac:dyDescent="0.2">
      <c r="D234" s="84">
        <f t="shared" si="43"/>
        <v>0</v>
      </c>
      <c r="E234" s="84">
        <f t="shared" si="44"/>
        <v>0</v>
      </c>
      <c r="F234" s="76">
        <f t="shared" si="45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ca="1" si="50"/>
        <v>-4.7113910720807914E-4</v>
      </c>
      <c r="L234" s="76">
        <f t="shared" ca="1" si="51"/>
        <v>2.2197205834082588E-7</v>
      </c>
      <c r="M234" s="76">
        <f t="shared" ca="1" si="52"/>
        <v>52719.064023799372</v>
      </c>
      <c r="N234" s="76">
        <f t="shared" ca="1" si="53"/>
        <v>111760.34465119736</v>
      </c>
      <c r="O234" s="76">
        <f t="shared" ca="1" si="54"/>
        <v>13323.891759576632</v>
      </c>
      <c r="P234" s="30">
        <f t="shared" ca="1" si="55"/>
        <v>4.7113910720807914E-4</v>
      </c>
    </row>
    <row r="235" spans="4:16" x14ac:dyDescent="0.2">
      <c r="D235" s="84">
        <f t="shared" si="43"/>
        <v>0</v>
      </c>
      <c r="E235" s="84">
        <f t="shared" si="44"/>
        <v>0</v>
      </c>
      <c r="F235" s="76">
        <f t="shared" si="45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ca="1" si="50"/>
        <v>-4.7113910720807914E-4</v>
      </c>
      <c r="L235" s="76">
        <f t="shared" ca="1" si="51"/>
        <v>2.2197205834082588E-7</v>
      </c>
      <c r="M235" s="76">
        <f t="shared" ca="1" si="52"/>
        <v>52719.064023799372</v>
      </c>
      <c r="N235" s="76">
        <f t="shared" ca="1" si="53"/>
        <v>111760.34465119736</v>
      </c>
      <c r="O235" s="76">
        <f t="shared" ca="1" si="54"/>
        <v>13323.891759576632</v>
      </c>
      <c r="P235" s="30">
        <f t="shared" ca="1" si="55"/>
        <v>4.7113910720807914E-4</v>
      </c>
    </row>
    <row r="236" spans="4:16" x14ac:dyDescent="0.2">
      <c r="D236" s="84">
        <f t="shared" si="43"/>
        <v>0</v>
      </c>
      <c r="E236" s="84">
        <f t="shared" si="44"/>
        <v>0</v>
      </c>
      <c r="F236" s="76">
        <f t="shared" si="45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ca="1" si="50"/>
        <v>-4.7113910720807914E-4</v>
      </c>
      <c r="L236" s="76">
        <f t="shared" ca="1" si="51"/>
        <v>2.2197205834082588E-7</v>
      </c>
      <c r="M236" s="76">
        <f t="shared" ca="1" si="52"/>
        <v>52719.064023799372</v>
      </c>
      <c r="N236" s="76">
        <f t="shared" ca="1" si="53"/>
        <v>111760.34465119736</v>
      </c>
      <c r="O236" s="76">
        <f t="shared" ca="1" si="54"/>
        <v>13323.891759576632</v>
      </c>
      <c r="P236" s="30">
        <f t="shared" ca="1" si="55"/>
        <v>4.7113910720807914E-4</v>
      </c>
    </row>
    <row r="237" spans="4:16" x14ac:dyDescent="0.2">
      <c r="D237" s="84">
        <f t="shared" si="43"/>
        <v>0</v>
      </c>
      <c r="E237" s="84">
        <f t="shared" si="44"/>
        <v>0</v>
      </c>
      <c r="F237" s="76">
        <f t="shared" si="45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ca="1" si="50"/>
        <v>-4.7113910720807914E-4</v>
      </c>
      <c r="L237" s="76">
        <f t="shared" ca="1" si="51"/>
        <v>2.2197205834082588E-7</v>
      </c>
      <c r="M237" s="76">
        <f t="shared" ca="1" si="52"/>
        <v>52719.064023799372</v>
      </c>
      <c r="N237" s="76">
        <f t="shared" ca="1" si="53"/>
        <v>111760.34465119736</v>
      </c>
      <c r="O237" s="76">
        <f t="shared" ca="1" si="54"/>
        <v>13323.891759576632</v>
      </c>
      <c r="P237" s="30">
        <f t="shared" ca="1" si="55"/>
        <v>4.7113910720807914E-4</v>
      </c>
    </row>
    <row r="238" spans="4:16" x14ac:dyDescent="0.2">
      <c r="D238" s="84">
        <f t="shared" si="43"/>
        <v>0</v>
      </c>
      <c r="E238" s="84">
        <f t="shared" si="44"/>
        <v>0</v>
      </c>
      <c r="F238" s="76">
        <f t="shared" si="45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ca="1" si="50"/>
        <v>-4.7113910720807914E-4</v>
      </c>
      <c r="L238" s="76">
        <f t="shared" ca="1" si="51"/>
        <v>2.2197205834082588E-7</v>
      </c>
      <c r="M238" s="76">
        <f t="shared" ca="1" si="52"/>
        <v>52719.064023799372</v>
      </c>
      <c r="N238" s="76">
        <f t="shared" ca="1" si="53"/>
        <v>111760.34465119736</v>
      </c>
      <c r="O238" s="76">
        <f t="shared" ca="1" si="54"/>
        <v>13323.891759576632</v>
      </c>
      <c r="P238" s="30">
        <f t="shared" ca="1" si="55"/>
        <v>4.7113910720807914E-4</v>
      </c>
    </row>
    <row r="239" spans="4:16" x14ac:dyDescent="0.2">
      <c r="D239" s="84">
        <f t="shared" si="43"/>
        <v>0</v>
      </c>
      <c r="E239" s="84">
        <f t="shared" si="44"/>
        <v>0</v>
      </c>
      <c r="F239" s="76">
        <f t="shared" si="45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ca="1" si="50"/>
        <v>-4.7113910720807914E-4</v>
      </c>
      <c r="L239" s="76">
        <f t="shared" ca="1" si="51"/>
        <v>2.2197205834082588E-7</v>
      </c>
      <c r="M239" s="76">
        <f t="shared" ca="1" si="52"/>
        <v>52719.064023799372</v>
      </c>
      <c r="N239" s="76">
        <f t="shared" ca="1" si="53"/>
        <v>111760.34465119736</v>
      </c>
      <c r="O239" s="76">
        <f t="shared" ca="1" si="54"/>
        <v>13323.891759576632</v>
      </c>
      <c r="P239" s="30">
        <f t="shared" ca="1" si="55"/>
        <v>4.7113910720807914E-4</v>
      </c>
    </row>
    <row r="240" spans="4:16" x14ac:dyDescent="0.2">
      <c r="D240" s="84">
        <f t="shared" si="43"/>
        <v>0</v>
      </c>
      <c r="E240" s="84">
        <f t="shared" si="44"/>
        <v>0</v>
      </c>
      <c r="F240" s="76">
        <f t="shared" si="45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ca="1" si="50"/>
        <v>-4.7113910720807914E-4</v>
      </c>
      <c r="L240" s="76">
        <f t="shared" ca="1" si="51"/>
        <v>2.2197205834082588E-7</v>
      </c>
      <c r="M240" s="76">
        <f t="shared" ca="1" si="52"/>
        <v>52719.064023799372</v>
      </c>
      <c r="N240" s="76">
        <f t="shared" ca="1" si="53"/>
        <v>111760.34465119736</v>
      </c>
      <c r="O240" s="76">
        <f t="shared" ca="1" si="54"/>
        <v>13323.891759576632</v>
      </c>
      <c r="P240" s="30">
        <f t="shared" ca="1" si="55"/>
        <v>4.7113910720807914E-4</v>
      </c>
    </row>
    <row r="241" spans="4:16" x14ac:dyDescent="0.2">
      <c r="D241" s="84">
        <f t="shared" si="43"/>
        <v>0</v>
      </c>
      <c r="E241" s="84">
        <f t="shared" si="44"/>
        <v>0</v>
      </c>
      <c r="F241" s="76">
        <f t="shared" si="45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ca="1" si="50"/>
        <v>-4.7113910720807914E-4</v>
      </c>
      <c r="L241" s="76">
        <f t="shared" ca="1" si="51"/>
        <v>2.2197205834082588E-7</v>
      </c>
      <c r="M241" s="76">
        <f t="shared" ca="1" si="52"/>
        <v>52719.064023799372</v>
      </c>
      <c r="N241" s="76">
        <f t="shared" ca="1" si="53"/>
        <v>111760.34465119736</v>
      </c>
      <c r="O241" s="76">
        <f t="shared" ca="1" si="54"/>
        <v>13323.891759576632</v>
      </c>
      <c r="P241" s="30">
        <f t="shared" ca="1" si="55"/>
        <v>4.7113910720807914E-4</v>
      </c>
    </row>
    <row r="242" spans="4:16" x14ac:dyDescent="0.2">
      <c r="D242" s="84">
        <f t="shared" si="43"/>
        <v>0</v>
      </c>
      <c r="E242" s="84">
        <f t="shared" si="44"/>
        <v>0</v>
      </c>
      <c r="F242" s="76">
        <f t="shared" si="45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ca="1" si="50"/>
        <v>-4.7113910720807914E-4</v>
      </c>
      <c r="L242" s="76">
        <f t="shared" ca="1" si="51"/>
        <v>2.2197205834082588E-7</v>
      </c>
      <c r="M242" s="76">
        <f t="shared" ca="1" si="52"/>
        <v>52719.064023799372</v>
      </c>
      <c r="N242" s="76">
        <f t="shared" ca="1" si="53"/>
        <v>111760.34465119736</v>
      </c>
      <c r="O242" s="76">
        <f t="shared" ca="1" si="54"/>
        <v>13323.891759576632</v>
      </c>
      <c r="P242" s="30">
        <f t="shared" ca="1" si="55"/>
        <v>4.7113910720807914E-4</v>
      </c>
    </row>
    <row r="243" spans="4:16" x14ac:dyDescent="0.2">
      <c r="D243" s="84">
        <f t="shared" si="43"/>
        <v>0</v>
      </c>
      <c r="E243" s="84">
        <f t="shared" si="44"/>
        <v>0</v>
      </c>
      <c r="F243" s="76">
        <f t="shared" si="45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ca="1" si="50"/>
        <v>-4.7113910720807914E-4</v>
      </c>
      <c r="L243" s="76">
        <f t="shared" ca="1" si="51"/>
        <v>2.2197205834082588E-7</v>
      </c>
      <c r="M243" s="76">
        <f t="shared" ca="1" si="52"/>
        <v>52719.064023799372</v>
      </c>
      <c r="N243" s="76">
        <f t="shared" ca="1" si="53"/>
        <v>111760.34465119736</v>
      </c>
      <c r="O243" s="76">
        <f t="shared" ca="1" si="54"/>
        <v>13323.891759576632</v>
      </c>
      <c r="P243" s="30">
        <f t="shared" ca="1" si="55"/>
        <v>4.7113910720807914E-4</v>
      </c>
    </row>
    <row r="244" spans="4:16" x14ac:dyDescent="0.2">
      <c r="D244" s="84">
        <f t="shared" si="43"/>
        <v>0</v>
      </c>
      <c r="E244" s="84">
        <f t="shared" si="44"/>
        <v>0</v>
      </c>
      <c r="F244" s="76">
        <f t="shared" si="45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ca="1" si="50"/>
        <v>-4.7113910720807914E-4</v>
      </c>
      <c r="L244" s="76">
        <f t="shared" ca="1" si="51"/>
        <v>2.2197205834082588E-7</v>
      </c>
      <c r="M244" s="76">
        <f t="shared" ca="1" si="52"/>
        <v>52719.064023799372</v>
      </c>
      <c r="N244" s="76">
        <f t="shared" ca="1" si="53"/>
        <v>111760.34465119736</v>
      </c>
      <c r="O244" s="76">
        <f t="shared" ca="1" si="54"/>
        <v>13323.891759576632</v>
      </c>
      <c r="P244" s="30">
        <f t="shared" ca="1" si="55"/>
        <v>4.7113910720807914E-4</v>
      </c>
    </row>
    <row r="245" spans="4:16" x14ac:dyDescent="0.2">
      <c r="D245" s="84">
        <f t="shared" si="43"/>
        <v>0</v>
      </c>
      <c r="E245" s="84">
        <f t="shared" si="44"/>
        <v>0</v>
      </c>
      <c r="F245" s="76">
        <f t="shared" si="45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ca="1" si="50"/>
        <v>-4.7113910720807914E-4</v>
      </c>
      <c r="L245" s="76">
        <f t="shared" ca="1" si="51"/>
        <v>2.2197205834082588E-7</v>
      </c>
      <c r="M245" s="76">
        <f t="shared" ca="1" si="52"/>
        <v>52719.064023799372</v>
      </c>
      <c r="N245" s="76">
        <f t="shared" ca="1" si="53"/>
        <v>111760.34465119736</v>
      </c>
      <c r="O245" s="76">
        <f t="shared" ca="1" si="54"/>
        <v>13323.891759576632</v>
      </c>
      <c r="P245" s="30">
        <f t="shared" ca="1" si="55"/>
        <v>4.7113910720807914E-4</v>
      </c>
    </row>
    <row r="246" spans="4:16" x14ac:dyDescent="0.2">
      <c r="D246" s="84">
        <f t="shared" si="43"/>
        <v>0</v>
      </c>
      <c r="E246" s="84">
        <f t="shared" si="44"/>
        <v>0</v>
      </c>
      <c r="F246" s="76">
        <f t="shared" si="45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ca="1" si="50"/>
        <v>-4.7113910720807914E-4</v>
      </c>
      <c r="L246" s="76">
        <f t="shared" ca="1" si="51"/>
        <v>2.2197205834082588E-7</v>
      </c>
      <c r="M246" s="76">
        <f t="shared" ca="1" si="52"/>
        <v>52719.064023799372</v>
      </c>
      <c r="N246" s="76">
        <f t="shared" ca="1" si="53"/>
        <v>111760.34465119736</v>
      </c>
      <c r="O246" s="76">
        <f t="shared" ca="1" si="54"/>
        <v>13323.891759576632</v>
      </c>
      <c r="P246" s="30">
        <f t="shared" ca="1" si="55"/>
        <v>4.7113910720807914E-4</v>
      </c>
    </row>
    <row r="247" spans="4:16" x14ac:dyDescent="0.2">
      <c r="D247" s="84">
        <f t="shared" si="43"/>
        <v>0</v>
      </c>
      <c r="E247" s="84">
        <f t="shared" si="44"/>
        <v>0</v>
      </c>
      <c r="F247" s="76">
        <f t="shared" si="45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ca="1" si="50"/>
        <v>-4.7113910720807914E-4</v>
      </c>
      <c r="L247" s="76">
        <f t="shared" ca="1" si="51"/>
        <v>2.2197205834082588E-7</v>
      </c>
      <c r="M247" s="76">
        <f t="shared" ca="1" si="52"/>
        <v>52719.064023799372</v>
      </c>
      <c r="N247" s="76">
        <f t="shared" ca="1" si="53"/>
        <v>111760.34465119736</v>
      </c>
      <c r="O247" s="76">
        <f t="shared" ca="1" si="54"/>
        <v>13323.891759576632</v>
      </c>
      <c r="P247" s="30">
        <f t="shared" ca="1" si="55"/>
        <v>4.7113910720807914E-4</v>
      </c>
    </row>
    <row r="248" spans="4:16" x14ac:dyDescent="0.2">
      <c r="D248" s="84">
        <f t="shared" si="43"/>
        <v>0</v>
      </c>
      <c r="E248" s="84">
        <f t="shared" si="44"/>
        <v>0</v>
      </c>
      <c r="F248" s="76">
        <f t="shared" si="45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ca="1" si="50"/>
        <v>-4.7113910720807914E-4</v>
      </c>
      <c r="L248" s="76">
        <f t="shared" ca="1" si="51"/>
        <v>2.2197205834082588E-7</v>
      </c>
      <c r="M248" s="76">
        <f t="shared" ca="1" si="52"/>
        <v>52719.064023799372</v>
      </c>
      <c r="N248" s="76">
        <f t="shared" ca="1" si="53"/>
        <v>111760.34465119736</v>
      </c>
      <c r="O248" s="76">
        <f t="shared" ca="1" si="54"/>
        <v>13323.891759576632</v>
      </c>
      <c r="P248" s="30">
        <f t="shared" ca="1" si="55"/>
        <v>4.7113910720807914E-4</v>
      </c>
    </row>
    <row r="249" spans="4:16" x14ac:dyDescent="0.2">
      <c r="D249" s="84">
        <f t="shared" si="43"/>
        <v>0</v>
      </c>
      <c r="E249" s="84">
        <f t="shared" si="44"/>
        <v>0</v>
      </c>
      <c r="F249" s="76">
        <f t="shared" si="45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ca="1" si="50"/>
        <v>-4.7113910720807914E-4</v>
      </c>
      <c r="L249" s="76">
        <f t="shared" ca="1" si="51"/>
        <v>2.2197205834082588E-7</v>
      </c>
      <c r="M249" s="76">
        <f t="shared" ca="1" si="52"/>
        <v>52719.064023799372</v>
      </c>
      <c r="N249" s="76">
        <f t="shared" ca="1" si="53"/>
        <v>111760.34465119736</v>
      </c>
      <c r="O249" s="76">
        <f t="shared" ca="1" si="54"/>
        <v>13323.891759576632</v>
      </c>
      <c r="P249" s="30">
        <f t="shared" ca="1" si="55"/>
        <v>4.7113910720807914E-4</v>
      </c>
    </row>
    <row r="250" spans="4:16" x14ac:dyDescent="0.2">
      <c r="D250" s="84">
        <f t="shared" si="43"/>
        <v>0</v>
      </c>
      <c r="E250" s="84">
        <f t="shared" si="44"/>
        <v>0</v>
      </c>
      <c r="F250" s="76">
        <f t="shared" si="45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ca="1" si="50"/>
        <v>-4.7113910720807914E-4</v>
      </c>
      <c r="L250" s="76">
        <f t="shared" ca="1" si="51"/>
        <v>2.2197205834082588E-7</v>
      </c>
      <c r="M250" s="76">
        <f t="shared" ca="1" si="52"/>
        <v>52719.064023799372</v>
      </c>
      <c r="N250" s="76">
        <f t="shared" ca="1" si="53"/>
        <v>111760.34465119736</v>
      </c>
      <c r="O250" s="76">
        <f t="shared" ca="1" si="54"/>
        <v>13323.891759576632</v>
      </c>
      <c r="P250" s="30">
        <f t="shared" ca="1" si="55"/>
        <v>4.7113910720807914E-4</v>
      </c>
    </row>
    <row r="251" spans="4:16" x14ac:dyDescent="0.2">
      <c r="D251" s="84">
        <f t="shared" si="43"/>
        <v>0</v>
      </c>
      <c r="E251" s="84">
        <f t="shared" si="44"/>
        <v>0</v>
      </c>
      <c r="F251" s="76">
        <f t="shared" si="45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ca="1" si="50"/>
        <v>-4.7113910720807914E-4</v>
      </c>
      <c r="L251" s="76">
        <f t="shared" ca="1" si="51"/>
        <v>2.2197205834082588E-7</v>
      </c>
      <c r="M251" s="76">
        <f t="shared" ca="1" si="52"/>
        <v>52719.064023799372</v>
      </c>
      <c r="N251" s="76">
        <f t="shared" ca="1" si="53"/>
        <v>111760.34465119736</v>
      </c>
      <c r="O251" s="76">
        <f t="shared" ca="1" si="54"/>
        <v>13323.891759576632</v>
      </c>
      <c r="P251" s="30">
        <f t="shared" ca="1" si="55"/>
        <v>4.7113910720807914E-4</v>
      </c>
    </row>
    <row r="252" spans="4:16" x14ac:dyDescent="0.2">
      <c r="D252" s="84">
        <f t="shared" si="43"/>
        <v>0</v>
      </c>
      <c r="E252" s="84">
        <f t="shared" si="44"/>
        <v>0</v>
      </c>
      <c r="F252" s="76">
        <f t="shared" si="45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ca="1" si="50"/>
        <v>-4.7113910720807914E-4</v>
      </c>
      <c r="L252" s="76">
        <f t="shared" ca="1" si="51"/>
        <v>2.2197205834082588E-7</v>
      </c>
      <c r="M252" s="76">
        <f t="shared" ca="1" si="52"/>
        <v>52719.064023799372</v>
      </c>
      <c r="N252" s="76">
        <f t="shared" ca="1" si="53"/>
        <v>111760.34465119736</v>
      </c>
      <c r="O252" s="76">
        <f t="shared" ca="1" si="54"/>
        <v>13323.891759576632</v>
      </c>
      <c r="P252" s="30">
        <f t="shared" ca="1" si="55"/>
        <v>4.7113910720807914E-4</v>
      </c>
    </row>
    <row r="253" spans="4:16" x14ac:dyDescent="0.2">
      <c r="D253" s="84">
        <f t="shared" si="43"/>
        <v>0</v>
      </c>
      <c r="E253" s="84">
        <f t="shared" si="44"/>
        <v>0</v>
      </c>
      <c r="F253" s="76">
        <f t="shared" si="45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ca="1" si="50"/>
        <v>-4.7113910720807914E-4</v>
      </c>
      <c r="L253" s="76">
        <f t="shared" ca="1" si="51"/>
        <v>2.2197205834082588E-7</v>
      </c>
      <c r="M253" s="76">
        <f t="shared" ca="1" si="52"/>
        <v>52719.064023799372</v>
      </c>
      <c r="N253" s="76">
        <f t="shared" ca="1" si="53"/>
        <v>111760.34465119736</v>
      </c>
      <c r="O253" s="76">
        <f t="shared" ca="1" si="54"/>
        <v>13323.891759576632</v>
      </c>
      <c r="P253" s="30">
        <f t="shared" ca="1" si="55"/>
        <v>4.7113910720807914E-4</v>
      </c>
    </row>
    <row r="254" spans="4:16" x14ac:dyDescent="0.2">
      <c r="D254" s="84">
        <f t="shared" si="43"/>
        <v>0</v>
      </c>
      <c r="E254" s="84">
        <f t="shared" si="44"/>
        <v>0</v>
      </c>
      <c r="F254" s="76">
        <f t="shared" si="45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ca="1" si="50"/>
        <v>-4.7113910720807914E-4</v>
      </c>
      <c r="L254" s="76">
        <f t="shared" ca="1" si="51"/>
        <v>2.2197205834082588E-7</v>
      </c>
      <c r="M254" s="76">
        <f t="shared" ca="1" si="52"/>
        <v>52719.064023799372</v>
      </c>
      <c r="N254" s="76">
        <f t="shared" ca="1" si="53"/>
        <v>111760.34465119736</v>
      </c>
      <c r="O254" s="76">
        <f t="shared" ca="1" si="54"/>
        <v>13323.891759576632</v>
      </c>
      <c r="P254" s="30">
        <f t="shared" ca="1" si="55"/>
        <v>4.7113910720807914E-4</v>
      </c>
    </row>
    <row r="255" spans="4:16" x14ac:dyDescent="0.2">
      <c r="D255" s="84">
        <f t="shared" si="43"/>
        <v>0</v>
      </c>
      <c r="E255" s="84">
        <f t="shared" si="44"/>
        <v>0</v>
      </c>
      <c r="F255" s="76">
        <f t="shared" si="45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ca="1" si="50"/>
        <v>-4.7113910720807914E-4</v>
      </c>
      <c r="L255" s="76">
        <f t="shared" ca="1" si="51"/>
        <v>2.2197205834082588E-7</v>
      </c>
      <c r="M255" s="76">
        <f t="shared" ca="1" si="52"/>
        <v>52719.064023799372</v>
      </c>
      <c r="N255" s="76">
        <f t="shared" ca="1" si="53"/>
        <v>111760.34465119736</v>
      </c>
      <c r="O255" s="76">
        <f t="shared" ca="1" si="54"/>
        <v>13323.891759576632</v>
      </c>
      <c r="P255" s="30">
        <f t="shared" ca="1" si="55"/>
        <v>4.7113910720807914E-4</v>
      </c>
    </row>
    <row r="256" spans="4:16" x14ac:dyDescent="0.2">
      <c r="D256" s="84">
        <f t="shared" si="43"/>
        <v>0</v>
      </c>
      <c r="E256" s="84">
        <f t="shared" si="44"/>
        <v>0</v>
      </c>
      <c r="F256" s="76">
        <f t="shared" si="45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ca="1" si="50"/>
        <v>-4.7113910720807914E-4</v>
      </c>
      <c r="L256" s="76">
        <f t="shared" ca="1" si="51"/>
        <v>2.2197205834082588E-7</v>
      </c>
      <c r="M256" s="76">
        <f t="shared" ca="1" si="52"/>
        <v>52719.064023799372</v>
      </c>
      <c r="N256" s="76">
        <f t="shared" ca="1" si="53"/>
        <v>111760.34465119736</v>
      </c>
      <c r="O256" s="76">
        <f t="shared" ca="1" si="54"/>
        <v>13323.891759576632</v>
      </c>
      <c r="P256" s="30">
        <f t="shared" ca="1" si="55"/>
        <v>4.7113910720807914E-4</v>
      </c>
    </row>
    <row r="257" spans="4:16" x14ac:dyDescent="0.2">
      <c r="D257" s="84">
        <f t="shared" si="43"/>
        <v>0</v>
      </c>
      <c r="E257" s="84">
        <f t="shared" si="44"/>
        <v>0</v>
      </c>
      <c r="F257" s="76">
        <f t="shared" si="45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ca="1" si="50"/>
        <v>-4.7113910720807914E-4</v>
      </c>
      <c r="L257" s="76">
        <f t="shared" ca="1" si="51"/>
        <v>2.2197205834082588E-7</v>
      </c>
      <c r="M257" s="76">
        <f t="shared" ca="1" si="52"/>
        <v>52719.064023799372</v>
      </c>
      <c r="N257" s="76">
        <f t="shared" ca="1" si="53"/>
        <v>111760.34465119736</v>
      </c>
      <c r="O257" s="76">
        <f t="shared" ca="1" si="54"/>
        <v>13323.891759576632</v>
      </c>
      <c r="P257" s="30">
        <f t="shared" ca="1" si="55"/>
        <v>4.7113910720807914E-4</v>
      </c>
    </row>
    <row r="258" spans="4:16" x14ac:dyDescent="0.2">
      <c r="D258" s="84">
        <f t="shared" si="43"/>
        <v>0</v>
      </c>
      <c r="E258" s="84">
        <f t="shared" si="44"/>
        <v>0</v>
      </c>
      <c r="F258" s="76">
        <f t="shared" si="45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ca="1" si="50"/>
        <v>-4.7113910720807914E-4</v>
      </c>
      <c r="L258" s="76">
        <f t="shared" ca="1" si="51"/>
        <v>2.2197205834082588E-7</v>
      </c>
      <c r="M258" s="76">
        <f t="shared" ca="1" si="52"/>
        <v>52719.064023799372</v>
      </c>
      <c r="N258" s="76">
        <f t="shared" ca="1" si="53"/>
        <v>111760.34465119736</v>
      </c>
      <c r="O258" s="76">
        <f t="shared" ca="1" si="54"/>
        <v>13323.891759576632</v>
      </c>
      <c r="P258" s="30">
        <f t="shared" ca="1" si="55"/>
        <v>4.7113910720807914E-4</v>
      </c>
    </row>
    <row r="259" spans="4:16" x14ac:dyDescent="0.2">
      <c r="D259" s="84">
        <f t="shared" si="43"/>
        <v>0</v>
      </c>
      <c r="E259" s="84">
        <f t="shared" si="44"/>
        <v>0</v>
      </c>
      <c r="F259" s="76">
        <f t="shared" si="45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ca="1" si="50"/>
        <v>-4.7113910720807914E-4</v>
      </c>
      <c r="L259" s="76">
        <f t="shared" ca="1" si="51"/>
        <v>2.2197205834082588E-7</v>
      </c>
      <c r="M259" s="76">
        <f t="shared" ca="1" si="52"/>
        <v>52719.064023799372</v>
      </c>
      <c r="N259" s="76">
        <f t="shared" ca="1" si="53"/>
        <v>111760.34465119736</v>
      </c>
      <c r="O259" s="76">
        <f t="shared" ca="1" si="54"/>
        <v>13323.891759576632</v>
      </c>
      <c r="P259" s="30">
        <f t="shared" ca="1" si="55"/>
        <v>4.7113910720807914E-4</v>
      </c>
    </row>
    <row r="260" spans="4:16" x14ac:dyDescent="0.2">
      <c r="D260" s="84">
        <f t="shared" ref="D260:D325" si="56">A260/A$18</f>
        <v>0</v>
      </c>
      <c r="E260" s="84">
        <f t="shared" ref="E260:E325" si="57">B260/B$18</f>
        <v>0</v>
      </c>
      <c r="F260" s="76">
        <f t="shared" ref="F260:F325" si="58">D260*D260</f>
        <v>0</v>
      </c>
      <c r="G260" s="76">
        <f t="shared" ref="G260:G323" si="59">D260*F260</f>
        <v>0</v>
      </c>
      <c r="H260" s="76">
        <f t="shared" ref="H260:H325" si="60">F260*F260</f>
        <v>0</v>
      </c>
      <c r="I260" s="76">
        <f t="shared" ref="I260:I325" si="61">E260*D260</f>
        <v>0</v>
      </c>
      <c r="J260" s="76">
        <f t="shared" ref="J260:J323" si="62">I260*D260</f>
        <v>0</v>
      </c>
      <c r="K260" s="76">
        <f t="shared" ref="K260:K325" ca="1" si="63">+E$4+E$5*D260+E$6*D260^2</f>
        <v>-4.7113910720807914E-4</v>
      </c>
      <c r="L260" s="76">
        <f t="shared" ref="L260:L323" ca="1" si="64">+(K260-E260)^2</f>
        <v>2.2197205834082588E-7</v>
      </c>
      <c r="M260" s="76">
        <f t="shared" ref="M260:M325" ca="1" si="65">(M$1-M$2*D260+M$3*F260)^2</f>
        <v>52719.064023799372</v>
      </c>
      <c r="N260" s="76">
        <f t="shared" ref="N260:N323" ca="1" si="66">(-M$2+M$4*D260-M$5*F260)^2</f>
        <v>111760.34465119736</v>
      </c>
      <c r="O260" s="76">
        <f t="shared" ref="O260:O325" ca="1" si="67">+(M$3-D260*M$5+F260*M$6)^2</f>
        <v>13323.891759576632</v>
      </c>
      <c r="P260" s="30">
        <f t="shared" ref="P260:P325" ca="1" si="68">+E260-K260</f>
        <v>4.7113910720807914E-4</v>
      </c>
    </row>
    <row r="261" spans="4:16" x14ac:dyDescent="0.2">
      <c r="D261" s="84">
        <f t="shared" si="56"/>
        <v>0</v>
      </c>
      <c r="E261" s="84">
        <f t="shared" si="57"/>
        <v>0</v>
      </c>
      <c r="F261" s="76">
        <f t="shared" si="58"/>
        <v>0</v>
      </c>
      <c r="G261" s="76">
        <f t="shared" si="59"/>
        <v>0</v>
      </c>
      <c r="H261" s="76">
        <f t="shared" si="60"/>
        <v>0</v>
      </c>
      <c r="I261" s="76">
        <f t="shared" si="61"/>
        <v>0</v>
      </c>
      <c r="J261" s="76">
        <f t="shared" si="62"/>
        <v>0</v>
      </c>
      <c r="K261" s="76">
        <f t="shared" ca="1" si="63"/>
        <v>-4.7113910720807914E-4</v>
      </c>
      <c r="L261" s="76">
        <f t="shared" ca="1" si="64"/>
        <v>2.2197205834082588E-7</v>
      </c>
      <c r="M261" s="76">
        <f t="shared" ca="1" si="65"/>
        <v>52719.064023799372</v>
      </c>
      <c r="N261" s="76">
        <f t="shared" ca="1" si="66"/>
        <v>111760.34465119736</v>
      </c>
      <c r="O261" s="76">
        <f t="shared" ca="1" si="67"/>
        <v>13323.891759576632</v>
      </c>
      <c r="P261" s="30">
        <f t="shared" ca="1" si="68"/>
        <v>4.7113910720807914E-4</v>
      </c>
    </row>
    <row r="262" spans="4:16" x14ac:dyDescent="0.2">
      <c r="D262" s="84">
        <f t="shared" si="56"/>
        <v>0</v>
      </c>
      <c r="E262" s="84">
        <f t="shared" si="57"/>
        <v>0</v>
      </c>
      <c r="F262" s="76">
        <f t="shared" si="58"/>
        <v>0</v>
      </c>
      <c r="G262" s="76">
        <f t="shared" si="59"/>
        <v>0</v>
      </c>
      <c r="H262" s="76">
        <f t="shared" si="60"/>
        <v>0</v>
      </c>
      <c r="I262" s="76">
        <f t="shared" si="61"/>
        <v>0</v>
      </c>
      <c r="J262" s="76">
        <f t="shared" si="62"/>
        <v>0</v>
      </c>
      <c r="K262" s="76">
        <f t="shared" ca="1" si="63"/>
        <v>-4.7113910720807914E-4</v>
      </c>
      <c r="L262" s="76">
        <f t="shared" ca="1" si="64"/>
        <v>2.2197205834082588E-7</v>
      </c>
      <c r="M262" s="76">
        <f t="shared" ca="1" si="65"/>
        <v>52719.064023799372</v>
      </c>
      <c r="N262" s="76">
        <f t="shared" ca="1" si="66"/>
        <v>111760.34465119736</v>
      </c>
      <c r="O262" s="76">
        <f t="shared" ca="1" si="67"/>
        <v>13323.891759576632</v>
      </c>
      <c r="P262" s="30">
        <f t="shared" ca="1" si="68"/>
        <v>4.7113910720807914E-4</v>
      </c>
    </row>
    <row r="263" spans="4:16" x14ac:dyDescent="0.2">
      <c r="D263" s="84">
        <f t="shared" si="56"/>
        <v>0</v>
      </c>
      <c r="E263" s="84">
        <f t="shared" si="57"/>
        <v>0</v>
      </c>
      <c r="F263" s="76">
        <f t="shared" si="58"/>
        <v>0</v>
      </c>
      <c r="G263" s="76">
        <f t="shared" si="59"/>
        <v>0</v>
      </c>
      <c r="H263" s="76">
        <f t="shared" si="60"/>
        <v>0</v>
      </c>
      <c r="I263" s="76">
        <f t="shared" si="61"/>
        <v>0</v>
      </c>
      <c r="J263" s="76">
        <f t="shared" si="62"/>
        <v>0</v>
      </c>
      <c r="K263" s="76">
        <f t="shared" ca="1" si="63"/>
        <v>-4.7113910720807914E-4</v>
      </c>
      <c r="L263" s="76">
        <f t="shared" ca="1" si="64"/>
        <v>2.2197205834082588E-7</v>
      </c>
      <c r="M263" s="76">
        <f t="shared" ca="1" si="65"/>
        <v>52719.064023799372</v>
      </c>
      <c r="N263" s="76">
        <f t="shared" ca="1" si="66"/>
        <v>111760.34465119736</v>
      </c>
      <c r="O263" s="76">
        <f t="shared" ca="1" si="67"/>
        <v>13323.891759576632</v>
      </c>
      <c r="P263" s="30">
        <f t="shared" ca="1" si="68"/>
        <v>4.7113910720807914E-4</v>
      </c>
    </row>
    <row r="264" spans="4:16" x14ac:dyDescent="0.2">
      <c r="D264" s="84">
        <f t="shared" si="56"/>
        <v>0</v>
      </c>
      <c r="E264" s="84">
        <f t="shared" si="57"/>
        <v>0</v>
      </c>
      <c r="F264" s="76">
        <f t="shared" si="58"/>
        <v>0</v>
      </c>
      <c r="G264" s="76">
        <f t="shared" si="59"/>
        <v>0</v>
      </c>
      <c r="H264" s="76">
        <f t="shared" si="60"/>
        <v>0</v>
      </c>
      <c r="I264" s="76">
        <f t="shared" si="61"/>
        <v>0</v>
      </c>
      <c r="J264" s="76">
        <f t="shared" si="62"/>
        <v>0</v>
      </c>
      <c r="K264" s="76">
        <f t="shared" ca="1" si="63"/>
        <v>-4.7113910720807914E-4</v>
      </c>
      <c r="L264" s="76">
        <f t="shared" ca="1" si="64"/>
        <v>2.2197205834082588E-7</v>
      </c>
      <c r="M264" s="76">
        <f t="shared" ca="1" si="65"/>
        <v>52719.064023799372</v>
      </c>
      <c r="N264" s="76">
        <f t="shared" ca="1" si="66"/>
        <v>111760.34465119736</v>
      </c>
      <c r="O264" s="76">
        <f t="shared" ca="1" si="67"/>
        <v>13323.891759576632</v>
      </c>
      <c r="P264" s="30">
        <f t="shared" ca="1" si="68"/>
        <v>4.7113910720807914E-4</v>
      </c>
    </row>
    <row r="265" spans="4:16" x14ac:dyDescent="0.2">
      <c r="D265" s="84">
        <f t="shared" si="56"/>
        <v>0</v>
      </c>
      <c r="E265" s="84">
        <f t="shared" si="57"/>
        <v>0</v>
      </c>
      <c r="F265" s="76">
        <f t="shared" si="58"/>
        <v>0</v>
      </c>
      <c r="G265" s="76">
        <f t="shared" si="59"/>
        <v>0</v>
      </c>
      <c r="H265" s="76">
        <f t="shared" si="60"/>
        <v>0</v>
      </c>
      <c r="I265" s="76">
        <f t="shared" si="61"/>
        <v>0</v>
      </c>
      <c r="J265" s="76">
        <f t="shared" si="62"/>
        <v>0</v>
      </c>
      <c r="K265" s="76">
        <f t="shared" ca="1" si="63"/>
        <v>-4.7113910720807914E-4</v>
      </c>
      <c r="L265" s="76">
        <f t="shared" ca="1" si="64"/>
        <v>2.2197205834082588E-7</v>
      </c>
      <c r="M265" s="76">
        <f t="shared" ca="1" si="65"/>
        <v>52719.064023799372</v>
      </c>
      <c r="N265" s="76">
        <f t="shared" ca="1" si="66"/>
        <v>111760.34465119736</v>
      </c>
      <c r="O265" s="76">
        <f t="shared" ca="1" si="67"/>
        <v>13323.891759576632</v>
      </c>
      <c r="P265" s="30">
        <f t="shared" ca="1" si="68"/>
        <v>4.7113910720807914E-4</v>
      </c>
    </row>
    <row r="266" spans="4:16" x14ac:dyDescent="0.2">
      <c r="D266" s="84">
        <f t="shared" si="56"/>
        <v>0</v>
      </c>
      <c r="E266" s="84">
        <f t="shared" si="57"/>
        <v>0</v>
      </c>
      <c r="F266" s="76">
        <f t="shared" si="58"/>
        <v>0</v>
      </c>
      <c r="G266" s="76">
        <f t="shared" si="59"/>
        <v>0</v>
      </c>
      <c r="H266" s="76">
        <f t="shared" si="60"/>
        <v>0</v>
      </c>
      <c r="I266" s="76">
        <f t="shared" si="61"/>
        <v>0</v>
      </c>
      <c r="J266" s="76">
        <f t="shared" si="62"/>
        <v>0</v>
      </c>
      <c r="K266" s="76">
        <f t="shared" ca="1" si="63"/>
        <v>-4.7113910720807914E-4</v>
      </c>
      <c r="L266" s="76">
        <f t="shared" ca="1" si="64"/>
        <v>2.2197205834082588E-7</v>
      </c>
      <c r="M266" s="76">
        <f t="shared" ca="1" si="65"/>
        <v>52719.064023799372</v>
      </c>
      <c r="N266" s="76">
        <f t="shared" ca="1" si="66"/>
        <v>111760.34465119736</v>
      </c>
      <c r="O266" s="76">
        <f t="shared" ca="1" si="67"/>
        <v>13323.891759576632</v>
      </c>
      <c r="P266" s="30">
        <f t="shared" ca="1" si="68"/>
        <v>4.7113910720807914E-4</v>
      </c>
    </row>
    <row r="267" spans="4:16" x14ac:dyDescent="0.2">
      <c r="D267" s="84">
        <f t="shared" si="56"/>
        <v>0</v>
      </c>
      <c r="E267" s="84">
        <f t="shared" si="57"/>
        <v>0</v>
      </c>
      <c r="F267" s="76">
        <f t="shared" si="58"/>
        <v>0</v>
      </c>
      <c r="G267" s="76">
        <f t="shared" si="59"/>
        <v>0</v>
      </c>
      <c r="H267" s="76">
        <f t="shared" si="60"/>
        <v>0</v>
      </c>
      <c r="I267" s="76">
        <f t="shared" si="61"/>
        <v>0</v>
      </c>
      <c r="J267" s="76">
        <f t="shared" si="62"/>
        <v>0</v>
      </c>
      <c r="K267" s="76">
        <f t="shared" ca="1" si="63"/>
        <v>-4.7113910720807914E-4</v>
      </c>
      <c r="L267" s="76">
        <f t="shared" ca="1" si="64"/>
        <v>2.2197205834082588E-7</v>
      </c>
      <c r="M267" s="76">
        <f t="shared" ca="1" si="65"/>
        <v>52719.064023799372</v>
      </c>
      <c r="N267" s="76">
        <f t="shared" ca="1" si="66"/>
        <v>111760.34465119736</v>
      </c>
      <c r="O267" s="76">
        <f t="shared" ca="1" si="67"/>
        <v>13323.891759576632</v>
      </c>
      <c r="P267" s="30">
        <f t="shared" ca="1" si="68"/>
        <v>4.7113910720807914E-4</v>
      </c>
    </row>
    <row r="268" spans="4:16" x14ac:dyDescent="0.2">
      <c r="D268" s="84">
        <f t="shared" si="56"/>
        <v>0</v>
      </c>
      <c r="E268" s="84">
        <f t="shared" si="57"/>
        <v>0</v>
      </c>
      <c r="F268" s="76">
        <f t="shared" si="58"/>
        <v>0</v>
      </c>
      <c r="G268" s="76">
        <f t="shared" si="59"/>
        <v>0</v>
      </c>
      <c r="H268" s="76">
        <f t="shared" si="60"/>
        <v>0</v>
      </c>
      <c r="I268" s="76">
        <f t="shared" si="61"/>
        <v>0</v>
      </c>
      <c r="J268" s="76">
        <f t="shared" si="62"/>
        <v>0</v>
      </c>
      <c r="K268" s="76">
        <f t="shared" ca="1" si="63"/>
        <v>-4.7113910720807914E-4</v>
      </c>
      <c r="L268" s="76">
        <f t="shared" ca="1" si="64"/>
        <v>2.2197205834082588E-7</v>
      </c>
      <c r="M268" s="76">
        <f t="shared" ca="1" si="65"/>
        <v>52719.064023799372</v>
      </c>
      <c r="N268" s="76">
        <f t="shared" ca="1" si="66"/>
        <v>111760.34465119736</v>
      </c>
      <c r="O268" s="76">
        <f t="shared" ca="1" si="67"/>
        <v>13323.891759576632</v>
      </c>
      <c r="P268" s="30">
        <f t="shared" ca="1" si="68"/>
        <v>4.7113910720807914E-4</v>
      </c>
    </row>
    <row r="269" spans="4:16" x14ac:dyDescent="0.2">
      <c r="D269" s="84">
        <f t="shared" si="56"/>
        <v>0</v>
      </c>
      <c r="E269" s="84">
        <f t="shared" si="57"/>
        <v>0</v>
      </c>
      <c r="F269" s="76">
        <f t="shared" si="58"/>
        <v>0</v>
      </c>
      <c r="G269" s="76">
        <f t="shared" si="59"/>
        <v>0</v>
      </c>
      <c r="H269" s="76">
        <f t="shared" si="60"/>
        <v>0</v>
      </c>
      <c r="I269" s="76">
        <f t="shared" si="61"/>
        <v>0</v>
      </c>
      <c r="J269" s="76">
        <f t="shared" si="62"/>
        <v>0</v>
      </c>
      <c r="K269" s="76">
        <f t="shared" ca="1" si="63"/>
        <v>-4.7113910720807914E-4</v>
      </c>
      <c r="L269" s="76">
        <f t="shared" ca="1" si="64"/>
        <v>2.2197205834082588E-7</v>
      </c>
      <c r="M269" s="76">
        <f t="shared" ca="1" si="65"/>
        <v>52719.064023799372</v>
      </c>
      <c r="N269" s="76">
        <f t="shared" ca="1" si="66"/>
        <v>111760.34465119736</v>
      </c>
      <c r="O269" s="76">
        <f t="shared" ca="1" si="67"/>
        <v>13323.891759576632</v>
      </c>
      <c r="P269" s="30">
        <f t="shared" ca="1" si="68"/>
        <v>4.7113910720807914E-4</v>
      </c>
    </row>
    <row r="270" spans="4:16" x14ac:dyDescent="0.2">
      <c r="D270" s="84">
        <f t="shared" si="56"/>
        <v>0</v>
      </c>
      <c r="E270" s="84">
        <f t="shared" si="57"/>
        <v>0</v>
      </c>
      <c r="F270" s="76">
        <f t="shared" si="58"/>
        <v>0</v>
      </c>
      <c r="G270" s="76">
        <f t="shared" si="59"/>
        <v>0</v>
      </c>
      <c r="H270" s="76">
        <f t="shared" si="60"/>
        <v>0</v>
      </c>
      <c r="I270" s="76">
        <f t="shared" si="61"/>
        <v>0</v>
      </c>
      <c r="J270" s="76">
        <f t="shared" si="62"/>
        <v>0</v>
      </c>
      <c r="K270" s="76">
        <f t="shared" ca="1" si="63"/>
        <v>-4.7113910720807914E-4</v>
      </c>
      <c r="L270" s="76">
        <f t="shared" ca="1" si="64"/>
        <v>2.2197205834082588E-7</v>
      </c>
      <c r="M270" s="76">
        <f t="shared" ca="1" si="65"/>
        <v>52719.064023799372</v>
      </c>
      <c r="N270" s="76">
        <f t="shared" ca="1" si="66"/>
        <v>111760.34465119736</v>
      </c>
      <c r="O270" s="76">
        <f t="shared" ca="1" si="67"/>
        <v>13323.891759576632</v>
      </c>
      <c r="P270" s="30">
        <f t="shared" ca="1" si="68"/>
        <v>4.7113910720807914E-4</v>
      </c>
    </row>
    <row r="271" spans="4:16" x14ac:dyDescent="0.2">
      <c r="D271" s="84">
        <f t="shared" si="56"/>
        <v>0</v>
      </c>
      <c r="E271" s="84">
        <f t="shared" si="57"/>
        <v>0</v>
      </c>
      <c r="F271" s="76">
        <f t="shared" si="58"/>
        <v>0</v>
      </c>
      <c r="G271" s="76">
        <f t="shared" si="59"/>
        <v>0</v>
      </c>
      <c r="H271" s="76">
        <f t="shared" si="60"/>
        <v>0</v>
      </c>
      <c r="I271" s="76">
        <f t="shared" si="61"/>
        <v>0</v>
      </c>
      <c r="J271" s="76">
        <f t="shared" si="62"/>
        <v>0</v>
      </c>
      <c r="K271" s="76">
        <f t="shared" ca="1" si="63"/>
        <v>-4.7113910720807914E-4</v>
      </c>
      <c r="L271" s="76">
        <f t="shared" ca="1" si="64"/>
        <v>2.2197205834082588E-7</v>
      </c>
      <c r="M271" s="76">
        <f t="shared" ca="1" si="65"/>
        <v>52719.064023799372</v>
      </c>
      <c r="N271" s="76">
        <f t="shared" ca="1" si="66"/>
        <v>111760.34465119736</v>
      </c>
      <c r="O271" s="76">
        <f t="shared" ca="1" si="67"/>
        <v>13323.891759576632</v>
      </c>
      <c r="P271" s="30">
        <f t="shared" ca="1" si="68"/>
        <v>4.7113910720807914E-4</v>
      </c>
    </row>
    <row r="272" spans="4:16" x14ac:dyDescent="0.2">
      <c r="D272" s="84">
        <f t="shared" si="56"/>
        <v>0</v>
      </c>
      <c r="E272" s="84">
        <f t="shared" si="57"/>
        <v>0</v>
      </c>
      <c r="F272" s="76">
        <f t="shared" si="58"/>
        <v>0</v>
      </c>
      <c r="G272" s="76">
        <f t="shared" si="59"/>
        <v>0</v>
      </c>
      <c r="H272" s="76">
        <f t="shared" si="60"/>
        <v>0</v>
      </c>
      <c r="I272" s="76">
        <f t="shared" si="61"/>
        <v>0</v>
      </c>
      <c r="J272" s="76">
        <f t="shared" si="62"/>
        <v>0</v>
      </c>
      <c r="K272" s="76">
        <f t="shared" ca="1" si="63"/>
        <v>-4.7113910720807914E-4</v>
      </c>
      <c r="L272" s="76">
        <f t="shared" ca="1" si="64"/>
        <v>2.2197205834082588E-7</v>
      </c>
      <c r="M272" s="76">
        <f t="shared" ca="1" si="65"/>
        <v>52719.064023799372</v>
      </c>
      <c r="N272" s="76">
        <f t="shared" ca="1" si="66"/>
        <v>111760.34465119736</v>
      </c>
      <c r="O272" s="76">
        <f t="shared" ca="1" si="67"/>
        <v>13323.891759576632</v>
      </c>
      <c r="P272" s="30">
        <f t="shared" ca="1" si="68"/>
        <v>4.7113910720807914E-4</v>
      </c>
    </row>
    <row r="273" spans="4:16" x14ac:dyDescent="0.2">
      <c r="D273" s="84">
        <f t="shared" si="56"/>
        <v>0</v>
      </c>
      <c r="E273" s="84">
        <f t="shared" si="57"/>
        <v>0</v>
      </c>
      <c r="F273" s="76">
        <f t="shared" si="58"/>
        <v>0</v>
      </c>
      <c r="G273" s="76">
        <f t="shared" si="59"/>
        <v>0</v>
      </c>
      <c r="H273" s="76">
        <f t="shared" si="60"/>
        <v>0</v>
      </c>
      <c r="I273" s="76">
        <f t="shared" si="61"/>
        <v>0</v>
      </c>
      <c r="J273" s="76">
        <f t="shared" si="62"/>
        <v>0</v>
      </c>
      <c r="K273" s="76">
        <f t="shared" ca="1" si="63"/>
        <v>-4.7113910720807914E-4</v>
      </c>
      <c r="L273" s="76">
        <f t="shared" ca="1" si="64"/>
        <v>2.2197205834082588E-7</v>
      </c>
      <c r="M273" s="76">
        <f t="shared" ca="1" si="65"/>
        <v>52719.064023799372</v>
      </c>
      <c r="N273" s="76">
        <f t="shared" ca="1" si="66"/>
        <v>111760.34465119736</v>
      </c>
      <c r="O273" s="76">
        <f t="shared" ca="1" si="67"/>
        <v>13323.891759576632</v>
      </c>
      <c r="P273" s="30">
        <f t="shared" ca="1" si="68"/>
        <v>4.7113910720807914E-4</v>
      </c>
    </row>
    <row r="274" spans="4:16" x14ac:dyDescent="0.2">
      <c r="D274" s="84">
        <f t="shared" si="56"/>
        <v>0</v>
      </c>
      <c r="E274" s="84">
        <f t="shared" si="57"/>
        <v>0</v>
      </c>
      <c r="F274" s="76">
        <f t="shared" si="58"/>
        <v>0</v>
      </c>
      <c r="G274" s="76">
        <f t="shared" si="59"/>
        <v>0</v>
      </c>
      <c r="H274" s="76">
        <f t="shared" si="60"/>
        <v>0</v>
      </c>
      <c r="I274" s="76">
        <f t="shared" si="61"/>
        <v>0</v>
      </c>
      <c r="J274" s="76">
        <f t="shared" si="62"/>
        <v>0</v>
      </c>
      <c r="K274" s="76">
        <f t="shared" ca="1" si="63"/>
        <v>-4.7113910720807914E-4</v>
      </c>
      <c r="L274" s="76">
        <f t="shared" ca="1" si="64"/>
        <v>2.2197205834082588E-7</v>
      </c>
      <c r="M274" s="76">
        <f t="shared" ca="1" si="65"/>
        <v>52719.064023799372</v>
      </c>
      <c r="N274" s="76">
        <f t="shared" ca="1" si="66"/>
        <v>111760.34465119736</v>
      </c>
      <c r="O274" s="76">
        <f t="shared" ca="1" si="67"/>
        <v>13323.891759576632</v>
      </c>
      <c r="P274" s="30">
        <f t="shared" ca="1" si="68"/>
        <v>4.7113910720807914E-4</v>
      </c>
    </row>
    <row r="275" spans="4:16" x14ac:dyDescent="0.2">
      <c r="D275" s="84">
        <f t="shared" si="56"/>
        <v>0</v>
      </c>
      <c r="E275" s="84">
        <f t="shared" si="57"/>
        <v>0</v>
      </c>
      <c r="F275" s="76">
        <f t="shared" si="58"/>
        <v>0</v>
      </c>
      <c r="G275" s="76">
        <f t="shared" si="59"/>
        <v>0</v>
      </c>
      <c r="H275" s="76">
        <f t="shared" si="60"/>
        <v>0</v>
      </c>
      <c r="I275" s="76">
        <f t="shared" si="61"/>
        <v>0</v>
      </c>
      <c r="J275" s="76">
        <f t="shared" si="62"/>
        <v>0</v>
      </c>
      <c r="K275" s="76">
        <f t="shared" ca="1" si="63"/>
        <v>-4.7113910720807914E-4</v>
      </c>
      <c r="L275" s="76">
        <f t="shared" ca="1" si="64"/>
        <v>2.2197205834082588E-7</v>
      </c>
      <c r="M275" s="76">
        <f t="shared" ca="1" si="65"/>
        <v>52719.064023799372</v>
      </c>
      <c r="N275" s="76">
        <f t="shared" ca="1" si="66"/>
        <v>111760.34465119736</v>
      </c>
      <c r="O275" s="76">
        <f t="shared" ca="1" si="67"/>
        <v>13323.891759576632</v>
      </c>
      <c r="P275" s="30">
        <f t="shared" ca="1" si="68"/>
        <v>4.7113910720807914E-4</v>
      </c>
    </row>
    <row r="276" spans="4:16" x14ac:dyDescent="0.2">
      <c r="D276" s="84">
        <f t="shared" si="56"/>
        <v>0</v>
      </c>
      <c r="E276" s="84">
        <f t="shared" si="57"/>
        <v>0</v>
      </c>
      <c r="F276" s="76">
        <f t="shared" si="58"/>
        <v>0</v>
      </c>
      <c r="G276" s="76">
        <f t="shared" si="59"/>
        <v>0</v>
      </c>
      <c r="H276" s="76">
        <f t="shared" si="60"/>
        <v>0</v>
      </c>
      <c r="I276" s="76">
        <f t="shared" si="61"/>
        <v>0</v>
      </c>
      <c r="J276" s="76">
        <f t="shared" si="62"/>
        <v>0</v>
      </c>
      <c r="K276" s="76">
        <f t="shared" ca="1" si="63"/>
        <v>-4.7113910720807914E-4</v>
      </c>
      <c r="L276" s="76">
        <f t="shared" ca="1" si="64"/>
        <v>2.2197205834082588E-7</v>
      </c>
      <c r="M276" s="76">
        <f t="shared" ca="1" si="65"/>
        <v>52719.064023799372</v>
      </c>
      <c r="N276" s="76">
        <f t="shared" ca="1" si="66"/>
        <v>111760.34465119736</v>
      </c>
      <c r="O276" s="76">
        <f t="shared" ca="1" si="67"/>
        <v>13323.891759576632</v>
      </c>
      <c r="P276" s="30">
        <f t="shared" ca="1" si="68"/>
        <v>4.7113910720807914E-4</v>
      </c>
    </row>
    <row r="277" spans="4:16" x14ac:dyDescent="0.2">
      <c r="D277" s="84">
        <f t="shared" si="56"/>
        <v>0</v>
      </c>
      <c r="E277" s="84">
        <f t="shared" si="57"/>
        <v>0</v>
      </c>
      <c r="F277" s="76">
        <f t="shared" si="58"/>
        <v>0</v>
      </c>
      <c r="G277" s="76">
        <f t="shared" si="59"/>
        <v>0</v>
      </c>
      <c r="H277" s="76">
        <f t="shared" si="60"/>
        <v>0</v>
      </c>
      <c r="I277" s="76">
        <f t="shared" si="61"/>
        <v>0</v>
      </c>
      <c r="J277" s="76">
        <f t="shared" si="62"/>
        <v>0</v>
      </c>
      <c r="K277" s="76">
        <f t="shared" ca="1" si="63"/>
        <v>-4.7113910720807914E-4</v>
      </c>
      <c r="L277" s="76">
        <f t="shared" ca="1" si="64"/>
        <v>2.2197205834082588E-7</v>
      </c>
      <c r="M277" s="76">
        <f t="shared" ca="1" si="65"/>
        <v>52719.064023799372</v>
      </c>
      <c r="N277" s="76">
        <f t="shared" ca="1" si="66"/>
        <v>111760.34465119736</v>
      </c>
      <c r="O277" s="76">
        <f t="shared" ca="1" si="67"/>
        <v>13323.891759576632</v>
      </c>
      <c r="P277" s="30">
        <f t="shared" ca="1" si="68"/>
        <v>4.7113910720807914E-4</v>
      </c>
    </row>
    <row r="278" spans="4:16" x14ac:dyDescent="0.2">
      <c r="D278" s="84">
        <f t="shared" si="56"/>
        <v>0</v>
      </c>
      <c r="E278" s="84">
        <f t="shared" si="57"/>
        <v>0</v>
      </c>
      <c r="F278" s="76">
        <f t="shared" si="58"/>
        <v>0</v>
      </c>
      <c r="G278" s="76">
        <f t="shared" si="59"/>
        <v>0</v>
      </c>
      <c r="H278" s="76">
        <f t="shared" si="60"/>
        <v>0</v>
      </c>
      <c r="I278" s="76">
        <f t="shared" si="61"/>
        <v>0</v>
      </c>
      <c r="J278" s="76">
        <f t="shared" si="62"/>
        <v>0</v>
      </c>
      <c r="K278" s="76">
        <f t="shared" ca="1" si="63"/>
        <v>-4.7113910720807914E-4</v>
      </c>
      <c r="L278" s="76">
        <f t="shared" ca="1" si="64"/>
        <v>2.2197205834082588E-7</v>
      </c>
      <c r="M278" s="76">
        <f t="shared" ca="1" si="65"/>
        <v>52719.064023799372</v>
      </c>
      <c r="N278" s="76">
        <f t="shared" ca="1" si="66"/>
        <v>111760.34465119736</v>
      </c>
      <c r="O278" s="76">
        <f t="shared" ca="1" si="67"/>
        <v>13323.891759576632</v>
      </c>
      <c r="P278" s="30">
        <f t="shared" ca="1" si="68"/>
        <v>4.7113910720807914E-4</v>
      </c>
    </row>
    <row r="279" spans="4:16" x14ac:dyDescent="0.2">
      <c r="D279" s="84">
        <f t="shared" si="56"/>
        <v>0</v>
      </c>
      <c r="E279" s="84">
        <f t="shared" si="57"/>
        <v>0</v>
      </c>
      <c r="F279" s="76">
        <f t="shared" si="58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ca="1" si="63"/>
        <v>-4.7113910720807914E-4</v>
      </c>
      <c r="L279" s="76">
        <f t="shared" ca="1" si="64"/>
        <v>2.2197205834082588E-7</v>
      </c>
      <c r="M279" s="76">
        <f t="shared" ca="1" si="65"/>
        <v>52719.064023799372</v>
      </c>
      <c r="N279" s="76">
        <f t="shared" ca="1" si="66"/>
        <v>111760.34465119736</v>
      </c>
      <c r="O279" s="76">
        <f t="shared" ca="1" si="67"/>
        <v>13323.891759576632</v>
      </c>
      <c r="P279" s="30">
        <f t="shared" ca="1" si="68"/>
        <v>4.7113910720807914E-4</v>
      </c>
    </row>
    <row r="280" spans="4:16" x14ac:dyDescent="0.2">
      <c r="D280" s="84">
        <f t="shared" si="56"/>
        <v>0</v>
      </c>
      <c r="E280" s="84">
        <f t="shared" si="57"/>
        <v>0</v>
      </c>
      <c r="F280" s="76">
        <f t="shared" si="58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ca="1" si="63"/>
        <v>-4.7113910720807914E-4</v>
      </c>
      <c r="L280" s="76">
        <f t="shared" ca="1" si="64"/>
        <v>2.2197205834082588E-7</v>
      </c>
      <c r="M280" s="76">
        <f t="shared" ca="1" si="65"/>
        <v>52719.064023799372</v>
      </c>
      <c r="N280" s="76">
        <f t="shared" ca="1" si="66"/>
        <v>111760.34465119736</v>
      </c>
      <c r="O280" s="76">
        <f t="shared" ca="1" si="67"/>
        <v>13323.891759576632</v>
      </c>
      <c r="P280" s="30">
        <f t="shared" ca="1" si="68"/>
        <v>4.7113910720807914E-4</v>
      </c>
    </row>
    <row r="281" spans="4:16" x14ac:dyDescent="0.2">
      <c r="D281" s="84">
        <f t="shared" si="56"/>
        <v>0</v>
      </c>
      <c r="E281" s="84">
        <f t="shared" si="57"/>
        <v>0</v>
      </c>
      <c r="F281" s="76">
        <f t="shared" si="58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ca="1" si="63"/>
        <v>-4.7113910720807914E-4</v>
      </c>
      <c r="L281" s="76">
        <f t="shared" ca="1" si="64"/>
        <v>2.2197205834082588E-7</v>
      </c>
      <c r="M281" s="76">
        <f t="shared" ca="1" si="65"/>
        <v>52719.064023799372</v>
      </c>
      <c r="N281" s="76">
        <f t="shared" ca="1" si="66"/>
        <v>111760.34465119736</v>
      </c>
      <c r="O281" s="76">
        <f t="shared" ca="1" si="67"/>
        <v>13323.891759576632</v>
      </c>
      <c r="P281" s="30">
        <f t="shared" ca="1" si="68"/>
        <v>4.7113910720807914E-4</v>
      </c>
    </row>
    <row r="282" spans="4:16" x14ac:dyDescent="0.2">
      <c r="D282" s="84">
        <f t="shared" si="56"/>
        <v>0</v>
      </c>
      <c r="E282" s="84">
        <f t="shared" si="57"/>
        <v>0</v>
      </c>
      <c r="F282" s="76">
        <f t="shared" si="58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ca="1" si="63"/>
        <v>-4.7113910720807914E-4</v>
      </c>
      <c r="L282" s="76">
        <f t="shared" ca="1" si="64"/>
        <v>2.2197205834082588E-7</v>
      </c>
      <c r="M282" s="76">
        <f t="shared" ca="1" si="65"/>
        <v>52719.064023799372</v>
      </c>
      <c r="N282" s="76">
        <f t="shared" ca="1" si="66"/>
        <v>111760.34465119736</v>
      </c>
      <c r="O282" s="76">
        <f t="shared" ca="1" si="67"/>
        <v>13323.891759576632</v>
      </c>
      <c r="P282" s="30">
        <f t="shared" ca="1" si="68"/>
        <v>4.7113910720807914E-4</v>
      </c>
    </row>
    <row r="283" spans="4:16" x14ac:dyDescent="0.2">
      <c r="D283" s="84">
        <f t="shared" si="56"/>
        <v>0</v>
      </c>
      <c r="E283" s="84">
        <f t="shared" si="57"/>
        <v>0</v>
      </c>
      <c r="F283" s="76">
        <f t="shared" si="58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ca="1" si="63"/>
        <v>-4.7113910720807914E-4</v>
      </c>
      <c r="L283" s="76">
        <f t="shared" ca="1" si="64"/>
        <v>2.2197205834082588E-7</v>
      </c>
      <c r="M283" s="76">
        <f t="shared" ca="1" si="65"/>
        <v>52719.064023799372</v>
      </c>
      <c r="N283" s="76">
        <f t="shared" ca="1" si="66"/>
        <v>111760.34465119736</v>
      </c>
      <c r="O283" s="76">
        <f t="shared" ca="1" si="67"/>
        <v>13323.891759576632</v>
      </c>
      <c r="P283" s="30">
        <f t="shared" ca="1" si="68"/>
        <v>4.7113910720807914E-4</v>
      </c>
    </row>
    <row r="284" spans="4:16" x14ac:dyDescent="0.2">
      <c r="D284" s="84">
        <f t="shared" si="56"/>
        <v>0</v>
      </c>
      <c r="E284" s="84">
        <f t="shared" si="57"/>
        <v>0</v>
      </c>
      <c r="F284" s="76">
        <f t="shared" si="58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ca="1" si="63"/>
        <v>-4.7113910720807914E-4</v>
      </c>
      <c r="L284" s="76">
        <f t="shared" ca="1" si="64"/>
        <v>2.2197205834082588E-7</v>
      </c>
      <c r="M284" s="76">
        <f t="shared" ca="1" si="65"/>
        <v>52719.064023799372</v>
      </c>
      <c r="N284" s="76">
        <f t="shared" ca="1" si="66"/>
        <v>111760.34465119736</v>
      </c>
      <c r="O284" s="76">
        <f t="shared" ca="1" si="67"/>
        <v>13323.891759576632</v>
      </c>
      <c r="P284" s="30">
        <f t="shared" ca="1" si="68"/>
        <v>4.7113910720807914E-4</v>
      </c>
    </row>
    <row r="285" spans="4:16" x14ac:dyDescent="0.2">
      <c r="D285" s="84">
        <f t="shared" si="56"/>
        <v>0</v>
      </c>
      <c r="E285" s="84">
        <f t="shared" si="57"/>
        <v>0</v>
      </c>
      <c r="F285" s="76">
        <f t="shared" si="58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ca="1" si="63"/>
        <v>-4.7113910720807914E-4</v>
      </c>
      <c r="L285" s="76">
        <f t="shared" ca="1" si="64"/>
        <v>2.2197205834082588E-7</v>
      </c>
      <c r="M285" s="76">
        <f t="shared" ca="1" si="65"/>
        <v>52719.064023799372</v>
      </c>
      <c r="N285" s="76">
        <f t="shared" ca="1" si="66"/>
        <v>111760.34465119736</v>
      </c>
      <c r="O285" s="76">
        <f t="shared" ca="1" si="67"/>
        <v>13323.891759576632</v>
      </c>
      <c r="P285" s="30">
        <f t="shared" ca="1" si="68"/>
        <v>4.7113910720807914E-4</v>
      </c>
    </row>
    <row r="286" spans="4:16" x14ac:dyDescent="0.2">
      <c r="D286" s="84">
        <f t="shared" si="56"/>
        <v>0</v>
      </c>
      <c r="E286" s="84">
        <f t="shared" si="57"/>
        <v>0</v>
      </c>
      <c r="F286" s="76">
        <f t="shared" si="58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ca="1" si="63"/>
        <v>-4.7113910720807914E-4</v>
      </c>
      <c r="L286" s="76">
        <f t="shared" ca="1" si="64"/>
        <v>2.2197205834082588E-7</v>
      </c>
      <c r="M286" s="76">
        <f t="shared" ca="1" si="65"/>
        <v>52719.064023799372</v>
      </c>
      <c r="N286" s="76">
        <f t="shared" ca="1" si="66"/>
        <v>111760.34465119736</v>
      </c>
      <c r="O286" s="76">
        <f t="shared" ca="1" si="67"/>
        <v>13323.891759576632</v>
      </c>
      <c r="P286" s="30">
        <f t="shared" ca="1" si="68"/>
        <v>4.7113910720807914E-4</v>
      </c>
    </row>
    <row r="287" spans="4:16" x14ac:dyDescent="0.2">
      <c r="D287" s="84">
        <f t="shared" si="56"/>
        <v>0</v>
      </c>
      <c r="E287" s="84">
        <f t="shared" si="57"/>
        <v>0</v>
      </c>
      <c r="F287" s="76">
        <f t="shared" si="58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ca="1" si="63"/>
        <v>-4.7113910720807914E-4</v>
      </c>
      <c r="L287" s="76">
        <f t="shared" ca="1" si="64"/>
        <v>2.2197205834082588E-7</v>
      </c>
      <c r="M287" s="76">
        <f t="shared" ca="1" si="65"/>
        <v>52719.064023799372</v>
      </c>
      <c r="N287" s="76">
        <f t="shared" ca="1" si="66"/>
        <v>111760.34465119736</v>
      </c>
      <c r="O287" s="76">
        <f t="shared" ca="1" si="67"/>
        <v>13323.891759576632</v>
      </c>
      <c r="P287" s="30">
        <f t="shared" ca="1" si="68"/>
        <v>4.7113910720807914E-4</v>
      </c>
    </row>
    <row r="288" spans="4:16" x14ac:dyDescent="0.2">
      <c r="D288" s="84">
        <f t="shared" si="56"/>
        <v>0</v>
      </c>
      <c r="E288" s="84">
        <f t="shared" si="57"/>
        <v>0</v>
      </c>
      <c r="F288" s="76">
        <f t="shared" si="58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ca="1" si="63"/>
        <v>-4.7113910720807914E-4</v>
      </c>
      <c r="L288" s="76">
        <f t="shared" ca="1" si="64"/>
        <v>2.2197205834082588E-7</v>
      </c>
      <c r="M288" s="76">
        <f t="shared" ca="1" si="65"/>
        <v>52719.064023799372</v>
      </c>
      <c r="N288" s="76">
        <f t="shared" ca="1" si="66"/>
        <v>111760.34465119736</v>
      </c>
      <c r="O288" s="76">
        <f t="shared" ca="1" si="67"/>
        <v>13323.891759576632</v>
      </c>
      <c r="P288" s="30">
        <f t="shared" ca="1" si="68"/>
        <v>4.7113910720807914E-4</v>
      </c>
    </row>
    <row r="289" spans="4:16" x14ac:dyDescent="0.2">
      <c r="D289" s="84">
        <f t="shared" si="56"/>
        <v>0</v>
      </c>
      <c r="E289" s="84">
        <f t="shared" si="57"/>
        <v>0</v>
      </c>
      <c r="F289" s="76">
        <f t="shared" si="58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ca="1" si="63"/>
        <v>-4.7113910720807914E-4</v>
      </c>
      <c r="L289" s="76">
        <f t="shared" ca="1" si="64"/>
        <v>2.2197205834082588E-7</v>
      </c>
      <c r="M289" s="76">
        <f t="shared" ca="1" si="65"/>
        <v>52719.064023799372</v>
      </c>
      <c r="N289" s="76">
        <f t="shared" ca="1" si="66"/>
        <v>111760.34465119736</v>
      </c>
      <c r="O289" s="76">
        <f t="shared" ca="1" si="67"/>
        <v>13323.891759576632</v>
      </c>
      <c r="P289" s="30">
        <f t="shared" ca="1" si="68"/>
        <v>4.7113910720807914E-4</v>
      </c>
    </row>
    <row r="290" spans="4:16" x14ac:dyDescent="0.2">
      <c r="D290" s="84">
        <f t="shared" si="56"/>
        <v>0</v>
      </c>
      <c r="E290" s="84">
        <f t="shared" si="57"/>
        <v>0</v>
      </c>
      <c r="F290" s="76">
        <f t="shared" si="58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ca="1" si="63"/>
        <v>-4.7113910720807914E-4</v>
      </c>
      <c r="L290" s="76">
        <f t="shared" ca="1" si="64"/>
        <v>2.2197205834082588E-7</v>
      </c>
      <c r="M290" s="76">
        <f t="shared" ca="1" si="65"/>
        <v>52719.064023799372</v>
      </c>
      <c r="N290" s="76">
        <f t="shared" ca="1" si="66"/>
        <v>111760.34465119736</v>
      </c>
      <c r="O290" s="76">
        <f t="shared" ca="1" si="67"/>
        <v>13323.891759576632</v>
      </c>
      <c r="P290" s="30">
        <f t="shared" ca="1" si="68"/>
        <v>4.7113910720807914E-4</v>
      </c>
    </row>
    <row r="291" spans="4:16" x14ac:dyDescent="0.2">
      <c r="D291" s="84">
        <f t="shared" si="56"/>
        <v>0</v>
      </c>
      <c r="E291" s="84">
        <f t="shared" si="57"/>
        <v>0</v>
      </c>
      <c r="F291" s="76">
        <f t="shared" si="58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ca="1" si="63"/>
        <v>-4.7113910720807914E-4</v>
      </c>
      <c r="L291" s="76">
        <f t="shared" ca="1" si="64"/>
        <v>2.2197205834082588E-7</v>
      </c>
      <c r="M291" s="76">
        <f t="shared" ca="1" si="65"/>
        <v>52719.064023799372</v>
      </c>
      <c r="N291" s="76">
        <f t="shared" ca="1" si="66"/>
        <v>111760.34465119736</v>
      </c>
      <c r="O291" s="76">
        <f t="shared" ca="1" si="67"/>
        <v>13323.891759576632</v>
      </c>
      <c r="P291" s="30">
        <f t="shared" ca="1" si="68"/>
        <v>4.7113910720807914E-4</v>
      </c>
    </row>
    <row r="292" spans="4:16" x14ac:dyDescent="0.2">
      <c r="D292" s="84">
        <f t="shared" si="56"/>
        <v>0</v>
      </c>
      <c r="E292" s="84">
        <f t="shared" si="57"/>
        <v>0</v>
      </c>
      <c r="F292" s="76">
        <f t="shared" si="58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ca="1" si="63"/>
        <v>-4.7113910720807914E-4</v>
      </c>
      <c r="L292" s="76">
        <f t="shared" ca="1" si="64"/>
        <v>2.2197205834082588E-7</v>
      </c>
      <c r="M292" s="76">
        <f t="shared" ca="1" si="65"/>
        <v>52719.064023799372</v>
      </c>
      <c r="N292" s="76">
        <f t="shared" ca="1" si="66"/>
        <v>111760.34465119736</v>
      </c>
      <c r="O292" s="76">
        <f t="shared" ca="1" si="67"/>
        <v>13323.891759576632</v>
      </c>
      <c r="P292" s="30">
        <f t="shared" ca="1" si="68"/>
        <v>4.7113910720807914E-4</v>
      </c>
    </row>
    <row r="293" spans="4:16" x14ac:dyDescent="0.2">
      <c r="D293" s="84">
        <f t="shared" si="56"/>
        <v>0</v>
      </c>
      <c r="E293" s="84">
        <f t="shared" si="57"/>
        <v>0</v>
      </c>
      <c r="F293" s="76">
        <f t="shared" si="58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ca="1" si="63"/>
        <v>-4.7113910720807914E-4</v>
      </c>
      <c r="L293" s="76">
        <f t="shared" ca="1" si="64"/>
        <v>2.2197205834082588E-7</v>
      </c>
      <c r="M293" s="76">
        <f t="shared" ca="1" si="65"/>
        <v>52719.064023799372</v>
      </c>
      <c r="N293" s="76">
        <f t="shared" ca="1" si="66"/>
        <v>111760.34465119736</v>
      </c>
      <c r="O293" s="76">
        <f t="shared" ca="1" si="67"/>
        <v>13323.891759576632</v>
      </c>
      <c r="P293" s="30">
        <f t="shared" ca="1" si="68"/>
        <v>4.7113910720807914E-4</v>
      </c>
    </row>
    <row r="294" spans="4:16" x14ac:dyDescent="0.2">
      <c r="D294" s="84">
        <f t="shared" si="56"/>
        <v>0</v>
      </c>
      <c r="E294" s="84">
        <f t="shared" si="57"/>
        <v>0</v>
      </c>
      <c r="F294" s="76">
        <f t="shared" si="58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ca="1" si="63"/>
        <v>-4.7113910720807914E-4</v>
      </c>
      <c r="L294" s="76">
        <f t="shared" ca="1" si="64"/>
        <v>2.2197205834082588E-7</v>
      </c>
      <c r="M294" s="76">
        <f t="shared" ca="1" si="65"/>
        <v>52719.064023799372</v>
      </c>
      <c r="N294" s="76">
        <f t="shared" ca="1" si="66"/>
        <v>111760.34465119736</v>
      </c>
      <c r="O294" s="76">
        <f t="shared" ca="1" si="67"/>
        <v>13323.891759576632</v>
      </c>
      <c r="P294" s="30">
        <f t="shared" ca="1" si="68"/>
        <v>4.7113910720807914E-4</v>
      </c>
    </row>
    <row r="295" spans="4:16" x14ac:dyDescent="0.2">
      <c r="D295" s="84">
        <f t="shared" si="56"/>
        <v>0</v>
      </c>
      <c r="E295" s="84">
        <f t="shared" si="57"/>
        <v>0</v>
      </c>
      <c r="F295" s="76">
        <f t="shared" si="58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ca="1" si="63"/>
        <v>-4.7113910720807914E-4</v>
      </c>
      <c r="L295" s="76">
        <f t="shared" ca="1" si="64"/>
        <v>2.2197205834082588E-7</v>
      </c>
      <c r="M295" s="76">
        <f t="shared" ca="1" si="65"/>
        <v>52719.064023799372</v>
      </c>
      <c r="N295" s="76">
        <f t="shared" ca="1" si="66"/>
        <v>111760.34465119736</v>
      </c>
      <c r="O295" s="76">
        <f t="shared" ca="1" si="67"/>
        <v>13323.891759576632</v>
      </c>
      <c r="P295" s="30">
        <f t="shared" ca="1" si="68"/>
        <v>4.7113910720807914E-4</v>
      </c>
    </row>
    <row r="296" spans="4:16" x14ac:dyDescent="0.2">
      <c r="D296" s="84">
        <f t="shared" si="56"/>
        <v>0</v>
      </c>
      <c r="E296" s="84">
        <f t="shared" si="57"/>
        <v>0</v>
      </c>
      <c r="F296" s="76">
        <f t="shared" si="58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ca="1" si="63"/>
        <v>-4.7113910720807914E-4</v>
      </c>
      <c r="L296" s="76">
        <f t="shared" ca="1" si="64"/>
        <v>2.2197205834082588E-7</v>
      </c>
      <c r="M296" s="76">
        <f t="shared" ca="1" si="65"/>
        <v>52719.064023799372</v>
      </c>
      <c r="N296" s="76">
        <f t="shared" ca="1" si="66"/>
        <v>111760.34465119736</v>
      </c>
      <c r="O296" s="76">
        <f t="shared" ca="1" si="67"/>
        <v>13323.891759576632</v>
      </c>
      <c r="P296" s="30">
        <f t="shared" ca="1" si="68"/>
        <v>4.7113910720807914E-4</v>
      </c>
    </row>
    <row r="297" spans="4:16" x14ac:dyDescent="0.2">
      <c r="D297" s="84">
        <f t="shared" si="56"/>
        <v>0</v>
      </c>
      <c r="E297" s="84">
        <f t="shared" si="57"/>
        <v>0</v>
      </c>
      <c r="F297" s="76">
        <f t="shared" si="58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ca="1" si="63"/>
        <v>-4.7113910720807914E-4</v>
      </c>
      <c r="L297" s="76">
        <f t="shared" ca="1" si="64"/>
        <v>2.2197205834082588E-7</v>
      </c>
      <c r="M297" s="76">
        <f t="shared" ca="1" si="65"/>
        <v>52719.064023799372</v>
      </c>
      <c r="N297" s="76">
        <f t="shared" ca="1" si="66"/>
        <v>111760.34465119736</v>
      </c>
      <c r="O297" s="76">
        <f t="shared" ca="1" si="67"/>
        <v>13323.891759576632</v>
      </c>
      <c r="P297" s="30">
        <f t="shared" ca="1" si="68"/>
        <v>4.7113910720807914E-4</v>
      </c>
    </row>
    <row r="298" spans="4:16" x14ac:dyDescent="0.2">
      <c r="D298" s="84">
        <f t="shared" si="56"/>
        <v>0</v>
      </c>
      <c r="E298" s="84">
        <f t="shared" si="57"/>
        <v>0</v>
      </c>
      <c r="F298" s="76">
        <f t="shared" si="58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ca="1" si="63"/>
        <v>-4.7113910720807914E-4</v>
      </c>
      <c r="L298" s="76">
        <f t="shared" ca="1" si="64"/>
        <v>2.2197205834082588E-7</v>
      </c>
      <c r="M298" s="76">
        <f t="shared" ca="1" si="65"/>
        <v>52719.064023799372</v>
      </c>
      <c r="N298" s="76">
        <f t="shared" ca="1" si="66"/>
        <v>111760.34465119736</v>
      </c>
      <c r="O298" s="76">
        <f t="shared" ca="1" si="67"/>
        <v>13323.891759576632</v>
      </c>
      <c r="P298" s="30">
        <f t="shared" ca="1" si="68"/>
        <v>4.7113910720807914E-4</v>
      </c>
    </row>
    <row r="299" spans="4:16" x14ac:dyDescent="0.2">
      <c r="D299" s="84">
        <f t="shared" si="56"/>
        <v>0</v>
      </c>
      <c r="E299" s="84">
        <f t="shared" si="57"/>
        <v>0</v>
      </c>
      <c r="F299" s="76">
        <f t="shared" si="58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ca="1" si="63"/>
        <v>-4.7113910720807914E-4</v>
      </c>
      <c r="L299" s="76">
        <f t="shared" ca="1" si="64"/>
        <v>2.2197205834082588E-7</v>
      </c>
      <c r="M299" s="76">
        <f t="shared" ca="1" si="65"/>
        <v>52719.064023799372</v>
      </c>
      <c r="N299" s="76">
        <f t="shared" ca="1" si="66"/>
        <v>111760.34465119736</v>
      </c>
      <c r="O299" s="76">
        <f t="shared" ca="1" si="67"/>
        <v>13323.891759576632</v>
      </c>
      <c r="P299" s="30">
        <f t="shared" ca="1" si="68"/>
        <v>4.7113910720807914E-4</v>
      </c>
    </row>
    <row r="300" spans="4:16" x14ac:dyDescent="0.2">
      <c r="D300" s="84">
        <f t="shared" si="56"/>
        <v>0</v>
      </c>
      <c r="E300" s="84">
        <f t="shared" si="57"/>
        <v>0</v>
      </c>
      <c r="F300" s="76">
        <f t="shared" si="58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ca="1" si="63"/>
        <v>-4.7113910720807914E-4</v>
      </c>
      <c r="L300" s="76">
        <f t="shared" ca="1" si="64"/>
        <v>2.2197205834082588E-7</v>
      </c>
      <c r="M300" s="76">
        <f t="shared" ca="1" si="65"/>
        <v>52719.064023799372</v>
      </c>
      <c r="N300" s="76">
        <f t="shared" ca="1" si="66"/>
        <v>111760.34465119736</v>
      </c>
      <c r="O300" s="76">
        <f t="shared" ca="1" si="67"/>
        <v>13323.891759576632</v>
      </c>
      <c r="P300" s="30">
        <f t="shared" ca="1" si="68"/>
        <v>4.7113910720807914E-4</v>
      </c>
    </row>
    <row r="301" spans="4:16" x14ac:dyDescent="0.2">
      <c r="D301" s="84">
        <f t="shared" si="56"/>
        <v>0</v>
      </c>
      <c r="E301" s="84">
        <f t="shared" si="57"/>
        <v>0</v>
      </c>
      <c r="F301" s="76">
        <f t="shared" si="58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ca="1" si="63"/>
        <v>-4.7113910720807914E-4</v>
      </c>
      <c r="L301" s="76">
        <f t="shared" ca="1" si="64"/>
        <v>2.2197205834082588E-7</v>
      </c>
      <c r="M301" s="76">
        <f t="shared" ca="1" si="65"/>
        <v>52719.064023799372</v>
      </c>
      <c r="N301" s="76">
        <f t="shared" ca="1" si="66"/>
        <v>111760.34465119736</v>
      </c>
      <c r="O301" s="76">
        <f t="shared" ca="1" si="67"/>
        <v>13323.891759576632</v>
      </c>
      <c r="P301" s="30">
        <f t="shared" ca="1" si="68"/>
        <v>4.7113910720807914E-4</v>
      </c>
    </row>
    <row r="302" spans="4:16" x14ac:dyDescent="0.2">
      <c r="D302" s="84">
        <f t="shared" si="56"/>
        <v>0</v>
      </c>
      <c r="E302" s="84">
        <f t="shared" si="57"/>
        <v>0</v>
      </c>
      <c r="F302" s="76">
        <f t="shared" si="58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ca="1" si="63"/>
        <v>-4.7113910720807914E-4</v>
      </c>
      <c r="L302" s="76">
        <f t="shared" ca="1" si="64"/>
        <v>2.2197205834082588E-7</v>
      </c>
      <c r="M302" s="76">
        <f t="shared" ca="1" si="65"/>
        <v>52719.064023799372</v>
      </c>
      <c r="N302" s="76">
        <f t="shared" ca="1" si="66"/>
        <v>111760.34465119736</v>
      </c>
      <c r="O302" s="76">
        <f t="shared" ca="1" si="67"/>
        <v>13323.891759576632</v>
      </c>
      <c r="P302" s="30">
        <f t="shared" ca="1" si="68"/>
        <v>4.7113910720807914E-4</v>
      </c>
    </row>
    <row r="303" spans="4:16" x14ac:dyDescent="0.2">
      <c r="D303" s="84">
        <f t="shared" si="56"/>
        <v>0</v>
      </c>
      <c r="E303" s="84">
        <f t="shared" si="57"/>
        <v>0</v>
      </c>
      <c r="F303" s="76">
        <f t="shared" si="58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ca="1" si="63"/>
        <v>-4.7113910720807914E-4</v>
      </c>
      <c r="L303" s="76">
        <f t="shared" ca="1" si="64"/>
        <v>2.2197205834082588E-7</v>
      </c>
      <c r="M303" s="76">
        <f t="shared" ca="1" si="65"/>
        <v>52719.064023799372</v>
      </c>
      <c r="N303" s="76">
        <f t="shared" ca="1" si="66"/>
        <v>111760.34465119736</v>
      </c>
      <c r="O303" s="76">
        <f t="shared" ca="1" si="67"/>
        <v>13323.891759576632</v>
      </c>
      <c r="P303" s="30">
        <f t="shared" ca="1" si="68"/>
        <v>4.7113910720807914E-4</v>
      </c>
    </row>
    <row r="304" spans="4:16" x14ac:dyDescent="0.2">
      <c r="D304" s="84">
        <f t="shared" si="56"/>
        <v>0</v>
      </c>
      <c r="E304" s="84">
        <f t="shared" si="57"/>
        <v>0</v>
      </c>
      <c r="F304" s="76">
        <f t="shared" si="58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ca="1" si="63"/>
        <v>-4.7113910720807914E-4</v>
      </c>
      <c r="L304" s="76">
        <f t="shared" ca="1" si="64"/>
        <v>2.2197205834082588E-7</v>
      </c>
      <c r="M304" s="76">
        <f t="shared" ca="1" si="65"/>
        <v>52719.064023799372</v>
      </c>
      <c r="N304" s="76">
        <f t="shared" ca="1" si="66"/>
        <v>111760.34465119736</v>
      </c>
      <c r="O304" s="76">
        <f t="shared" ca="1" si="67"/>
        <v>13323.891759576632</v>
      </c>
      <c r="P304" s="30">
        <f t="shared" ca="1" si="68"/>
        <v>4.7113910720807914E-4</v>
      </c>
    </row>
    <row r="305" spans="4:16" x14ac:dyDescent="0.2">
      <c r="D305" s="84">
        <f t="shared" si="56"/>
        <v>0</v>
      </c>
      <c r="E305" s="84">
        <f t="shared" si="57"/>
        <v>0</v>
      </c>
      <c r="F305" s="76">
        <f t="shared" si="58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ca="1" si="63"/>
        <v>-4.7113910720807914E-4</v>
      </c>
      <c r="L305" s="76">
        <f t="shared" ca="1" si="64"/>
        <v>2.2197205834082588E-7</v>
      </c>
      <c r="M305" s="76">
        <f t="shared" ca="1" si="65"/>
        <v>52719.064023799372</v>
      </c>
      <c r="N305" s="76">
        <f t="shared" ca="1" si="66"/>
        <v>111760.34465119736</v>
      </c>
      <c r="O305" s="76">
        <f t="shared" ca="1" si="67"/>
        <v>13323.891759576632</v>
      </c>
      <c r="P305" s="30">
        <f t="shared" ca="1" si="68"/>
        <v>4.7113910720807914E-4</v>
      </c>
    </row>
    <row r="306" spans="4:16" x14ac:dyDescent="0.2">
      <c r="D306" s="84">
        <f t="shared" si="56"/>
        <v>0</v>
      </c>
      <c r="E306" s="84">
        <f t="shared" si="57"/>
        <v>0</v>
      </c>
      <c r="F306" s="76">
        <f t="shared" si="58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ca="1" si="63"/>
        <v>-4.7113910720807914E-4</v>
      </c>
      <c r="L306" s="76">
        <f t="shared" ca="1" si="64"/>
        <v>2.2197205834082588E-7</v>
      </c>
      <c r="M306" s="76">
        <f t="shared" ca="1" si="65"/>
        <v>52719.064023799372</v>
      </c>
      <c r="N306" s="76">
        <f t="shared" ca="1" si="66"/>
        <v>111760.34465119736</v>
      </c>
      <c r="O306" s="76">
        <f t="shared" ca="1" si="67"/>
        <v>13323.891759576632</v>
      </c>
      <c r="P306" s="30">
        <f t="shared" ca="1" si="68"/>
        <v>4.7113910720807914E-4</v>
      </c>
    </row>
    <row r="307" spans="4:16" x14ac:dyDescent="0.2">
      <c r="D307" s="84">
        <f t="shared" si="56"/>
        <v>0</v>
      </c>
      <c r="E307" s="84">
        <f t="shared" si="57"/>
        <v>0</v>
      </c>
      <c r="F307" s="76">
        <f t="shared" si="58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ca="1" si="63"/>
        <v>-4.7113910720807914E-4</v>
      </c>
      <c r="L307" s="76">
        <f t="shared" ca="1" si="64"/>
        <v>2.2197205834082588E-7</v>
      </c>
      <c r="M307" s="76">
        <f t="shared" ca="1" si="65"/>
        <v>52719.064023799372</v>
      </c>
      <c r="N307" s="76">
        <f t="shared" ca="1" si="66"/>
        <v>111760.34465119736</v>
      </c>
      <c r="O307" s="76">
        <f t="shared" ca="1" si="67"/>
        <v>13323.891759576632</v>
      </c>
      <c r="P307" s="30">
        <f t="shared" ca="1" si="68"/>
        <v>4.7113910720807914E-4</v>
      </c>
    </row>
    <row r="308" spans="4:16" x14ac:dyDescent="0.2">
      <c r="D308" s="84">
        <f t="shared" si="56"/>
        <v>0</v>
      </c>
      <c r="E308" s="84">
        <f t="shared" si="57"/>
        <v>0</v>
      </c>
      <c r="F308" s="76">
        <f t="shared" si="58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ca="1" si="63"/>
        <v>-4.7113910720807914E-4</v>
      </c>
      <c r="L308" s="76">
        <f t="shared" ca="1" si="64"/>
        <v>2.2197205834082588E-7</v>
      </c>
      <c r="M308" s="76">
        <f t="shared" ca="1" si="65"/>
        <v>52719.064023799372</v>
      </c>
      <c r="N308" s="76">
        <f t="shared" ca="1" si="66"/>
        <v>111760.34465119736</v>
      </c>
      <c r="O308" s="76">
        <f t="shared" ca="1" si="67"/>
        <v>13323.891759576632</v>
      </c>
      <c r="P308" s="30">
        <f t="shared" ca="1" si="68"/>
        <v>4.7113910720807914E-4</v>
      </c>
    </row>
    <row r="309" spans="4:16" x14ac:dyDescent="0.2">
      <c r="D309" s="84">
        <f t="shared" si="56"/>
        <v>0</v>
      </c>
      <c r="E309" s="84">
        <f t="shared" si="57"/>
        <v>0</v>
      </c>
      <c r="F309" s="76">
        <f t="shared" si="58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ca="1" si="63"/>
        <v>-4.7113910720807914E-4</v>
      </c>
      <c r="L309" s="76">
        <f t="shared" ca="1" si="64"/>
        <v>2.2197205834082588E-7</v>
      </c>
      <c r="M309" s="76">
        <f t="shared" ca="1" si="65"/>
        <v>52719.064023799372</v>
      </c>
      <c r="N309" s="76">
        <f t="shared" ca="1" si="66"/>
        <v>111760.34465119736</v>
      </c>
      <c r="O309" s="76">
        <f t="shared" ca="1" si="67"/>
        <v>13323.891759576632</v>
      </c>
      <c r="P309" s="30">
        <f t="shared" ca="1" si="68"/>
        <v>4.7113910720807914E-4</v>
      </c>
    </row>
    <row r="310" spans="4:16" x14ac:dyDescent="0.2">
      <c r="D310" s="84">
        <f t="shared" si="56"/>
        <v>0</v>
      </c>
      <c r="E310" s="84">
        <f t="shared" si="57"/>
        <v>0</v>
      </c>
      <c r="F310" s="76">
        <f t="shared" si="58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ca="1" si="63"/>
        <v>-4.7113910720807914E-4</v>
      </c>
      <c r="L310" s="76">
        <f t="shared" ca="1" si="64"/>
        <v>2.2197205834082588E-7</v>
      </c>
      <c r="M310" s="76">
        <f t="shared" ca="1" si="65"/>
        <v>52719.064023799372</v>
      </c>
      <c r="N310" s="76">
        <f t="shared" ca="1" si="66"/>
        <v>111760.34465119736</v>
      </c>
      <c r="O310" s="76">
        <f t="shared" ca="1" si="67"/>
        <v>13323.891759576632</v>
      </c>
      <c r="P310" s="30">
        <f t="shared" ca="1" si="68"/>
        <v>4.7113910720807914E-4</v>
      </c>
    </row>
    <row r="311" spans="4:16" x14ac:dyDescent="0.2">
      <c r="D311" s="84">
        <f t="shared" si="56"/>
        <v>0</v>
      </c>
      <c r="E311" s="84">
        <f t="shared" si="57"/>
        <v>0</v>
      </c>
      <c r="F311" s="76">
        <f t="shared" si="58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ca="1" si="63"/>
        <v>-4.7113910720807914E-4</v>
      </c>
      <c r="L311" s="76">
        <f t="shared" ca="1" si="64"/>
        <v>2.2197205834082588E-7</v>
      </c>
      <c r="M311" s="76">
        <f t="shared" ca="1" si="65"/>
        <v>52719.064023799372</v>
      </c>
      <c r="N311" s="76">
        <f t="shared" ca="1" si="66"/>
        <v>111760.34465119736</v>
      </c>
      <c r="O311" s="76">
        <f t="shared" ca="1" si="67"/>
        <v>13323.891759576632</v>
      </c>
      <c r="P311" s="30">
        <f t="shared" ca="1" si="68"/>
        <v>4.7113910720807914E-4</v>
      </c>
    </row>
    <row r="312" spans="4:16" x14ac:dyDescent="0.2">
      <c r="D312" s="84">
        <f t="shared" si="56"/>
        <v>0</v>
      </c>
      <c r="E312" s="84">
        <f t="shared" si="57"/>
        <v>0</v>
      </c>
      <c r="F312" s="76">
        <f t="shared" si="58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ca="1" si="63"/>
        <v>-4.7113910720807914E-4</v>
      </c>
      <c r="L312" s="76">
        <f t="shared" ca="1" si="64"/>
        <v>2.2197205834082588E-7</v>
      </c>
      <c r="M312" s="76">
        <f t="shared" ca="1" si="65"/>
        <v>52719.064023799372</v>
      </c>
      <c r="N312" s="76">
        <f t="shared" ca="1" si="66"/>
        <v>111760.34465119736</v>
      </c>
      <c r="O312" s="76">
        <f t="shared" ca="1" si="67"/>
        <v>13323.891759576632</v>
      </c>
      <c r="P312" s="30">
        <f t="shared" ca="1" si="68"/>
        <v>4.7113910720807914E-4</v>
      </c>
    </row>
    <row r="313" spans="4:16" x14ac:dyDescent="0.2">
      <c r="D313" s="84">
        <f t="shared" si="56"/>
        <v>0</v>
      </c>
      <c r="E313" s="84">
        <f t="shared" si="57"/>
        <v>0</v>
      </c>
      <c r="F313" s="76">
        <f t="shared" si="58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ca="1" si="63"/>
        <v>-4.7113910720807914E-4</v>
      </c>
      <c r="L313" s="76">
        <f t="shared" ca="1" si="64"/>
        <v>2.2197205834082588E-7</v>
      </c>
      <c r="M313" s="76">
        <f t="shared" ca="1" si="65"/>
        <v>52719.064023799372</v>
      </c>
      <c r="N313" s="76">
        <f t="shared" ca="1" si="66"/>
        <v>111760.34465119736</v>
      </c>
      <c r="O313" s="76">
        <f t="shared" ca="1" si="67"/>
        <v>13323.891759576632</v>
      </c>
      <c r="P313" s="30">
        <f t="shared" ca="1" si="68"/>
        <v>4.7113910720807914E-4</v>
      </c>
    </row>
    <row r="314" spans="4:16" x14ac:dyDescent="0.2">
      <c r="D314" s="84">
        <f t="shared" si="56"/>
        <v>0</v>
      </c>
      <c r="E314" s="84">
        <f t="shared" si="57"/>
        <v>0</v>
      </c>
      <c r="F314" s="76">
        <f t="shared" si="58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ca="1" si="63"/>
        <v>-4.7113910720807914E-4</v>
      </c>
      <c r="L314" s="76">
        <f t="shared" ca="1" si="64"/>
        <v>2.2197205834082588E-7</v>
      </c>
      <c r="M314" s="76">
        <f t="shared" ca="1" si="65"/>
        <v>52719.064023799372</v>
      </c>
      <c r="N314" s="76">
        <f t="shared" ca="1" si="66"/>
        <v>111760.34465119736</v>
      </c>
      <c r="O314" s="76">
        <f t="shared" ca="1" si="67"/>
        <v>13323.891759576632</v>
      </c>
      <c r="P314" s="30">
        <f t="shared" ca="1" si="68"/>
        <v>4.7113910720807914E-4</v>
      </c>
    </row>
    <row r="315" spans="4:16" x14ac:dyDescent="0.2">
      <c r="D315" s="84">
        <f t="shared" si="56"/>
        <v>0</v>
      </c>
      <c r="E315" s="84">
        <f t="shared" si="57"/>
        <v>0</v>
      </c>
      <c r="F315" s="76">
        <f t="shared" si="58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ca="1" si="63"/>
        <v>-4.7113910720807914E-4</v>
      </c>
      <c r="L315" s="76">
        <f t="shared" ca="1" si="64"/>
        <v>2.2197205834082588E-7</v>
      </c>
      <c r="M315" s="76">
        <f t="shared" ca="1" si="65"/>
        <v>52719.064023799372</v>
      </c>
      <c r="N315" s="76">
        <f t="shared" ca="1" si="66"/>
        <v>111760.34465119736</v>
      </c>
      <c r="O315" s="76">
        <f t="shared" ca="1" si="67"/>
        <v>13323.891759576632</v>
      </c>
      <c r="P315" s="30">
        <f t="shared" ca="1" si="68"/>
        <v>4.7113910720807914E-4</v>
      </c>
    </row>
    <row r="316" spans="4:16" x14ac:dyDescent="0.2">
      <c r="D316" s="84">
        <f t="shared" si="56"/>
        <v>0</v>
      </c>
      <c r="E316" s="84">
        <f t="shared" si="57"/>
        <v>0</v>
      </c>
      <c r="F316" s="76">
        <f t="shared" si="58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ca="1" si="63"/>
        <v>-4.7113910720807914E-4</v>
      </c>
      <c r="L316" s="76">
        <f t="shared" ca="1" si="64"/>
        <v>2.2197205834082588E-7</v>
      </c>
      <c r="M316" s="76">
        <f t="shared" ca="1" si="65"/>
        <v>52719.064023799372</v>
      </c>
      <c r="N316" s="76">
        <f t="shared" ca="1" si="66"/>
        <v>111760.34465119736</v>
      </c>
      <c r="O316" s="76">
        <f t="shared" ca="1" si="67"/>
        <v>13323.891759576632</v>
      </c>
      <c r="P316" s="30">
        <f t="shared" ca="1" si="68"/>
        <v>4.7113910720807914E-4</v>
      </c>
    </row>
    <row r="317" spans="4:16" x14ac:dyDescent="0.2">
      <c r="D317" s="84">
        <f t="shared" si="56"/>
        <v>0</v>
      </c>
      <c r="E317" s="84">
        <f t="shared" si="57"/>
        <v>0</v>
      </c>
      <c r="F317" s="76">
        <f t="shared" si="58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ca="1" si="63"/>
        <v>-4.7113910720807914E-4</v>
      </c>
      <c r="L317" s="76">
        <f t="shared" ca="1" si="64"/>
        <v>2.2197205834082588E-7</v>
      </c>
      <c r="M317" s="76">
        <f t="shared" ca="1" si="65"/>
        <v>52719.064023799372</v>
      </c>
      <c r="N317" s="76">
        <f t="shared" ca="1" si="66"/>
        <v>111760.34465119736</v>
      </c>
      <c r="O317" s="76">
        <f t="shared" ca="1" si="67"/>
        <v>13323.891759576632</v>
      </c>
      <c r="P317" s="30">
        <f t="shared" ca="1" si="68"/>
        <v>4.7113910720807914E-4</v>
      </c>
    </row>
    <row r="318" spans="4:16" x14ac:dyDescent="0.2">
      <c r="D318" s="84">
        <f t="shared" si="56"/>
        <v>0</v>
      </c>
      <c r="E318" s="84">
        <f t="shared" si="57"/>
        <v>0</v>
      </c>
      <c r="F318" s="76">
        <f t="shared" si="58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ca="1" si="63"/>
        <v>-4.7113910720807914E-4</v>
      </c>
      <c r="L318" s="76">
        <f t="shared" ca="1" si="64"/>
        <v>2.2197205834082588E-7</v>
      </c>
      <c r="M318" s="76">
        <f t="shared" ca="1" si="65"/>
        <v>52719.064023799372</v>
      </c>
      <c r="N318" s="76">
        <f t="shared" ca="1" si="66"/>
        <v>111760.34465119736</v>
      </c>
      <c r="O318" s="76">
        <f t="shared" ca="1" si="67"/>
        <v>13323.891759576632</v>
      </c>
      <c r="P318" s="30">
        <f t="shared" ca="1" si="68"/>
        <v>4.7113910720807914E-4</v>
      </c>
    </row>
    <row r="319" spans="4:16" x14ac:dyDescent="0.2">
      <c r="D319" s="84">
        <f t="shared" si="56"/>
        <v>0</v>
      </c>
      <c r="E319" s="84">
        <f t="shared" si="57"/>
        <v>0</v>
      </c>
      <c r="F319" s="76">
        <f t="shared" si="58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ca="1" si="63"/>
        <v>-4.7113910720807914E-4</v>
      </c>
      <c r="L319" s="76">
        <f t="shared" ca="1" si="64"/>
        <v>2.2197205834082588E-7</v>
      </c>
      <c r="M319" s="76">
        <f t="shared" ca="1" si="65"/>
        <v>52719.064023799372</v>
      </c>
      <c r="N319" s="76">
        <f t="shared" ca="1" si="66"/>
        <v>111760.34465119736</v>
      </c>
      <c r="O319" s="76">
        <f t="shared" ca="1" si="67"/>
        <v>13323.891759576632</v>
      </c>
      <c r="P319" s="30">
        <f t="shared" ca="1" si="68"/>
        <v>4.7113910720807914E-4</v>
      </c>
    </row>
    <row r="320" spans="4:16" x14ac:dyDescent="0.2">
      <c r="D320" s="84">
        <f t="shared" si="56"/>
        <v>0</v>
      </c>
      <c r="E320" s="84">
        <f t="shared" si="57"/>
        <v>0</v>
      </c>
      <c r="F320" s="76">
        <f t="shared" si="58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ca="1" si="63"/>
        <v>-4.7113910720807914E-4</v>
      </c>
      <c r="L320" s="76">
        <f t="shared" ca="1" si="64"/>
        <v>2.2197205834082588E-7</v>
      </c>
      <c r="M320" s="76">
        <f t="shared" ca="1" si="65"/>
        <v>52719.064023799372</v>
      </c>
      <c r="N320" s="76">
        <f t="shared" ca="1" si="66"/>
        <v>111760.34465119736</v>
      </c>
      <c r="O320" s="76">
        <f t="shared" ca="1" si="67"/>
        <v>13323.891759576632</v>
      </c>
      <c r="P320" s="30">
        <f t="shared" ca="1" si="68"/>
        <v>4.7113910720807914E-4</v>
      </c>
    </row>
    <row r="321" spans="4:16" x14ac:dyDescent="0.2">
      <c r="D321" s="84">
        <f t="shared" si="56"/>
        <v>0</v>
      </c>
      <c r="E321" s="84">
        <f t="shared" si="57"/>
        <v>0</v>
      </c>
      <c r="F321" s="76">
        <f t="shared" si="58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ca="1" si="63"/>
        <v>-4.7113910720807914E-4</v>
      </c>
      <c r="L321" s="76">
        <f t="shared" ca="1" si="64"/>
        <v>2.2197205834082588E-7</v>
      </c>
      <c r="M321" s="76">
        <f t="shared" ca="1" si="65"/>
        <v>52719.064023799372</v>
      </c>
      <c r="N321" s="76">
        <f t="shared" ca="1" si="66"/>
        <v>111760.34465119736</v>
      </c>
      <c r="O321" s="76">
        <f t="shared" ca="1" si="67"/>
        <v>13323.891759576632</v>
      </c>
      <c r="P321" s="30">
        <f t="shared" ca="1" si="68"/>
        <v>4.7113910720807914E-4</v>
      </c>
    </row>
    <row r="322" spans="4:16" x14ac:dyDescent="0.2">
      <c r="D322" s="84">
        <f t="shared" si="56"/>
        <v>0</v>
      </c>
      <c r="E322" s="84">
        <f t="shared" si="57"/>
        <v>0</v>
      </c>
      <c r="F322" s="76">
        <f t="shared" si="58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ca="1" si="63"/>
        <v>-4.7113910720807914E-4</v>
      </c>
      <c r="L322" s="76">
        <f t="shared" ca="1" si="64"/>
        <v>2.2197205834082588E-7</v>
      </c>
      <c r="M322" s="76">
        <f t="shared" ca="1" si="65"/>
        <v>52719.064023799372</v>
      </c>
      <c r="N322" s="76">
        <f t="shared" ca="1" si="66"/>
        <v>111760.34465119736</v>
      </c>
      <c r="O322" s="76">
        <f t="shared" ca="1" si="67"/>
        <v>13323.891759576632</v>
      </c>
      <c r="P322" s="30">
        <f t="shared" ca="1" si="68"/>
        <v>4.7113910720807914E-4</v>
      </c>
    </row>
    <row r="323" spans="4:16" x14ac:dyDescent="0.2">
      <c r="D323" s="84">
        <f t="shared" si="56"/>
        <v>0</v>
      </c>
      <c r="E323" s="84">
        <f t="shared" si="57"/>
        <v>0</v>
      </c>
      <c r="F323" s="76">
        <f t="shared" si="58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ca="1" si="63"/>
        <v>-4.7113910720807914E-4</v>
      </c>
      <c r="L323" s="76">
        <f t="shared" ca="1" si="64"/>
        <v>2.2197205834082588E-7</v>
      </c>
      <c r="M323" s="76">
        <f t="shared" ca="1" si="65"/>
        <v>52719.064023799372</v>
      </c>
      <c r="N323" s="76">
        <f t="shared" ca="1" si="66"/>
        <v>111760.34465119736</v>
      </c>
      <c r="O323" s="76">
        <f t="shared" ca="1" si="67"/>
        <v>13323.891759576632</v>
      </c>
      <c r="P323" s="30">
        <f t="shared" ca="1" si="68"/>
        <v>4.7113910720807914E-4</v>
      </c>
    </row>
    <row r="324" spans="4:16" x14ac:dyDescent="0.2">
      <c r="D324" s="84">
        <f t="shared" si="56"/>
        <v>0</v>
      </c>
      <c r="E324" s="84">
        <f t="shared" si="57"/>
        <v>0</v>
      </c>
      <c r="F324" s="76">
        <f t="shared" si="58"/>
        <v>0</v>
      </c>
      <c r="G324" s="76">
        <f>D324*F324</f>
        <v>0</v>
      </c>
      <c r="H324" s="76">
        <f t="shared" si="60"/>
        <v>0</v>
      </c>
      <c r="I324" s="76">
        <f t="shared" si="61"/>
        <v>0</v>
      </c>
      <c r="J324" s="76">
        <f>I324*D324</f>
        <v>0</v>
      </c>
      <c r="K324" s="76">
        <f t="shared" ca="1" si="63"/>
        <v>-4.7113910720807914E-4</v>
      </c>
      <c r="L324" s="76">
        <f ca="1">+(K324-E324)^2</f>
        <v>2.2197205834082588E-7</v>
      </c>
      <c r="M324" s="76">
        <f t="shared" ca="1" si="65"/>
        <v>52719.064023799372</v>
      </c>
      <c r="N324" s="76">
        <f ca="1">(-M$2+M$4*D324-M$5*F324)^2</f>
        <v>111760.34465119736</v>
      </c>
      <c r="O324" s="76">
        <f t="shared" ca="1" si="67"/>
        <v>13323.891759576632</v>
      </c>
      <c r="P324" s="30">
        <f t="shared" ca="1" si="68"/>
        <v>4.7113910720807914E-4</v>
      </c>
    </row>
    <row r="325" spans="4:16" x14ac:dyDescent="0.2">
      <c r="D325" s="84">
        <f t="shared" si="56"/>
        <v>0</v>
      </c>
      <c r="E325" s="84">
        <f t="shared" si="57"/>
        <v>0</v>
      </c>
      <c r="F325" s="76">
        <f t="shared" si="58"/>
        <v>0</v>
      </c>
      <c r="G325" s="76">
        <f>D325*F325</f>
        <v>0</v>
      </c>
      <c r="H325" s="76">
        <f t="shared" si="60"/>
        <v>0</v>
      </c>
      <c r="I325" s="76">
        <f t="shared" si="61"/>
        <v>0</v>
      </c>
      <c r="J325" s="76">
        <f>I325*D325</f>
        <v>0</v>
      </c>
      <c r="K325" s="76">
        <f t="shared" ca="1" si="63"/>
        <v>-4.7113910720807914E-4</v>
      </c>
      <c r="L325" s="76">
        <f ca="1">+(K325-E325)^2</f>
        <v>2.2197205834082588E-7</v>
      </c>
      <c r="M325" s="76">
        <f t="shared" ca="1" si="65"/>
        <v>52719.064023799372</v>
      </c>
      <c r="N325" s="76">
        <f ca="1">(-M$2+M$4*D325-M$5*F325)^2</f>
        <v>111760.34465119736</v>
      </c>
      <c r="O325" s="76">
        <f t="shared" ca="1" si="67"/>
        <v>13323.891759576632</v>
      </c>
      <c r="P325" s="30">
        <f t="shared" ca="1" si="68"/>
        <v>4.7113910720807914E-4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L3289"/>
  <sheetViews>
    <sheetView workbookViewId="0">
      <selection activeCell="S16" sqref="S16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11.5703125" customWidth="1"/>
    <col min="19" max="20" width="10.28515625" customWidth="1"/>
    <col min="21" max="21" width="11.42578125" customWidth="1"/>
    <col min="22" max="22" width="11.85546875" customWidth="1"/>
  </cols>
  <sheetData>
    <row r="1" spans="1:38" ht="21" thickBot="1" x14ac:dyDescent="0.35">
      <c r="A1" s="1" t="s">
        <v>97</v>
      </c>
      <c r="R1" s="93" t="s">
        <v>190</v>
      </c>
      <c r="S1" s="94" t="s">
        <v>191</v>
      </c>
      <c r="T1" s="95" t="s">
        <v>192</v>
      </c>
      <c r="U1" s="9" t="s">
        <v>15</v>
      </c>
      <c r="V1" s="9" t="s">
        <v>187</v>
      </c>
    </row>
    <row r="2" spans="1:38" x14ac:dyDescent="0.2">
      <c r="A2" t="s">
        <v>30</v>
      </c>
      <c r="B2" s="28" t="s">
        <v>91</v>
      </c>
      <c r="Q2" t="s">
        <v>21</v>
      </c>
      <c r="R2" s="15">
        <v>-5.7976045147450212E-4</v>
      </c>
      <c r="S2">
        <v>-7.8161445412905329E-4</v>
      </c>
      <c r="T2" s="96">
        <v>-7.4873954846864539E-4</v>
      </c>
      <c r="U2">
        <v>0</v>
      </c>
      <c r="V2" s="18">
        <f>+D$11+D$12*U2+D$13*U2^2</f>
        <v>-7.4873969548651311E-4</v>
      </c>
      <c r="AG2">
        <v>8859</v>
      </c>
      <c r="AH2">
        <v>1.1711300001479685E-2</v>
      </c>
    </row>
    <row r="3" spans="1:38" ht="13.5" thickBot="1" x14ac:dyDescent="0.25">
      <c r="A3" s="11" t="s">
        <v>200</v>
      </c>
      <c r="C3" s="11"/>
      <c r="Q3" t="s">
        <v>22</v>
      </c>
      <c r="R3" s="15">
        <v>-1.8605499898122468E-6</v>
      </c>
      <c r="S3">
        <v>-1.4806536122525261E-6</v>
      </c>
      <c r="T3" s="96">
        <v>-1.5449239684800531E-6</v>
      </c>
      <c r="U3">
        <v>1000</v>
      </c>
      <c r="V3" s="18">
        <f t="shared" ref="V3:V17" si="0">+D$11+D$12*U3+D$13*U3^2</f>
        <v>-1.9605089459695411E-3</v>
      </c>
      <c r="AG3">
        <v>8873</v>
      </c>
      <c r="AH3">
        <v>1.5081099998496938E-2</v>
      </c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Q4" t="s">
        <v>24</v>
      </c>
      <c r="R4" s="15">
        <v>3.4954490540233615E-10</v>
      </c>
      <c r="S4">
        <v>3.2958114367177453E-10</v>
      </c>
      <c r="T4" s="96">
        <v>3.3315461538730697E-10</v>
      </c>
      <c r="U4">
        <v>2000</v>
      </c>
      <c r="V4" s="18">
        <f t="shared" si="0"/>
        <v>-2.5059689791462987E-3</v>
      </c>
      <c r="AG4">
        <v>8948</v>
      </c>
      <c r="AH4">
        <v>7.3835999937728047E-3</v>
      </c>
      <c r="AK4">
        <v>60894</v>
      </c>
      <c r="AL4">
        <v>6.9033729574584868E-2</v>
      </c>
    </row>
    <row r="5" spans="1:38" ht="14.25" thickTop="1" thickBot="1" x14ac:dyDescent="0.25">
      <c r="Q5" s="92" t="s">
        <v>29</v>
      </c>
      <c r="R5" s="93">
        <v>6.990898108046723E-10</v>
      </c>
      <c r="S5" s="92">
        <v>6.5916228734354906E-10</v>
      </c>
      <c r="T5" s="98">
        <v>6.6630923077461394E-10</v>
      </c>
      <c r="U5">
        <v>3000</v>
      </c>
      <c r="V5" s="18">
        <f t="shared" si="0"/>
        <v>-2.3851197950167853E-3</v>
      </c>
      <c r="AG5">
        <v>9864</v>
      </c>
      <c r="AH5">
        <v>1.6064799994637724E-2</v>
      </c>
      <c r="AK5">
        <v>61037</v>
      </c>
      <c r="AL5">
        <v>7.3092642494884785E-2</v>
      </c>
    </row>
    <row r="6" spans="1:38" x14ac:dyDescent="0.2">
      <c r="A6" s="8" t="s">
        <v>6</v>
      </c>
      <c r="Q6" t="s">
        <v>193</v>
      </c>
      <c r="R6" s="15">
        <f>2*R4*365.24/$C$8</f>
        <v>6.1853151684881739E-7</v>
      </c>
      <c r="S6" s="89">
        <f>2*S4*365.24/$C$8</f>
        <v>5.8320496614140685E-7</v>
      </c>
      <c r="T6" s="97">
        <f>2*T4*365.24/$C$8</f>
        <v>5.8952834504484271E-7</v>
      </c>
      <c r="U6">
        <v>4000</v>
      </c>
      <c r="V6" s="18">
        <f t="shared" si="0"/>
        <v>-1.5979613935810013E-3</v>
      </c>
      <c r="AG6">
        <v>10707</v>
      </c>
      <c r="AH6">
        <v>1.9824899995001033E-2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U7">
        <v>5000</v>
      </c>
      <c r="V7" s="18">
        <f t="shared" si="0"/>
        <v>-1.4449377483894896E-4</v>
      </c>
      <c r="AG7">
        <v>12388</v>
      </c>
      <c r="AH7">
        <v>2.9691600000660401E-2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U8">
        <v>6000</v>
      </c>
      <c r="V8" s="18">
        <f t="shared" si="0"/>
        <v>1.9752830612093774E-3</v>
      </c>
      <c r="AG8">
        <v>12531</v>
      </c>
      <c r="AH8">
        <v>3.3861699994304217E-2</v>
      </c>
      <c r="AK8">
        <v>63633.5</v>
      </c>
      <c r="AL8">
        <v>8.88263307424495E-2</v>
      </c>
    </row>
    <row r="9" spans="1:38" x14ac:dyDescent="0.2">
      <c r="U9">
        <v>7000</v>
      </c>
      <c r="V9" s="18">
        <f t="shared" si="0"/>
        <v>4.7613691145639726E-3</v>
      </c>
      <c r="AG9">
        <v>13429.5</v>
      </c>
      <c r="AH9">
        <v>3.8905649991647806E-2</v>
      </c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U10">
        <v>8000</v>
      </c>
      <c r="V10" s="18">
        <f t="shared" si="0"/>
        <v>8.21376438522484E-3</v>
      </c>
      <c r="AG10">
        <v>14335.5</v>
      </c>
      <c r="AH10">
        <v>4.5779849991959054E-2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INTERCEPT(G26:G887,F26:F887)</f>
        <v>-5.9763125378799964E-2</v>
      </c>
      <c r="D11" s="19">
        <f>+E11*F11</f>
        <v>-7.4873969548651311E-4</v>
      </c>
      <c r="E11" s="20">
        <v>-7.4873969548651311E-4</v>
      </c>
      <c r="F11" s="18">
        <v>1</v>
      </c>
      <c r="U11">
        <v>9000</v>
      </c>
      <c r="V11" s="18">
        <f t="shared" si="0"/>
        <v>1.2332468873191975E-2</v>
      </c>
      <c r="AG11">
        <v>15127.5</v>
      </c>
      <c r="AH11">
        <v>5.1614249998237938E-2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SLOPE(G26:G887,F26:F887)</f>
        <v>7.3739608012436885E-6</v>
      </c>
      <c r="D12" s="19">
        <f>+E12*F12</f>
        <v>-1.5449238591361634E-6</v>
      </c>
      <c r="E12" s="21">
        <v>-1.5449238591361634E-2</v>
      </c>
      <c r="F12" s="18">
        <v>1E-4</v>
      </c>
      <c r="U12">
        <v>10000</v>
      </c>
      <c r="V12" s="18">
        <f t="shared" si="0"/>
        <v>1.711748257846538E-2</v>
      </c>
      <c r="AG12">
        <v>15193</v>
      </c>
      <c r="AH12">
        <v>5.3005100002337713E-2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3.331546086531353E-10</v>
      </c>
      <c r="E13" s="22">
        <v>3.3315460865313527E-2</v>
      </c>
      <c r="F13" s="18">
        <v>1E-8</v>
      </c>
      <c r="U13">
        <v>11000</v>
      </c>
      <c r="V13" s="18">
        <f t="shared" si="0"/>
        <v>2.256880550104506E-2</v>
      </c>
      <c r="AG13">
        <v>16067.5</v>
      </c>
      <c r="AH13">
        <v>6.2972249994345475E-2</v>
      </c>
      <c r="AK13">
        <v>66371</v>
      </c>
      <c r="AL13">
        <v>0.1169390869763447</v>
      </c>
    </row>
    <row r="14" spans="1:38" x14ac:dyDescent="0.2">
      <c r="A14" t="s">
        <v>29</v>
      </c>
      <c r="D14" s="18"/>
      <c r="E14">
        <f>SUM(R21:R892)</f>
        <v>1.8047340750266804E-5</v>
      </c>
      <c r="U14">
        <v>12000</v>
      </c>
      <c r="V14" s="18">
        <f t="shared" si="0"/>
        <v>2.8686437640931012E-2</v>
      </c>
      <c r="AG14">
        <v>16898.5</v>
      </c>
      <c r="AH14">
        <v>7.1043949996237643E-2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(C7+C11)+(C8+C12)*INT(MAX(F21:F3445))</f>
        <v>51298.394964361083</v>
      </c>
      <c r="D15" s="15">
        <f>+C7+INT(MAX(F21:F1500))*C8+D11+D12*INT(MAX(F21:F3935))+D13*INT(MAX(F21:F3962)^2)</f>
        <v>51298.39537529392</v>
      </c>
      <c r="U15">
        <v>13000</v>
      </c>
      <c r="V15" s="18">
        <f t="shared" si="0"/>
        <v>3.5470378998123227E-2</v>
      </c>
      <c r="AG15">
        <v>16988</v>
      </c>
      <c r="AH15">
        <v>7.2711599998001475E-2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0.41281667396080124</v>
      </c>
      <c r="D16" s="86">
        <f>+C8+D12+2*D13*MAX(F21:F42)</f>
        <v>0.41281787831207939</v>
      </c>
      <c r="U16">
        <v>14000</v>
      </c>
      <c r="V16" s="18">
        <f t="shared" si="0"/>
        <v>4.2920629572621716E-2</v>
      </c>
      <c r="AG16">
        <v>17865</v>
      </c>
      <c r="AH16">
        <v>8.1855500000528991E-2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COUNT(C21:C2103)</f>
        <v>12</v>
      </c>
      <c r="U17">
        <v>15000</v>
      </c>
      <c r="V17" s="18">
        <f t="shared" si="0"/>
        <v>5.1037189364426486E-2</v>
      </c>
      <c r="AG17">
        <v>17870</v>
      </c>
      <c r="AH17">
        <v>8.2608999997319188E-2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51298.394964361083</v>
      </c>
      <c r="D18" s="35">
        <f>C16</f>
        <v>0.41281667396080124</v>
      </c>
      <c r="E18" s="41" t="s">
        <v>25</v>
      </c>
      <c r="AG18">
        <v>17872</v>
      </c>
      <c r="AH18">
        <v>8.1390399995143525E-2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51298.39537529392</v>
      </c>
      <c r="D19" s="49">
        <f>+D16</f>
        <v>0.41281787831207939</v>
      </c>
      <c r="E19" s="36" t="s">
        <v>102</v>
      </c>
      <c r="AG19">
        <v>17872.5</v>
      </c>
      <c r="AH19">
        <v>8.3285749991773628E-2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6" t="s">
        <v>87</v>
      </c>
      <c r="S20" s="87" t="s">
        <v>186</v>
      </c>
      <c r="AG20">
        <v>18599</v>
      </c>
      <c r="AH20">
        <v>9.0429299998504575E-2</v>
      </c>
      <c r="AK20">
        <v>67255</v>
      </c>
      <c r="AL20">
        <v>0.12743054872407811</v>
      </c>
    </row>
    <row r="21" spans="1:38" x14ac:dyDescent="0.2">
      <c r="A21" t="s">
        <v>41</v>
      </c>
      <c r="B21" s="27" t="s">
        <v>86</v>
      </c>
      <c r="C21" s="88">
        <v>45026.531999999999</v>
      </c>
      <c r="D21" s="12"/>
      <c r="E21">
        <f>+(C21-C$7)/C$8</f>
        <v>2.4224260368304398E-3</v>
      </c>
      <c r="F21">
        <f>ROUND(2*E21,0)/2</f>
        <v>0</v>
      </c>
      <c r="G21">
        <f t="shared" ref="G21:G32" si="1">+C21-(C$7+F21*C$8)</f>
        <v>9.9999999656574801E-4</v>
      </c>
      <c r="K21">
        <f>G21</f>
        <v>9.9999999656574801E-4</v>
      </c>
      <c r="P21">
        <f>+D$11+D$12*F21+D$13*F21^2</f>
        <v>-7.4873969548651311E-4</v>
      </c>
      <c r="Q21" s="2">
        <f>+C21-15018.5</f>
        <v>30008.031999999999</v>
      </c>
      <c r="R21">
        <f>+(P21-G21)^2</f>
        <v>3.0580905105590367E-6</v>
      </c>
      <c r="AA21" t="s">
        <v>40</v>
      </c>
      <c r="AF21" t="s">
        <v>38</v>
      </c>
    </row>
    <row r="22" spans="1:38" x14ac:dyDescent="0.2">
      <c r="A22" t="s">
        <v>41</v>
      </c>
      <c r="B22" s="6" t="s">
        <v>82</v>
      </c>
      <c r="C22" s="88">
        <v>45027.563000000002</v>
      </c>
      <c r="D22" s="12"/>
      <c r="E22">
        <f>+(C22-C$7)/C$8</f>
        <v>2.4999436785926172</v>
      </c>
      <c r="F22">
        <f>ROUND(2*E22,0)/2</f>
        <v>2.5</v>
      </c>
      <c r="G22">
        <f t="shared" si="1"/>
        <v>-2.3250002413988113E-5</v>
      </c>
      <c r="K22">
        <f>G22</f>
        <v>-2.3250002413988113E-5</v>
      </c>
      <c r="P22">
        <f>+D$11+D$12*F22+D$13*F22^2</f>
        <v>-7.5259992291804945E-4</v>
      </c>
      <c r="Q22" s="2">
        <f>+C22-15018.5</f>
        <v>30009.063000000002</v>
      </c>
      <c r="R22">
        <f>+(P22-G22)^2</f>
        <v>5.3195130653928059E-7</v>
      </c>
      <c r="AA22" t="s">
        <v>40</v>
      </c>
      <c r="AF22" t="s">
        <v>38</v>
      </c>
    </row>
    <row r="23" spans="1:38" x14ac:dyDescent="0.2">
      <c r="A23" t="s">
        <v>45</v>
      </c>
      <c r="C23" s="88">
        <v>45079.366999999998</v>
      </c>
      <c r="D23" s="12"/>
      <c r="E23">
        <f>+(C23-C$7)/C$8</f>
        <v>127.99130252151706</v>
      </c>
      <c r="F23">
        <f>ROUND(2*E23,0)/2</f>
        <v>128</v>
      </c>
      <c r="G23">
        <f t="shared" si="1"/>
        <v>-3.5904000033042394E-3</v>
      </c>
      <c r="J23">
        <f>G23</f>
        <v>-3.5904000033042394E-3</v>
      </c>
      <c r="P23">
        <f>+D$11+D$12*F23+D$13*F23^2</f>
        <v>-9.4103154434776906E-4</v>
      </c>
      <c r="Q23" s="2">
        <f>+C23-15018.5</f>
        <v>30060.866999999998</v>
      </c>
      <c r="R23">
        <f>+(P23-G23)^2</f>
        <v>7.0191532313133809E-6</v>
      </c>
      <c r="AA23" t="s">
        <v>40</v>
      </c>
      <c r="AF23" t="s">
        <v>38</v>
      </c>
    </row>
    <row r="24" spans="1:38" x14ac:dyDescent="0.2">
      <c r="A24" t="s">
        <v>56</v>
      </c>
      <c r="B24" s="6" t="s">
        <v>82</v>
      </c>
      <c r="C24" s="88">
        <v>48013.419000000002</v>
      </c>
      <c r="D24" s="12"/>
      <c r="E24" s="8">
        <f t="shared" ref="E24:E32" si="2">+(C24-C$7)/C$8</f>
        <v>7235.5152851449784</v>
      </c>
      <c r="F24">
        <f t="shared" ref="F24:F32" si="3">ROUND(2*E24,0)/2</f>
        <v>7235.5</v>
      </c>
      <c r="G24">
        <f t="shared" si="1"/>
        <v>6.309849995886907E-3</v>
      </c>
      <c r="J24">
        <f>G24</f>
        <v>6.309849995886907E-3</v>
      </c>
      <c r="P24">
        <f>+D$11+D$12*F24+D$13*F24^2</f>
        <v>5.5144271283513457E-3</v>
      </c>
      <c r="Q24" s="2">
        <f t="shared" ref="Q24:Q32" si="4">+C24-15018.5</f>
        <v>32994.919000000002</v>
      </c>
      <c r="R24">
        <f>+(P24-G24)^2</f>
        <v>6.3269753819849503E-7</v>
      </c>
      <c r="AA24" t="s">
        <v>40</v>
      </c>
      <c r="AB24">
        <v>7</v>
      </c>
      <c r="AD24" t="s">
        <v>31</v>
      </c>
      <c r="AF24" t="s">
        <v>33</v>
      </c>
    </row>
    <row r="25" spans="1:38" x14ac:dyDescent="0.2">
      <c r="A25" t="s">
        <v>60</v>
      </c>
      <c r="B25" s="6" t="s">
        <v>86</v>
      </c>
      <c r="C25" s="88">
        <v>48683.620300000002</v>
      </c>
      <c r="D25" s="12"/>
      <c r="E25" s="8">
        <f t="shared" si="2"/>
        <v>8859.0283697581417</v>
      </c>
      <c r="F25">
        <f t="shared" si="3"/>
        <v>8859</v>
      </c>
      <c r="G25">
        <f t="shared" si="1"/>
        <v>1.1711300001479685E-2</v>
      </c>
      <c r="I25">
        <f>G25</f>
        <v>1.1711300001479685E-2</v>
      </c>
      <c r="P25">
        <f t="shared" ref="P25:P32" si="5">+D$11+D$12*F25+D$13*F25^2</f>
        <v>1.1711380187343148E-2</v>
      </c>
      <c r="Q25" s="2">
        <f t="shared" si="4"/>
        <v>33665.120300000002</v>
      </c>
      <c r="R25">
        <f t="shared" ref="R25:R32" si="6">+(P25-G25)^2</f>
        <v>6.4297726993122812E-15</v>
      </c>
      <c r="AA25" t="s">
        <v>61</v>
      </c>
      <c r="AF25" t="s">
        <v>38</v>
      </c>
    </row>
    <row r="26" spans="1:38" x14ac:dyDescent="0.2">
      <c r="A26" t="s">
        <v>65</v>
      </c>
      <c r="B26" s="6" t="s">
        <v>86</v>
      </c>
      <c r="C26" s="88">
        <v>49446.5</v>
      </c>
      <c r="D26" s="12"/>
      <c r="E26">
        <f t="shared" si="2"/>
        <v>10707.048024354097</v>
      </c>
      <c r="F26">
        <f t="shared" si="3"/>
        <v>10707</v>
      </c>
      <c r="G26">
        <f t="shared" si="1"/>
        <v>1.9824899995001033E-2</v>
      </c>
      <c r="I26">
        <f>G26</f>
        <v>1.9824899995001033E-2</v>
      </c>
      <c r="P26">
        <f t="shared" si="5"/>
        <v>2.0902554574392107E-2</v>
      </c>
      <c r="Q26" s="2">
        <f t="shared" si="4"/>
        <v>34428</v>
      </c>
      <c r="R26">
        <f t="shared" si="6"/>
        <v>1.1613393924825529E-6</v>
      </c>
      <c r="U26" s="6" t="s">
        <v>201</v>
      </c>
      <c r="V26" s="6" t="s">
        <v>202</v>
      </c>
      <c r="AA26" t="s">
        <v>61</v>
      </c>
      <c r="AF26" t="s">
        <v>38</v>
      </c>
    </row>
    <row r="27" spans="1:38" x14ac:dyDescent="0.2">
      <c r="A27" s="25" t="s">
        <v>68</v>
      </c>
      <c r="B27" s="26"/>
      <c r="C27" s="99">
        <v>50140.442300000002</v>
      </c>
      <c r="D27" s="25">
        <v>2.0000000000000001E-4</v>
      </c>
      <c r="E27">
        <f t="shared" si="2"/>
        <v>12388.071925705162</v>
      </c>
      <c r="F27" s="40">
        <f t="shared" si="3"/>
        <v>12388</v>
      </c>
      <c r="G27" s="100">
        <f t="shared" si="1"/>
        <v>2.9691600000660401E-2</v>
      </c>
      <c r="K27">
        <f t="shared" ref="K27:K32" si="7">G27</f>
        <v>2.9691600000660401E-2</v>
      </c>
      <c r="P27">
        <f t="shared" si="5"/>
        <v>3.1239497326769252E-2</v>
      </c>
      <c r="Q27" s="2">
        <f t="shared" si="4"/>
        <v>35121.942300000002</v>
      </c>
      <c r="R27">
        <f t="shared" si="6"/>
        <v>2.395986132174931E-6</v>
      </c>
      <c r="T27" t="s">
        <v>194</v>
      </c>
      <c r="U27" s="86">
        <v>50140.432699999998</v>
      </c>
      <c r="V27" s="99">
        <v>50140.442300000002</v>
      </c>
    </row>
    <row r="28" spans="1:38" x14ac:dyDescent="0.2">
      <c r="A28" t="s">
        <v>71</v>
      </c>
      <c r="B28" s="6" t="s">
        <v>86</v>
      </c>
      <c r="C28" s="88">
        <v>50199.478199999998</v>
      </c>
      <c r="D28" s="12"/>
      <c r="E28">
        <f t="shared" si="2"/>
        <v>12531.082027464001</v>
      </c>
      <c r="F28" s="8">
        <f t="shared" si="3"/>
        <v>12531</v>
      </c>
      <c r="G28">
        <f t="shared" si="1"/>
        <v>3.3861699994304217E-2</v>
      </c>
      <c r="K28">
        <f t="shared" si="7"/>
        <v>3.3861699994304217E-2</v>
      </c>
      <c r="P28">
        <f t="shared" si="5"/>
        <v>3.2205742011015712E-2</v>
      </c>
      <c r="Q28" s="2">
        <f t="shared" si="4"/>
        <v>35180.978199999998</v>
      </c>
      <c r="R28">
        <f t="shared" si="6"/>
        <v>2.742196842416935E-6</v>
      </c>
      <c r="U28" s="12"/>
      <c r="V28" s="12"/>
      <c r="AA28" t="s">
        <v>70</v>
      </c>
      <c r="AF28" t="s">
        <v>38</v>
      </c>
    </row>
    <row r="29" spans="1:38" x14ac:dyDescent="0.2">
      <c r="A29" t="s">
        <v>80</v>
      </c>
      <c r="B29" s="6" t="s">
        <v>82</v>
      </c>
      <c r="C29" s="88">
        <v>50570.392399999997</v>
      </c>
      <c r="D29" s="12">
        <v>2.9999999999999997E-4</v>
      </c>
      <c r="E29">
        <f t="shared" si="2"/>
        <v>13429.594246059851</v>
      </c>
      <c r="F29" s="8">
        <f t="shared" si="3"/>
        <v>13429.5</v>
      </c>
      <c r="G29">
        <f t="shared" si="1"/>
        <v>3.8905649991647806E-2</v>
      </c>
      <c r="K29">
        <f t="shared" si="7"/>
        <v>3.8905649991647806E-2</v>
      </c>
      <c r="P29">
        <f t="shared" si="5"/>
        <v>3.8588628829400701E-2</v>
      </c>
      <c r="Q29" s="2">
        <f t="shared" si="4"/>
        <v>35551.892399999997</v>
      </c>
      <c r="R29">
        <f t="shared" si="6"/>
        <v>1.0050241731250546E-7</v>
      </c>
      <c r="U29" s="12"/>
      <c r="V29" s="12"/>
    </row>
    <row r="30" spans="1:38" x14ac:dyDescent="0.2">
      <c r="A30" t="s">
        <v>73</v>
      </c>
      <c r="B30" s="6" t="s">
        <v>82</v>
      </c>
      <c r="C30" s="88">
        <v>50944.404499999997</v>
      </c>
      <c r="D30" s="12">
        <v>6.9999999999999999E-4</v>
      </c>
      <c r="E30">
        <f t="shared" si="2"/>
        <v>14335.610898300969</v>
      </c>
      <c r="F30" s="8">
        <f t="shared" si="3"/>
        <v>14335.5</v>
      </c>
      <c r="G30">
        <f t="shared" si="1"/>
        <v>4.5779849991959054E-2</v>
      </c>
      <c r="K30">
        <f t="shared" si="7"/>
        <v>4.5779849991959054E-2</v>
      </c>
      <c r="P30">
        <f t="shared" si="5"/>
        <v>4.5569461977607736E-2</v>
      </c>
      <c r="Q30" s="2">
        <f t="shared" si="4"/>
        <v>35925.904499999997</v>
      </c>
      <c r="R30">
        <f t="shared" si="6"/>
        <v>4.4263116582690218E-8</v>
      </c>
      <c r="U30" s="12"/>
      <c r="V30" s="12"/>
      <c r="AA30" t="s">
        <v>70</v>
      </c>
      <c r="AD30" t="s">
        <v>72</v>
      </c>
      <c r="AF30" t="s">
        <v>38</v>
      </c>
    </row>
    <row r="31" spans="1:38" x14ac:dyDescent="0.2">
      <c r="A31" t="s">
        <v>79</v>
      </c>
      <c r="B31" s="6" t="s">
        <v>82</v>
      </c>
      <c r="C31" s="111">
        <v>51271.355300000003</v>
      </c>
      <c r="D31" s="12">
        <v>4.0000000000000002E-4</v>
      </c>
      <c r="E31">
        <f t="shared" si="2"/>
        <v>15127.625031703501</v>
      </c>
      <c r="F31" s="8">
        <f t="shared" si="3"/>
        <v>15127.5</v>
      </c>
      <c r="G31">
        <f t="shared" si="1"/>
        <v>5.1614249998237938E-2</v>
      </c>
      <c r="K31">
        <f t="shared" si="7"/>
        <v>5.1614249998237938E-2</v>
      </c>
      <c r="O31">
        <f>+C$11+C$12*F31</f>
        <v>5.1786466642013931E-2</v>
      </c>
      <c r="P31">
        <f t="shared" si="5"/>
        <v>5.2119943795091772E-2</v>
      </c>
      <c r="Q31" s="2">
        <f t="shared" si="4"/>
        <v>36252.855300000003</v>
      </c>
      <c r="R31">
        <f t="shared" si="6"/>
        <v>2.5572621617644714E-7</v>
      </c>
      <c r="U31" s="91">
        <v>51271.355199999998</v>
      </c>
      <c r="V31" s="111">
        <v>51271.355300000003</v>
      </c>
    </row>
    <row r="32" spans="1:38" x14ac:dyDescent="0.2">
      <c r="A32" t="s">
        <v>79</v>
      </c>
      <c r="B32" s="6" t="s">
        <v>86</v>
      </c>
      <c r="C32" s="88">
        <v>51298.395700000001</v>
      </c>
      <c r="D32" s="12">
        <v>4.0000000000000002E-4</v>
      </c>
      <c r="E32">
        <f t="shared" si="2"/>
        <v>15193.128400934762</v>
      </c>
      <c r="F32" s="8">
        <f t="shared" si="3"/>
        <v>15193</v>
      </c>
      <c r="G32">
        <f t="shared" si="1"/>
        <v>5.3005100002337713E-2</v>
      </c>
      <c r="K32">
        <f t="shared" si="7"/>
        <v>5.3005100002337713E-2</v>
      </c>
      <c r="O32">
        <f>+C$11+C$12*F32</f>
        <v>5.2269461074495399E-2</v>
      </c>
      <c r="P32">
        <f t="shared" si="5"/>
        <v>5.2680393919732574E-2</v>
      </c>
      <c r="Q32" s="2">
        <f t="shared" si="4"/>
        <v>36279.895700000001</v>
      </c>
      <c r="R32">
        <f t="shared" si="6"/>
        <v>1.0543404008077535E-7</v>
      </c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V342"/>
  <sheetViews>
    <sheetView workbookViewId="0">
      <selection activeCell="B49" sqref="B49"/>
    </sheetView>
  </sheetViews>
  <sheetFormatPr defaultRowHeight="12.75" x14ac:dyDescent="0.2"/>
  <cols>
    <col min="2" max="2" width="10.85546875" customWidth="1"/>
    <col min="5" max="6" width="12.42578125" bestFit="1" customWidth="1"/>
  </cols>
  <sheetData>
    <row r="1" spans="1:22" ht="18.75" thickBot="1" x14ac:dyDescent="0.25">
      <c r="A1" s="50" t="s">
        <v>109</v>
      </c>
      <c r="B1" s="30"/>
      <c r="C1" s="30"/>
      <c r="D1" s="51" t="s">
        <v>110</v>
      </c>
      <c r="E1" s="30"/>
      <c r="F1" s="30"/>
      <c r="G1" s="30"/>
      <c r="H1" s="30"/>
      <c r="K1" s="52" t="s">
        <v>111</v>
      </c>
      <c r="L1" s="30" t="s">
        <v>112</v>
      </c>
      <c r="M1" s="30">
        <f ca="1">F18*H18-G18*G18</f>
        <v>8.7869328874849089</v>
      </c>
      <c r="N1" s="30"/>
      <c r="O1" s="30"/>
      <c r="P1" s="30"/>
      <c r="Q1" s="30"/>
      <c r="R1" s="30">
        <v>1</v>
      </c>
      <c r="S1" s="30" t="s">
        <v>113</v>
      </c>
      <c r="T1" s="30"/>
      <c r="U1" s="9" t="s">
        <v>15</v>
      </c>
      <c r="V1" s="9" t="s">
        <v>187</v>
      </c>
    </row>
    <row r="2" spans="1:22" x14ac:dyDescent="0.2">
      <c r="A2" s="11" t="s">
        <v>200</v>
      </c>
      <c r="B2" s="30"/>
      <c r="C2" s="30"/>
      <c r="D2" s="30"/>
      <c r="E2" s="30"/>
      <c r="F2" s="30"/>
      <c r="G2" s="30"/>
      <c r="H2" s="30"/>
      <c r="K2" s="52" t="s">
        <v>114</v>
      </c>
      <c r="L2" s="30" t="s">
        <v>115</v>
      </c>
      <c r="M2" s="30">
        <f ca="1">+D18*H18-F18*G18</f>
        <v>16.187863952204452</v>
      </c>
      <c r="N2" s="30"/>
      <c r="O2" s="30"/>
      <c r="P2" s="30"/>
      <c r="Q2" s="30"/>
      <c r="R2" s="30">
        <v>2</v>
      </c>
      <c r="S2" s="30" t="s">
        <v>33</v>
      </c>
      <c r="T2" s="30"/>
      <c r="U2">
        <v>0</v>
      </c>
      <c r="V2">
        <f t="shared" ref="V2:V17" ca="1" si="0">+E$4+E$5*U2+E$6*U2^2</f>
        <v>-7.4866151034280889E-4</v>
      </c>
    </row>
    <row r="3" spans="1:22" ht="13.5" thickBot="1" x14ac:dyDescent="0.25">
      <c r="A3" s="70"/>
      <c r="B3" s="30" t="s">
        <v>117</v>
      </c>
      <c r="C3" s="30"/>
      <c r="D3" s="30"/>
      <c r="E3" s="53" t="s">
        <v>118</v>
      </c>
      <c r="F3" s="53" t="s">
        <v>119</v>
      </c>
      <c r="G3" s="53" t="s">
        <v>120</v>
      </c>
      <c r="H3" s="53" t="s">
        <v>121</v>
      </c>
      <c r="K3" s="52" t="s">
        <v>122</v>
      </c>
      <c r="L3" s="30" t="s">
        <v>123</v>
      </c>
      <c r="M3" s="30">
        <f ca="1">+D18*G18-F18*F18</f>
        <v>7.0390908888981869</v>
      </c>
      <c r="N3" s="30"/>
      <c r="O3" s="30"/>
      <c r="P3" s="30"/>
      <c r="Q3" s="30"/>
      <c r="R3" s="30">
        <v>3</v>
      </c>
      <c r="S3" s="30" t="s">
        <v>124</v>
      </c>
      <c r="T3" s="30"/>
      <c r="U3">
        <v>0.1</v>
      </c>
      <c r="V3">
        <f t="shared" ca="1" si="0"/>
        <v>-1.9604883852476105E-3</v>
      </c>
    </row>
    <row r="4" spans="1:22" x14ac:dyDescent="0.2">
      <c r="A4" s="30" t="s">
        <v>125</v>
      </c>
      <c r="B4" s="30" t="s">
        <v>126</v>
      </c>
      <c r="C4" s="30"/>
      <c r="D4" s="54" t="s">
        <v>127</v>
      </c>
      <c r="E4" s="55">
        <f ca="1">(E18*M1-I18*M2+J18*M3)/M7</f>
        <v>-7.4866151034280889E-4</v>
      </c>
      <c r="F4" s="56">
        <f ca="1">+E7/M7*M18</f>
        <v>8.2112929078373312E-4</v>
      </c>
      <c r="G4" s="57">
        <f>+B18</f>
        <v>1</v>
      </c>
      <c r="H4" s="58">
        <f ca="1">ABS(F4/E4)</f>
        <v>1.0967964553269762</v>
      </c>
      <c r="K4" s="52" t="s">
        <v>128</v>
      </c>
      <c r="L4" s="30" t="s">
        <v>129</v>
      </c>
      <c r="M4" s="30">
        <f ca="1">+D17*H18-F18*F18</f>
        <v>104.36962863535251</v>
      </c>
      <c r="N4" s="30"/>
      <c r="O4" s="30"/>
      <c r="P4" s="30"/>
      <c r="Q4" s="30"/>
      <c r="R4" s="30">
        <v>4</v>
      </c>
      <c r="S4" s="30" t="s">
        <v>130</v>
      </c>
      <c r="T4" s="30"/>
      <c r="U4">
        <v>0.2</v>
      </c>
      <c r="V4">
        <f t="shared" ca="1" si="0"/>
        <v>-2.5059963055725663E-3</v>
      </c>
    </row>
    <row r="5" spans="1:22" x14ac:dyDescent="0.2">
      <c r="A5" s="30" t="s">
        <v>131</v>
      </c>
      <c r="B5" s="59">
        <v>40323</v>
      </c>
      <c r="C5" s="30"/>
      <c r="D5" s="60" t="s">
        <v>132</v>
      </c>
      <c r="E5" s="61">
        <f ca="1">+(-E18*M2+I18*M4-J18*M5)/M7</f>
        <v>-1.5449863521947238E-2</v>
      </c>
      <c r="F5" s="62">
        <f ca="1">N18*E7/M7</f>
        <v>2.8299577951131916E-3</v>
      </c>
      <c r="G5" s="63">
        <f>+B18/A18</f>
        <v>1E-4</v>
      </c>
      <c r="H5" s="58">
        <f ca="1">ABS(F5/E5)</f>
        <v>0.18317040736917237</v>
      </c>
      <c r="K5" s="52" t="s">
        <v>133</v>
      </c>
      <c r="L5" s="30" t="s">
        <v>134</v>
      </c>
      <c r="M5" s="30">
        <f ca="1">+D17*G18-D18*F18</f>
        <v>68.008917407728859</v>
      </c>
      <c r="N5" s="30"/>
      <c r="O5" s="30"/>
      <c r="P5" s="30"/>
      <c r="Q5" s="30"/>
      <c r="R5" s="30">
        <v>5</v>
      </c>
      <c r="S5" s="30" t="s">
        <v>135</v>
      </c>
      <c r="T5" s="30"/>
      <c r="U5">
        <v>0.3</v>
      </c>
      <c r="V5">
        <f t="shared" ca="1" si="0"/>
        <v>-2.3851852713176777E-3</v>
      </c>
    </row>
    <row r="6" spans="1:22" ht="13.5" thickBot="1" x14ac:dyDescent="0.25">
      <c r="A6" s="30"/>
      <c r="B6" s="30"/>
      <c r="D6" s="64" t="s">
        <v>136</v>
      </c>
      <c r="E6" s="65">
        <f ca="1">+(E18*M3-I18*M5+J18*M6)/M7</f>
        <v>3.3315947728992254E-2</v>
      </c>
      <c r="F6" s="66">
        <f ca="1">O18*E7/M7</f>
        <v>1.9055343909628818E-3</v>
      </c>
      <c r="G6" s="67">
        <f>+B18/A18^2</f>
        <v>1E-8</v>
      </c>
      <c r="H6" s="58">
        <f ca="1">ABS(F6/E6)</f>
        <v>5.7195863268348357E-2</v>
      </c>
      <c r="K6" s="68" t="s">
        <v>137</v>
      </c>
      <c r="L6" s="69" t="s">
        <v>138</v>
      </c>
      <c r="M6" s="69">
        <f ca="1">+D17*F18-D18*D18</f>
        <v>47.320334227500013</v>
      </c>
      <c r="N6" s="30"/>
      <c r="O6" s="30"/>
      <c r="P6" s="30"/>
      <c r="Q6" s="30"/>
      <c r="R6" s="30">
        <v>6</v>
      </c>
      <c r="S6" s="30" t="s">
        <v>139</v>
      </c>
      <c r="T6" s="30"/>
      <c r="U6">
        <v>0.4</v>
      </c>
      <c r="V6">
        <f t="shared" ca="1" si="0"/>
        <v>-1.5980552824829426E-3</v>
      </c>
    </row>
    <row r="7" spans="1:22" x14ac:dyDescent="0.2">
      <c r="B7" s="30"/>
      <c r="C7" s="30"/>
      <c r="D7" s="51" t="s">
        <v>140</v>
      </c>
      <c r="E7" s="70">
        <f ca="1">SQRT(L18/(D17-3))</f>
        <v>1.4160720529020662E-3</v>
      </c>
      <c r="F7" s="30"/>
      <c r="G7" s="71">
        <f>+B22</f>
        <v>-2.3250002413988113E-5</v>
      </c>
      <c r="H7" s="30"/>
      <c r="K7" s="52" t="s">
        <v>141</v>
      </c>
      <c r="L7" s="30" t="s">
        <v>142</v>
      </c>
      <c r="M7" s="30">
        <f ca="1">+D17*M1-D18*M2+F18*M3</f>
        <v>26.132738604471101</v>
      </c>
      <c r="N7" s="30"/>
      <c r="O7" s="30"/>
      <c r="P7" s="30"/>
      <c r="Q7" s="30"/>
      <c r="R7" s="30">
        <v>7</v>
      </c>
      <c r="S7" s="30" t="s">
        <v>143</v>
      </c>
      <c r="T7" s="30"/>
      <c r="U7">
        <v>0.5</v>
      </c>
      <c r="V7">
        <f t="shared" ca="1" si="0"/>
        <v>-1.4460633906836391E-4</v>
      </c>
    </row>
    <row r="8" spans="1:22" x14ac:dyDescent="0.2">
      <c r="B8" s="30"/>
      <c r="C8" s="30"/>
      <c r="D8" s="51" t="s">
        <v>144</v>
      </c>
      <c r="E8" s="30"/>
      <c r="F8" s="72">
        <f ca="1">CORREL(INDIRECT(E12):INDIRECT(E13),INDIRECT(K12):INDIRECT(K13))</f>
        <v>0.99810992738229642</v>
      </c>
      <c r="G8" s="70"/>
      <c r="H8" s="30"/>
      <c r="I8" s="71"/>
      <c r="J8" s="30"/>
      <c r="K8" s="30"/>
      <c r="L8" s="30"/>
      <c r="M8" s="30"/>
      <c r="N8" s="30"/>
      <c r="O8" s="30"/>
      <c r="P8" s="30"/>
      <c r="Q8" s="30"/>
      <c r="R8" s="30">
        <v>8</v>
      </c>
      <c r="S8" s="30" t="s">
        <v>145</v>
      </c>
      <c r="T8" s="30"/>
      <c r="U8">
        <v>0.6</v>
      </c>
      <c r="V8">
        <f t="shared" ca="1" si="0"/>
        <v>1.9751615589260595E-3</v>
      </c>
    </row>
    <row r="9" spans="1:22" x14ac:dyDescent="0.2">
      <c r="A9" s="30"/>
      <c r="B9" s="30"/>
      <c r="C9" s="30"/>
      <c r="D9" s="30"/>
      <c r="E9" s="73">
        <f ca="1">E6*G6</f>
        <v>3.3315947728992256E-10</v>
      </c>
      <c r="F9" s="74">
        <f ca="1">H6</f>
        <v>5.7195863268348357E-2</v>
      </c>
      <c r="G9" s="75">
        <f ca="1">F8</f>
        <v>0.99810992738229642</v>
      </c>
      <c r="I9" s="71"/>
      <c r="J9" s="30"/>
      <c r="K9" s="30"/>
      <c r="L9" s="30"/>
      <c r="M9" s="30"/>
      <c r="N9" s="30"/>
      <c r="O9" s="30"/>
      <c r="P9" s="30"/>
      <c r="Q9" s="30"/>
      <c r="R9" s="30">
        <v>9</v>
      </c>
      <c r="S9" s="30" t="s">
        <v>86</v>
      </c>
      <c r="T9" s="30"/>
      <c r="U9">
        <v>0.7</v>
      </c>
      <c r="V9">
        <f t="shared" ca="1" si="0"/>
        <v>4.761248411500326E-3</v>
      </c>
    </row>
    <row r="10" spans="1:22" x14ac:dyDescent="0.2">
      <c r="A10" s="147" t="s">
        <v>8</v>
      </c>
      <c r="B10" s="147">
        <f>'B (4)'!C8</f>
        <v>0.41280929999999999</v>
      </c>
      <c r="C10" s="30"/>
      <c r="D10" s="30" t="s">
        <v>193</v>
      </c>
      <c r="E10" s="30">
        <f ca="1">2*E9*365.244/B10</f>
        <v>5.8954340477930359E-7</v>
      </c>
      <c r="F10" s="30">
        <f ca="1">F9*E10</f>
        <v>3.37194439705136E-8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146</v>
      </c>
      <c r="T10" s="30"/>
      <c r="U10">
        <v>0.8</v>
      </c>
      <c r="V10">
        <f t="shared" ca="1" si="0"/>
        <v>8.2136542186544478E-3</v>
      </c>
    </row>
    <row r="11" spans="1:22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38</v>
      </c>
      <c r="T11" s="30"/>
      <c r="U11">
        <v>0.9</v>
      </c>
      <c r="V11">
        <f t="shared" ca="1" si="0"/>
        <v>1.2332378980388404E-2</v>
      </c>
    </row>
    <row r="12" spans="1:22" x14ac:dyDescent="0.2">
      <c r="A12" s="76">
        <v>21</v>
      </c>
      <c r="B12" s="30" t="s">
        <v>147</v>
      </c>
      <c r="C12" s="77">
        <v>21</v>
      </c>
      <c r="D12" s="6" t="str">
        <f>D$15&amp;$C12</f>
        <v>D21</v>
      </c>
      <c r="E12" s="6" t="str">
        <f t="shared" ref="E12:O12" si="1">E15&amp;$C12</f>
        <v>E21</v>
      </c>
      <c r="F12" s="6" t="str">
        <f t="shared" si="1"/>
        <v>F21</v>
      </c>
      <c r="G12" s="6" t="str">
        <f t="shared" si="1"/>
        <v>G21</v>
      </c>
      <c r="H12" s="6" t="str">
        <f t="shared" si="1"/>
        <v>H21</v>
      </c>
      <c r="I12" s="6" t="str">
        <f t="shared" si="1"/>
        <v>I21</v>
      </c>
      <c r="J12" s="6" t="str">
        <f t="shared" si="1"/>
        <v>J21</v>
      </c>
      <c r="K12" s="6" t="str">
        <f t="shared" si="1"/>
        <v>K21</v>
      </c>
      <c r="L12" s="6" t="str">
        <f t="shared" si="1"/>
        <v>L21</v>
      </c>
      <c r="M12" s="6" t="str">
        <f t="shared" si="1"/>
        <v>M21</v>
      </c>
      <c r="N12" s="6" t="str">
        <f t="shared" si="1"/>
        <v>N21</v>
      </c>
      <c r="O12" s="6" t="str">
        <f t="shared" si="1"/>
        <v>O21</v>
      </c>
      <c r="P12" s="30"/>
      <c r="Q12" s="30"/>
      <c r="R12" s="30">
        <v>12</v>
      </c>
      <c r="S12" s="30" t="s">
        <v>148</v>
      </c>
      <c r="T12" s="30"/>
      <c r="U12">
        <v>1</v>
      </c>
      <c r="V12">
        <f t="shared" ca="1" si="0"/>
        <v>1.7117422696702207E-2</v>
      </c>
    </row>
    <row r="13" spans="1:22" x14ac:dyDescent="0.2">
      <c r="A13" s="76">
        <f>20+COUNT(A21:A1449)</f>
        <v>32</v>
      </c>
      <c r="B13" s="30" t="s">
        <v>149</v>
      </c>
      <c r="C13" s="77">
        <v>32</v>
      </c>
      <c r="D13" s="6" t="str">
        <f>D$15&amp;$C13</f>
        <v>D32</v>
      </c>
      <c r="E13" s="6" t="str">
        <f t="shared" ref="E13:O13" si="2">E$15&amp;$C13</f>
        <v>E32</v>
      </c>
      <c r="F13" s="6" t="str">
        <f t="shared" si="2"/>
        <v>F32</v>
      </c>
      <c r="G13" s="6" t="str">
        <f t="shared" si="2"/>
        <v>G32</v>
      </c>
      <c r="H13" s="6" t="str">
        <f t="shared" si="2"/>
        <v>H32</v>
      </c>
      <c r="I13" s="6" t="str">
        <f t="shared" si="2"/>
        <v>I32</v>
      </c>
      <c r="J13" s="6" t="str">
        <f t="shared" si="2"/>
        <v>J32</v>
      </c>
      <c r="K13" s="6" t="str">
        <f t="shared" si="2"/>
        <v>K32</v>
      </c>
      <c r="L13" s="6" t="str">
        <f t="shared" si="2"/>
        <v>L32</v>
      </c>
      <c r="M13" s="6" t="str">
        <f t="shared" si="2"/>
        <v>M32</v>
      </c>
      <c r="N13" s="6" t="str">
        <f t="shared" si="2"/>
        <v>N32</v>
      </c>
      <c r="O13" s="6" t="str">
        <f t="shared" si="2"/>
        <v>O32</v>
      </c>
      <c r="P13" s="30"/>
      <c r="Q13" s="30"/>
      <c r="R13" s="30">
        <v>13</v>
      </c>
      <c r="S13" s="30" t="s">
        <v>150</v>
      </c>
      <c r="T13" s="30"/>
      <c r="U13">
        <v>1.1000000000000001</v>
      </c>
      <c r="V13">
        <f t="shared" ca="1" si="0"/>
        <v>2.2568785367595861E-2</v>
      </c>
    </row>
    <row r="14" spans="1:22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14</v>
      </c>
      <c r="S14" s="30" t="s">
        <v>151</v>
      </c>
      <c r="T14" s="30"/>
      <c r="U14">
        <v>1.2</v>
      </c>
      <c r="V14">
        <f t="shared" ca="1" si="0"/>
        <v>2.8686466993069353E-2</v>
      </c>
    </row>
    <row r="15" spans="1:22" x14ac:dyDescent="0.2">
      <c r="A15" s="6"/>
      <c r="B15" s="30"/>
      <c r="C15" s="30"/>
      <c r="D15" s="6" t="str">
        <f t="shared" ref="D15:O15" si="3">VLOOKUP(D16,$R1:$S26,2,FALSE)</f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30"/>
      <c r="Q15" s="30"/>
      <c r="R15" s="30">
        <v>15</v>
      </c>
      <c r="S15" s="30" t="s">
        <v>152</v>
      </c>
      <c r="T15" s="30"/>
      <c r="U15">
        <v>1.3</v>
      </c>
      <c r="V15">
        <f t="shared" ca="1" si="0"/>
        <v>3.5470467573122694E-2</v>
      </c>
    </row>
    <row r="16" spans="1:22" x14ac:dyDescent="0.2">
      <c r="A16" s="6"/>
      <c r="B16" s="30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153</v>
      </c>
      <c r="T16" s="30"/>
      <c r="U16">
        <v>1.4</v>
      </c>
      <c r="V16">
        <f t="shared" ca="1" si="0"/>
        <v>4.2920787107755862E-2</v>
      </c>
    </row>
    <row r="17" spans="1:22" x14ac:dyDescent="0.2">
      <c r="A17" s="51" t="s">
        <v>154</v>
      </c>
      <c r="B17" s="30"/>
      <c r="C17" s="30" t="s">
        <v>155</v>
      </c>
      <c r="D17" s="30">
        <f>C13-C12+1</f>
        <v>12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156</v>
      </c>
      <c r="T17" s="30"/>
      <c r="U17">
        <v>1.5</v>
      </c>
      <c r="V17">
        <f t="shared" ca="1" si="0"/>
        <v>5.1037425596968909E-2</v>
      </c>
    </row>
    <row r="18" spans="1:22" x14ac:dyDescent="0.2">
      <c r="A18" s="78">
        <v>10000</v>
      </c>
      <c r="B18" s="78">
        <v>1</v>
      </c>
      <c r="C18" s="30" t="s">
        <v>157</v>
      </c>
      <c r="D18" s="30">
        <f ca="1">SUM(INDIRECT(D12):INDIRECT(D13))</f>
        <v>10.993650000000001</v>
      </c>
      <c r="E18" s="30">
        <f ca="1">SUM(INDIRECT(E12):INDIRECT(E13))</f>
        <v>0.28809054996236227</v>
      </c>
      <c r="F18" s="30">
        <f ca="1">SUM(INDIRECT(F12):INDIRECT(F13))</f>
        <v>14.015056212500001</v>
      </c>
      <c r="G18" s="30">
        <f ca="1">SUM(INDIRECT(G12):INDIRECT(G13))</f>
        <v>18.507128344856625</v>
      </c>
      <c r="H18" s="30">
        <f ca="1">SUM(INDIRECT(H12):INDIRECT(H13))</f>
        <v>25.065952439573948</v>
      </c>
      <c r="I18" s="30">
        <f ca="1">SUM(INDIRECT(I12):INDIRECT(I13))</f>
        <v>0.39182129220226269</v>
      </c>
      <c r="J18" s="30">
        <f ca="1">SUM(INDIRECT(J12):INDIRECT(J13))</f>
        <v>0.53867082099145591</v>
      </c>
      <c r="K18" s="30"/>
      <c r="L18" s="30">
        <f ca="1">SUM(INDIRECT(L12):INDIRECT(L13))</f>
        <v>1.8047340531092448E-5</v>
      </c>
      <c r="M18" s="30">
        <f ca="1">SQRT(SUM(INDIRECT(M12):INDIRECT(M13)))</f>
        <v>15.153435923369694</v>
      </c>
      <c r="N18" s="30">
        <f ca="1">SQRT(SUM(INDIRECT(N12):INDIRECT(N13)))</f>
        <v>52.225130190104124</v>
      </c>
      <c r="O18" s="30">
        <f ca="1">SQRT(SUM(INDIRECT(O12):INDIRECT(O13)))</f>
        <v>35.165464948489394</v>
      </c>
      <c r="P18" s="30"/>
      <c r="Q18" s="30"/>
      <c r="R18" s="30">
        <v>18</v>
      </c>
      <c r="S18" s="30" t="s">
        <v>158</v>
      </c>
      <c r="T18" s="30"/>
    </row>
    <row r="19" spans="1:22" x14ac:dyDescent="0.2">
      <c r="A19" s="79" t="s">
        <v>159</v>
      </c>
      <c r="B19" s="30"/>
      <c r="C19" s="30"/>
      <c r="D19" s="80" t="s">
        <v>160</v>
      </c>
      <c r="E19" s="80" t="s">
        <v>161</v>
      </c>
      <c r="F19" s="80" t="s">
        <v>162</v>
      </c>
      <c r="G19" s="80" t="s">
        <v>163</v>
      </c>
      <c r="H19" s="80" t="s">
        <v>164</v>
      </c>
      <c r="I19" s="80" t="s">
        <v>165</v>
      </c>
      <c r="J19" s="80" t="s">
        <v>166</v>
      </c>
      <c r="K19" s="81"/>
      <c r="L19" s="81"/>
      <c r="M19" s="81"/>
      <c r="N19" s="81"/>
      <c r="O19" s="81"/>
      <c r="P19" s="30"/>
      <c r="Q19" s="30"/>
      <c r="R19" s="30">
        <v>19</v>
      </c>
      <c r="S19" s="30" t="s">
        <v>36</v>
      </c>
      <c r="T19" s="30"/>
    </row>
    <row r="20" spans="1:22" ht="15" thickBot="1" x14ac:dyDescent="0.25">
      <c r="A20" s="9" t="s">
        <v>167</v>
      </c>
      <c r="B20" s="9" t="s">
        <v>168</v>
      </c>
      <c r="C20" s="30"/>
      <c r="D20" s="9" t="s">
        <v>167</v>
      </c>
      <c r="E20" s="9" t="s">
        <v>168</v>
      </c>
      <c r="F20" s="9" t="s">
        <v>169</v>
      </c>
      <c r="G20" s="9" t="s">
        <v>170</v>
      </c>
      <c r="H20" s="9" t="s">
        <v>171</v>
      </c>
      <c r="I20" s="9" t="s">
        <v>172</v>
      </c>
      <c r="J20" s="9" t="s">
        <v>173</v>
      </c>
      <c r="K20" s="82" t="s">
        <v>174</v>
      </c>
      <c r="L20" s="9" t="s">
        <v>175</v>
      </c>
      <c r="M20" s="9" t="s">
        <v>176</v>
      </c>
      <c r="N20" s="9" t="s">
        <v>177</v>
      </c>
      <c r="O20" s="9" t="s">
        <v>178</v>
      </c>
      <c r="P20" s="53" t="s">
        <v>179</v>
      </c>
      <c r="Q20" s="30"/>
      <c r="R20" s="30">
        <v>20</v>
      </c>
      <c r="S20" s="30" t="s">
        <v>180</v>
      </c>
      <c r="T20" s="30"/>
    </row>
    <row r="21" spans="1:22" x14ac:dyDescent="0.2">
      <c r="A21" s="83">
        <v>0</v>
      </c>
      <c r="B21" s="83">
        <v>9.9999999656574801E-4</v>
      </c>
      <c r="C21" s="30"/>
      <c r="D21" s="84">
        <f t="shared" ref="D21:D84" si="4">A21/A$18</f>
        <v>0</v>
      </c>
      <c r="E21" s="84">
        <f t="shared" ref="E21:E84" si="5">B21/B$18</f>
        <v>9.9999999656574801E-4</v>
      </c>
      <c r="F21" s="76">
        <f t="shared" ref="F21:F84" si="6">D21*D21</f>
        <v>0</v>
      </c>
      <c r="G21" s="76">
        <f t="shared" ref="G21:G84" si="7">D21*F21</f>
        <v>0</v>
      </c>
      <c r="H21" s="76">
        <f t="shared" ref="H21:H84" si="8">F21*F21</f>
        <v>0</v>
      </c>
      <c r="I21" s="76">
        <f t="shared" ref="I21:I84" si="9">E21*D21</f>
        <v>0</v>
      </c>
      <c r="J21" s="76">
        <f t="shared" ref="J21:J84" si="10">I21*D21</f>
        <v>0</v>
      </c>
      <c r="K21" s="76">
        <f t="shared" ref="K21:K84" ca="1" si="11">+E$4+E$5*D21+E$6*D21^2</f>
        <v>-7.4866151034280889E-4</v>
      </c>
      <c r="L21" s="76">
        <f t="shared" ref="L21:L84" ca="1" si="12">+(K21-E21)^2</f>
        <v>3.0578170657437048E-6</v>
      </c>
      <c r="M21" s="76">
        <f t="shared" ref="M21:M84" ca="1" si="13">(M$1-M$2*D21+M$3*F21)^2</f>
        <v>77.210189569163873</v>
      </c>
      <c r="N21" s="76">
        <f t="shared" ref="N21:N84" ca="1" si="14">(-M$2+M$4*D21-M$5*F21)^2</f>
        <v>262.04693933508037</v>
      </c>
      <c r="O21" s="76">
        <f t="shared" ref="O21:O84" ca="1" si="15">+(M$3-D21*M$5+F21*M$6)^2</f>
        <v>49.548800542169467</v>
      </c>
      <c r="P21" s="30">
        <f t="shared" ref="P21:P84" ca="1" si="16">+E21-K21</f>
        <v>1.7486615069085569E-3</v>
      </c>
      <c r="Q21" s="30"/>
      <c r="R21" s="30">
        <v>21</v>
      </c>
      <c r="S21" s="30" t="s">
        <v>181</v>
      </c>
      <c r="T21" s="30"/>
    </row>
    <row r="22" spans="1:22" x14ac:dyDescent="0.2">
      <c r="A22" s="83">
        <v>2.5</v>
      </c>
      <c r="B22" s="83">
        <v>-2.3250002413988113E-5</v>
      </c>
      <c r="C22" s="30"/>
      <c r="D22" s="84">
        <f t="shared" si="4"/>
        <v>2.5000000000000001E-4</v>
      </c>
      <c r="E22" s="84">
        <f t="shared" si="5"/>
        <v>-2.3250002413988113E-5</v>
      </c>
      <c r="F22" s="76">
        <f t="shared" si="6"/>
        <v>6.2499999999999997E-8</v>
      </c>
      <c r="G22" s="76">
        <f t="shared" si="7"/>
        <v>1.5625000000000001E-11</v>
      </c>
      <c r="H22" s="76">
        <f t="shared" si="8"/>
        <v>3.9062499999999999E-15</v>
      </c>
      <c r="I22" s="76">
        <f t="shared" si="9"/>
        <v>-5.8125006034970286E-9</v>
      </c>
      <c r="J22" s="76">
        <f t="shared" si="10"/>
        <v>-1.4531251508742571E-12</v>
      </c>
      <c r="K22" s="76">
        <f t="shared" ca="1" si="11"/>
        <v>-7.5252189397656262E-4</v>
      </c>
      <c r="L22" s="76">
        <f t="shared" ca="1" si="12"/>
        <v>5.3183749182325544E-7</v>
      </c>
      <c r="M22" s="76">
        <f t="shared" ca="1" si="13"/>
        <v>77.139092837969429</v>
      </c>
      <c r="N22" s="76">
        <f t="shared" ca="1" si="14"/>
        <v>261.20299686733745</v>
      </c>
      <c r="O22" s="76">
        <f t="shared" ca="1" si="15"/>
        <v>49.309770678484668</v>
      </c>
      <c r="P22" s="30">
        <f t="shared" ca="1" si="16"/>
        <v>7.292718915625745E-4</v>
      </c>
      <c r="Q22" s="30"/>
      <c r="R22" s="30">
        <v>22</v>
      </c>
      <c r="S22" s="30" t="s">
        <v>182</v>
      </c>
      <c r="T22" s="30"/>
    </row>
    <row r="23" spans="1:22" x14ac:dyDescent="0.2">
      <c r="A23" s="83">
        <v>128</v>
      </c>
      <c r="B23" s="83">
        <v>-3.5904000033042394E-3</v>
      </c>
      <c r="C23" s="30"/>
      <c r="D23" s="84">
        <f t="shared" si="4"/>
        <v>1.2800000000000001E-2</v>
      </c>
      <c r="E23" s="84">
        <f t="shared" si="5"/>
        <v>-3.5904000033042394E-3</v>
      </c>
      <c r="F23" s="76">
        <f t="shared" si="6"/>
        <v>1.6384E-4</v>
      </c>
      <c r="G23" s="76">
        <f t="shared" si="7"/>
        <v>2.097152E-6</v>
      </c>
      <c r="H23" s="76">
        <f t="shared" si="8"/>
        <v>2.6843545600000003E-8</v>
      </c>
      <c r="I23" s="76">
        <f t="shared" si="9"/>
        <v>-4.5957120042294268E-5</v>
      </c>
      <c r="J23" s="76">
        <f t="shared" si="10"/>
        <v>-5.8825113654136664E-7</v>
      </c>
      <c r="K23" s="76">
        <f t="shared" ca="1" si="11"/>
        <v>-9.4096127854781538E-4</v>
      </c>
      <c r="L23" s="76">
        <f t="shared" ca="1" si="12"/>
        <v>7.0195255562389449E-6</v>
      </c>
      <c r="M23" s="76">
        <f t="shared" ca="1" si="13"/>
        <v>73.631527549548565</v>
      </c>
      <c r="N23" s="76">
        <f t="shared" ca="1" si="14"/>
        <v>220.91100697811294</v>
      </c>
      <c r="O23" s="76">
        <f t="shared" ca="1" si="15"/>
        <v>38.147048682170507</v>
      </c>
      <c r="P23" s="30">
        <f t="shared" ca="1" si="16"/>
        <v>-2.6494387247564238E-3</v>
      </c>
      <c r="Q23" s="30"/>
      <c r="R23" s="30">
        <v>23</v>
      </c>
      <c r="S23" s="30" t="s">
        <v>183</v>
      </c>
      <c r="T23" s="30"/>
    </row>
    <row r="24" spans="1:22" x14ac:dyDescent="0.2">
      <c r="A24" s="83">
        <v>7235.5</v>
      </c>
      <c r="B24" s="83">
        <v>6.309849995886907E-3</v>
      </c>
      <c r="C24" s="30"/>
      <c r="D24" s="84">
        <f t="shared" si="4"/>
        <v>0.72355000000000003</v>
      </c>
      <c r="E24" s="84">
        <f t="shared" si="5"/>
        <v>6.309849995886907E-3</v>
      </c>
      <c r="F24" s="76">
        <f t="shared" si="6"/>
        <v>0.52352460249999999</v>
      </c>
      <c r="G24" s="76">
        <f t="shared" si="7"/>
        <v>0.37879622613887498</v>
      </c>
      <c r="H24" s="76">
        <f t="shared" si="8"/>
        <v>0.27407800942278299</v>
      </c>
      <c r="I24" s="76">
        <f t="shared" si="9"/>
        <v>4.5654919645239716E-3</v>
      </c>
      <c r="J24" s="76">
        <f t="shared" si="10"/>
        <v>3.3033617109313198E-3</v>
      </c>
      <c r="K24" s="76">
        <f t="shared" ca="1" si="11"/>
        <v>5.5143080300837123E-3</v>
      </c>
      <c r="L24" s="76">
        <f t="shared" ca="1" si="12"/>
        <v>6.3288701935401132E-7</v>
      </c>
      <c r="M24" s="76">
        <f t="shared" ca="1" si="13"/>
        <v>0.57659903438548321</v>
      </c>
      <c r="N24" s="76">
        <f t="shared" ca="1" si="14"/>
        <v>562.84902458654324</v>
      </c>
      <c r="O24" s="76">
        <f t="shared" ca="1" si="15"/>
        <v>302.60001543296801</v>
      </c>
      <c r="P24" s="30">
        <f t="shared" ca="1" si="16"/>
        <v>7.9554196580319467E-4</v>
      </c>
      <c r="Q24" s="30"/>
      <c r="R24" s="30">
        <v>24</v>
      </c>
      <c r="S24" s="30" t="s">
        <v>167</v>
      </c>
      <c r="T24" s="30"/>
    </row>
    <row r="25" spans="1:22" x14ac:dyDescent="0.2">
      <c r="A25" s="83">
        <v>8859</v>
      </c>
      <c r="B25" s="83">
        <v>1.1711300001479685E-2</v>
      </c>
      <c r="C25" s="30"/>
      <c r="D25" s="84">
        <f t="shared" si="4"/>
        <v>0.88590000000000002</v>
      </c>
      <c r="E25" s="84">
        <f t="shared" si="5"/>
        <v>1.1711300001479685E-2</v>
      </c>
      <c r="F25" s="76">
        <f t="shared" si="6"/>
        <v>0.78481881000000009</v>
      </c>
      <c r="G25" s="76">
        <f t="shared" si="7"/>
        <v>0.6952709837790001</v>
      </c>
      <c r="H25" s="76">
        <f t="shared" si="8"/>
        <v>0.61594056452981627</v>
      </c>
      <c r="I25" s="76">
        <f t="shared" si="9"/>
        <v>1.0375040671310853E-2</v>
      </c>
      <c r="J25" s="76">
        <f t="shared" si="10"/>
        <v>9.1912485307142841E-3</v>
      </c>
      <c r="K25" s="76">
        <f t="shared" ca="1" si="11"/>
        <v>1.1711286846254037E-2</v>
      </c>
      <c r="L25" s="76">
        <f t="shared" ca="1" si="12"/>
        <v>1.7305996186041448E-16</v>
      </c>
      <c r="M25" s="76">
        <f t="shared" ca="1" si="13"/>
        <v>8.6935654853543631E-4</v>
      </c>
      <c r="N25" s="76">
        <f t="shared" ca="1" si="14"/>
        <v>524.34187134805381</v>
      </c>
      <c r="O25" s="76">
        <f t="shared" ca="1" si="15"/>
        <v>258.31306203964925</v>
      </c>
      <c r="P25" s="30">
        <f t="shared" ca="1" si="16"/>
        <v>1.3155225648403546E-8</v>
      </c>
      <c r="Q25" s="30"/>
      <c r="R25" s="30">
        <v>25</v>
      </c>
      <c r="S25" s="30" t="s">
        <v>168</v>
      </c>
      <c r="T25" s="30"/>
    </row>
    <row r="26" spans="1:22" x14ac:dyDescent="0.2">
      <c r="A26" s="83">
        <v>10707</v>
      </c>
      <c r="B26" s="83">
        <v>1.9824899995001033E-2</v>
      </c>
      <c r="C26" s="30"/>
      <c r="D26" s="84">
        <f t="shared" si="4"/>
        <v>1.0707</v>
      </c>
      <c r="E26" s="84">
        <f t="shared" si="5"/>
        <v>1.9824899995001033E-2</v>
      </c>
      <c r="F26" s="76">
        <f t="shared" si="6"/>
        <v>1.1463984899999999</v>
      </c>
      <c r="G26" s="76">
        <f t="shared" si="7"/>
        <v>1.2274488632429998</v>
      </c>
      <c r="H26" s="76">
        <f t="shared" si="8"/>
        <v>1.3142294978742799</v>
      </c>
      <c r="I26" s="76">
        <f t="shared" si="9"/>
        <v>2.1226520424647604E-2</v>
      </c>
      <c r="J26" s="76">
        <f t="shared" si="10"/>
        <v>2.2727235418670191E-2</v>
      </c>
      <c r="K26" s="76">
        <f t="shared" ca="1" si="11"/>
        <v>2.0902521786143931E-2</v>
      </c>
      <c r="L26" s="76">
        <f t="shared" ca="1" si="12"/>
        <v>1.1612687247460288E-6</v>
      </c>
      <c r="M26" s="76">
        <f t="shared" ca="1" si="13"/>
        <v>0.22639504203385266</v>
      </c>
      <c r="N26" s="76">
        <f t="shared" ca="1" si="14"/>
        <v>309.59729898315123</v>
      </c>
      <c r="O26" s="76">
        <f t="shared" ca="1" si="15"/>
        <v>132.94314316763661</v>
      </c>
      <c r="P26" s="30">
        <f t="shared" ca="1" si="16"/>
        <v>-1.0776217911428985E-3</v>
      </c>
      <c r="Q26" s="30"/>
      <c r="R26" s="30">
        <v>26</v>
      </c>
      <c r="S26" s="30" t="s">
        <v>184</v>
      </c>
      <c r="T26" s="30"/>
    </row>
    <row r="27" spans="1:22" x14ac:dyDescent="0.2">
      <c r="A27" s="83">
        <v>12388</v>
      </c>
      <c r="B27" s="83">
        <v>2.9691600000660401E-2</v>
      </c>
      <c r="C27" s="30"/>
      <c r="D27" s="84">
        <f t="shared" si="4"/>
        <v>1.2387999999999999</v>
      </c>
      <c r="E27" s="84">
        <f t="shared" si="5"/>
        <v>2.9691600000660401E-2</v>
      </c>
      <c r="F27" s="76">
        <f t="shared" si="6"/>
        <v>1.5346254399999997</v>
      </c>
      <c r="G27" s="76">
        <f t="shared" si="7"/>
        <v>1.9010939950719994</v>
      </c>
      <c r="H27" s="76">
        <f t="shared" si="8"/>
        <v>2.3550752410951925</v>
      </c>
      <c r="I27" s="76">
        <f t="shared" si="9"/>
        <v>3.6781954080818101E-2</v>
      </c>
      <c r="J27" s="76">
        <f t="shared" si="10"/>
        <v>4.5565484715317461E-2</v>
      </c>
      <c r="K27" s="76">
        <f t="shared" ca="1" si="11"/>
        <v>3.1239548501290685E-2</v>
      </c>
      <c r="L27" s="76">
        <f t="shared" ca="1" si="12"/>
        <v>2.3961445606035449E-6</v>
      </c>
      <c r="M27" s="76">
        <f t="shared" ca="1" si="13"/>
        <v>0.21550487284336331</v>
      </c>
      <c r="N27" s="76">
        <f t="shared" ca="1" si="14"/>
        <v>76.335469562019696</v>
      </c>
      <c r="O27" s="76">
        <f t="shared" ca="1" si="15"/>
        <v>21.080653325126107</v>
      </c>
      <c r="P27" s="30">
        <f t="shared" ca="1" si="16"/>
        <v>-1.5479485006302841E-3</v>
      </c>
      <c r="Q27" s="30"/>
      <c r="R27" s="30"/>
      <c r="S27" s="30"/>
      <c r="T27" s="30"/>
    </row>
    <row r="28" spans="1:22" x14ac:dyDescent="0.2">
      <c r="A28" s="83">
        <v>12531</v>
      </c>
      <c r="B28" s="83">
        <v>3.3861699994304217E-2</v>
      </c>
      <c r="C28" s="30"/>
      <c r="D28" s="84">
        <f t="shared" si="4"/>
        <v>1.2531000000000001</v>
      </c>
      <c r="E28" s="84">
        <f t="shared" si="5"/>
        <v>3.3861699994304217E-2</v>
      </c>
      <c r="F28" s="76">
        <f t="shared" si="6"/>
        <v>1.5702596100000004</v>
      </c>
      <c r="G28" s="76">
        <f t="shared" si="7"/>
        <v>1.9676923172910006</v>
      </c>
      <c r="H28" s="76">
        <f t="shared" si="8"/>
        <v>2.4657152427973532</v>
      </c>
      <c r="I28" s="76">
        <f t="shared" si="9"/>
        <v>4.2432096262862616E-2</v>
      </c>
      <c r="J28" s="76">
        <f t="shared" si="10"/>
        <v>5.3171659826993151E-2</v>
      </c>
      <c r="K28" s="76">
        <f t="shared" ca="1" si="11"/>
        <v>3.2205801598012881E-2</v>
      </c>
      <c r="L28" s="76">
        <f t="shared" ca="1" si="12"/>
        <v>2.7419994988402184E-6</v>
      </c>
      <c r="M28" s="76">
        <f t="shared" ca="1" si="13"/>
        <v>0.19791760675370676</v>
      </c>
      <c r="N28" s="76">
        <f t="shared" ca="1" si="14"/>
        <v>60.934597165519598</v>
      </c>
      <c r="O28" s="76">
        <f t="shared" ca="1" si="15"/>
        <v>15.036355228253328</v>
      </c>
      <c r="P28" s="30">
        <f t="shared" ca="1" si="16"/>
        <v>1.655898396291336E-3</v>
      </c>
      <c r="Q28" s="30"/>
      <c r="R28" s="30"/>
      <c r="S28" s="30"/>
      <c r="T28" s="30"/>
    </row>
    <row r="29" spans="1:22" x14ac:dyDescent="0.2">
      <c r="A29" s="83">
        <v>13429.5</v>
      </c>
      <c r="B29" s="83">
        <v>3.8905649991647806E-2</v>
      </c>
      <c r="C29" s="30"/>
      <c r="D29" s="84">
        <f t="shared" si="4"/>
        <v>1.3429500000000001</v>
      </c>
      <c r="E29" s="84">
        <f t="shared" si="5"/>
        <v>3.8905649991647806E-2</v>
      </c>
      <c r="F29" s="76">
        <f t="shared" si="6"/>
        <v>1.8035147025000002</v>
      </c>
      <c r="G29" s="76">
        <f t="shared" si="7"/>
        <v>2.4220300697223753</v>
      </c>
      <c r="H29" s="76">
        <f t="shared" si="8"/>
        <v>3.2526652821336643</v>
      </c>
      <c r="I29" s="76">
        <f t="shared" si="9"/>
        <v>5.2248342656283427E-2</v>
      </c>
      <c r="J29" s="76">
        <f t="shared" si="10"/>
        <v>7.016691177025583E-2</v>
      </c>
      <c r="K29" s="76">
        <f t="shared" ca="1" si="11"/>
        <v>3.8588745829817167E-2</v>
      </c>
      <c r="L29" s="76">
        <f t="shared" ca="1" si="12"/>
        <v>1.0042824778557981E-7</v>
      </c>
      <c r="M29" s="76">
        <f t="shared" ca="1" si="13"/>
        <v>6.6283126850989749E-2</v>
      </c>
      <c r="N29" s="76">
        <f t="shared" ca="1" si="14"/>
        <v>1.743050497816768</v>
      </c>
      <c r="O29" s="76">
        <f t="shared" ca="1" si="15"/>
        <v>1.101311222292513</v>
      </c>
      <c r="P29" s="30">
        <f t="shared" ca="1" si="16"/>
        <v>3.1690416183063896E-4</v>
      </c>
      <c r="Q29" s="30"/>
      <c r="R29" s="30"/>
      <c r="S29" s="30"/>
      <c r="T29" s="30"/>
    </row>
    <row r="30" spans="1:22" x14ac:dyDescent="0.2">
      <c r="A30" s="83">
        <v>14335.5</v>
      </c>
      <c r="B30" s="83">
        <v>4.5779849991959054E-2</v>
      </c>
      <c r="C30" s="30"/>
      <c r="D30" s="84">
        <f t="shared" si="4"/>
        <v>1.4335500000000001</v>
      </c>
      <c r="E30" s="84">
        <f t="shared" si="5"/>
        <v>4.5779849991959054E-2</v>
      </c>
      <c r="F30" s="76">
        <f t="shared" si="6"/>
        <v>2.0550656025000005</v>
      </c>
      <c r="G30" s="76">
        <f t="shared" si="7"/>
        <v>2.9460392944638758</v>
      </c>
      <c r="H30" s="76">
        <f t="shared" si="8"/>
        <v>4.2232946305786898</v>
      </c>
      <c r="I30" s="76">
        <f t="shared" si="9"/>
        <v>6.5627703955972908E-2</v>
      </c>
      <c r="J30" s="76">
        <f t="shared" si="10"/>
        <v>9.4080595006084969E-2</v>
      </c>
      <c r="K30" s="76">
        <f t="shared" ca="1" si="11"/>
        <v>4.5569644830309716E-2</v>
      </c>
      <c r="L30" s="76">
        <f t="shared" ca="1" si="12"/>
        <v>4.4186209984024228E-8</v>
      </c>
      <c r="M30" s="76">
        <f t="shared" ca="1" si="13"/>
        <v>2.1728722163307868E-3</v>
      </c>
      <c r="N30" s="76">
        <f t="shared" ca="1" si="14"/>
        <v>40.088774231306139</v>
      </c>
      <c r="O30" s="76">
        <f t="shared" ca="1" si="15"/>
        <v>46.12173543545515</v>
      </c>
      <c r="P30" s="30">
        <f t="shared" ca="1" si="16"/>
        <v>2.1020516164933778E-4</v>
      </c>
      <c r="Q30" s="30"/>
      <c r="R30" s="30"/>
      <c r="S30" s="30"/>
      <c r="T30" s="30"/>
    </row>
    <row r="31" spans="1:22" x14ac:dyDescent="0.2">
      <c r="A31" s="83">
        <v>15127.5</v>
      </c>
      <c r="B31" s="83">
        <v>5.1614249998237938E-2</v>
      </c>
      <c r="C31" s="30"/>
      <c r="D31" s="84">
        <f t="shared" si="4"/>
        <v>1.51275</v>
      </c>
      <c r="E31" s="84">
        <f t="shared" si="5"/>
        <v>5.1614249998237938E-2</v>
      </c>
      <c r="F31" s="76">
        <f t="shared" si="6"/>
        <v>2.2884125625</v>
      </c>
      <c r="G31" s="76">
        <f t="shared" si="7"/>
        <v>3.4617961039218752</v>
      </c>
      <c r="H31" s="76">
        <f t="shared" si="8"/>
        <v>5.2368320562078168</v>
      </c>
      <c r="I31" s="76">
        <f t="shared" si="9"/>
        <v>7.8079456684834445E-2</v>
      </c>
      <c r="J31" s="76">
        <f t="shared" si="10"/>
        <v>0.1181146980999833</v>
      </c>
      <c r="K31" s="76">
        <f t="shared" ca="1" si="11"/>
        <v>5.2120190761450733E-2</v>
      </c>
      <c r="L31" s="76">
        <f t="shared" ca="1" si="12"/>
        <v>2.5597605588034541E-7</v>
      </c>
      <c r="M31" s="76">
        <f t="shared" ca="1" si="13"/>
        <v>0.16571877733915755</v>
      </c>
      <c r="N31" s="76">
        <f t="shared" ca="1" si="14"/>
        <v>194.18894040817725</v>
      </c>
      <c r="O31" s="76">
        <f t="shared" ca="1" si="15"/>
        <v>154.929013579838</v>
      </c>
      <c r="P31" s="30">
        <f t="shared" ca="1" si="16"/>
        <v>-5.0594076321279491E-4</v>
      </c>
      <c r="Q31" s="30"/>
      <c r="R31" s="30"/>
      <c r="S31" s="30"/>
      <c r="T31" s="30"/>
    </row>
    <row r="32" spans="1:22" x14ac:dyDescent="0.2">
      <c r="A32" s="83">
        <v>15193</v>
      </c>
      <c r="B32" s="83">
        <v>5.3005100002337713E-2</v>
      </c>
      <c r="C32" s="30"/>
      <c r="D32" s="84">
        <f t="shared" si="4"/>
        <v>1.5193000000000001</v>
      </c>
      <c r="E32" s="84">
        <f t="shared" si="5"/>
        <v>5.3005100002337713E-2</v>
      </c>
      <c r="F32" s="76">
        <f t="shared" si="6"/>
        <v>2.3082724900000002</v>
      </c>
      <c r="G32" s="76">
        <f t="shared" si="7"/>
        <v>3.5069583940570004</v>
      </c>
      <c r="H32" s="76">
        <f t="shared" si="8"/>
        <v>5.3281218880908012</v>
      </c>
      <c r="I32" s="76">
        <f t="shared" si="9"/>
        <v>8.0530648433551691E-2</v>
      </c>
      <c r="J32" s="76">
        <f t="shared" si="10"/>
        <v>0.12235021416509509</v>
      </c>
      <c r="K32" s="76">
        <f t="shared" ca="1" si="11"/>
        <v>5.2680646461873551E-2</v>
      </c>
      <c r="L32" s="76">
        <f t="shared" ca="1" si="12"/>
        <v>1.0527009991972951E-7</v>
      </c>
      <c r="M32" s="76">
        <f t="shared" ca="1" si="13"/>
        <v>0.19434963801781355</v>
      </c>
      <c r="N32" s="76">
        <f t="shared" ca="1" si="14"/>
        <v>213.22425341020673</v>
      </c>
      <c r="O32" s="76">
        <f t="shared" ca="1" si="15"/>
        <v>167.47901570939243</v>
      </c>
      <c r="P32" s="30">
        <f t="shared" ca="1" si="16"/>
        <v>3.2445354046416186E-4</v>
      </c>
      <c r="Q32" s="30"/>
      <c r="R32" s="30"/>
      <c r="S32" s="30"/>
      <c r="T32" s="30"/>
    </row>
    <row r="33" spans="1:20" x14ac:dyDescent="0.2">
      <c r="A33" s="83"/>
      <c r="B33" s="83"/>
      <c r="C33" s="30"/>
      <c r="D33" s="84">
        <f t="shared" si="4"/>
        <v>0</v>
      </c>
      <c r="E33" s="84">
        <f t="shared" si="5"/>
        <v>0</v>
      </c>
      <c r="F33" s="76">
        <f t="shared" si="6"/>
        <v>0</v>
      </c>
      <c r="G33" s="76">
        <f t="shared" si="7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  <c r="K33" s="76">
        <f t="shared" ca="1" si="11"/>
        <v>-7.4866151034280889E-4</v>
      </c>
      <c r="L33" s="76">
        <f t="shared" ca="1" si="12"/>
        <v>5.604940570687757E-7</v>
      </c>
      <c r="M33" s="76">
        <f t="shared" ca="1" si="13"/>
        <v>77.210189569163873</v>
      </c>
      <c r="N33" s="76">
        <f t="shared" ca="1" si="14"/>
        <v>262.04693933508037</v>
      </c>
      <c r="O33" s="76">
        <f t="shared" ca="1" si="15"/>
        <v>49.548800542169467</v>
      </c>
      <c r="P33" s="30">
        <f t="shared" ca="1" si="16"/>
        <v>7.4866151034280889E-4</v>
      </c>
      <c r="Q33" s="30"/>
      <c r="R33" s="30"/>
      <c r="S33" s="30"/>
      <c r="T33" s="30"/>
    </row>
    <row r="34" spans="1:20" x14ac:dyDescent="0.2">
      <c r="A34" s="83"/>
      <c r="B34" s="83"/>
      <c r="C34" s="30"/>
      <c r="D34" s="84">
        <f t="shared" si="4"/>
        <v>0</v>
      </c>
      <c r="E34" s="84">
        <f t="shared" si="5"/>
        <v>0</v>
      </c>
      <c r="F34" s="76">
        <f t="shared" si="6"/>
        <v>0</v>
      </c>
      <c r="G34" s="76">
        <f t="shared" si="7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  <c r="K34" s="76">
        <f t="shared" ca="1" si="11"/>
        <v>-7.4866151034280889E-4</v>
      </c>
      <c r="L34" s="76">
        <f t="shared" ca="1" si="12"/>
        <v>5.604940570687757E-7</v>
      </c>
      <c r="M34" s="76">
        <f t="shared" ca="1" si="13"/>
        <v>77.210189569163873</v>
      </c>
      <c r="N34" s="76">
        <f t="shared" ca="1" si="14"/>
        <v>262.04693933508037</v>
      </c>
      <c r="O34" s="76">
        <f t="shared" ca="1" si="15"/>
        <v>49.548800542169467</v>
      </c>
      <c r="P34" s="30">
        <f t="shared" ca="1" si="16"/>
        <v>7.4866151034280889E-4</v>
      </c>
      <c r="Q34" s="30"/>
      <c r="R34" s="30"/>
      <c r="S34" s="30"/>
      <c r="T34" s="30"/>
    </row>
    <row r="35" spans="1:20" x14ac:dyDescent="0.2">
      <c r="A35" s="83"/>
      <c r="B35" s="83"/>
      <c r="C35" s="30"/>
      <c r="D35" s="84">
        <f t="shared" si="4"/>
        <v>0</v>
      </c>
      <c r="E35" s="84">
        <f t="shared" si="5"/>
        <v>0</v>
      </c>
      <c r="F35" s="76">
        <f t="shared" si="6"/>
        <v>0</v>
      </c>
      <c r="G35" s="76">
        <f t="shared" si="7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  <c r="K35" s="76">
        <f t="shared" ca="1" si="11"/>
        <v>-7.4866151034280889E-4</v>
      </c>
      <c r="L35" s="76">
        <f t="shared" ca="1" si="12"/>
        <v>5.604940570687757E-7</v>
      </c>
      <c r="M35" s="76">
        <f t="shared" ca="1" si="13"/>
        <v>77.210189569163873</v>
      </c>
      <c r="N35" s="76">
        <f t="shared" ca="1" si="14"/>
        <v>262.04693933508037</v>
      </c>
      <c r="O35" s="76">
        <f t="shared" ca="1" si="15"/>
        <v>49.548800542169467</v>
      </c>
      <c r="P35" s="30">
        <f t="shared" ca="1" si="16"/>
        <v>7.4866151034280889E-4</v>
      </c>
      <c r="Q35" s="30"/>
      <c r="R35" s="30"/>
      <c r="S35" s="30"/>
      <c r="T35" s="30"/>
    </row>
    <row r="36" spans="1:20" x14ac:dyDescent="0.2">
      <c r="A36" s="83"/>
      <c r="B36" s="83"/>
      <c r="C36" s="30"/>
      <c r="D36" s="84">
        <f t="shared" si="4"/>
        <v>0</v>
      </c>
      <c r="E36" s="84">
        <f t="shared" si="5"/>
        <v>0</v>
      </c>
      <c r="F36" s="76">
        <f t="shared" si="6"/>
        <v>0</v>
      </c>
      <c r="G36" s="76">
        <f t="shared" si="7"/>
        <v>0</v>
      </c>
      <c r="H36" s="76">
        <f t="shared" si="8"/>
        <v>0</v>
      </c>
      <c r="I36" s="76">
        <f t="shared" si="9"/>
        <v>0</v>
      </c>
      <c r="J36" s="76">
        <f t="shared" si="10"/>
        <v>0</v>
      </c>
      <c r="K36" s="76">
        <f t="shared" ca="1" si="11"/>
        <v>-7.4866151034280889E-4</v>
      </c>
      <c r="L36" s="76">
        <f t="shared" ca="1" si="12"/>
        <v>5.604940570687757E-7</v>
      </c>
      <c r="M36" s="76">
        <f t="shared" ca="1" si="13"/>
        <v>77.210189569163873</v>
      </c>
      <c r="N36" s="76">
        <f t="shared" ca="1" si="14"/>
        <v>262.04693933508037</v>
      </c>
      <c r="O36" s="76">
        <f t="shared" ca="1" si="15"/>
        <v>49.548800542169467</v>
      </c>
      <c r="P36" s="30">
        <f t="shared" ca="1" si="16"/>
        <v>7.4866151034280889E-4</v>
      </c>
      <c r="Q36" s="30"/>
      <c r="R36" s="30"/>
      <c r="S36" s="30"/>
      <c r="T36" s="30"/>
    </row>
    <row r="37" spans="1:20" x14ac:dyDescent="0.2">
      <c r="A37" s="83"/>
      <c r="B37" s="83"/>
      <c r="C37" s="30"/>
      <c r="D37" s="84">
        <f t="shared" si="4"/>
        <v>0</v>
      </c>
      <c r="E37" s="84">
        <f t="shared" si="5"/>
        <v>0</v>
      </c>
      <c r="F37" s="76">
        <f t="shared" si="6"/>
        <v>0</v>
      </c>
      <c r="G37" s="76">
        <f t="shared" si="7"/>
        <v>0</v>
      </c>
      <c r="H37" s="76">
        <f t="shared" si="8"/>
        <v>0</v>
      </c>
      <c r="I37" s="76">
        <f t="shared" si="9"/>
        <v>0</v>
      </c>
      <c r="J37" s="76">
        <f t="shared" si="10"/>
        <v>0</v>
      </c>
      <c r="K37" s="76">
        <f t="shared" ca="1" si="11"/>
        <v>-7.4866151034280889E-4</v>
      </c>
      <c r="L37" s="76">
        <f t="shared" ca="1" si="12"/>
        <v>5.604940570687757E-7</v>
      </c>
      <c r="M37" s="76">
        <f t="shared" ca="1" si="13"/>
        <v>77.210189569163873</v>
      </c>
      <c r="N37" s="76">
        <f t="shared" ca="1" si="14"/>
        <v>262.04693933508037</v>
      </c>
      <c r="O37" s="76">
        <f t="shared" ca="1" si="15"/>
        <v>49.548800542169467</v>
      </c>
      <c r="P37" s="30">
        <f t="shared" ca="1" si="16"/>
        <v>7.4866151034280889E-4</v>
      </c>
      <c r="Q37" s="30"/>
      <c r="R37" s="30"/>
      <c r="S37" s="30"/>
      <c r="T37" s="30"/>
    </row>
    <row r="38" spans="1:20" x14ac:dyDescent="0.2">
      <c r="A38" s="83"/>
      <c r="B38" s="83"/>
      <c r="C38" s="30"/>
      <c r="D38" s="84">
        <f t="shared" si="4"/>
        <v>0</v>
      </c>
      <c r="E38" s="84">
        <f t="shared" si="5"/>
        <v>0</v>
      </c>
      <c r="F38" s="76">
        <f t="shared" si="6"/>
        <v>0</v>
      </c>
      <c r="G38" s="76">
        <f t="shared" si="7"/>
        <v>0</v>
      </c>
      <c r="H38" s="76">
        <f t="shared" si="8"/>
        <v>0</v>
      </c>
      <c r="I38" s="76">
        <f t="shared" si="9"/>
        <v>0</v>
      </c>
      <c r="J38" s="76">
        <f t="shared" si="10"/>
        <v>0</v>
      </c>
      <c r="K38" s="76">
        <f t="shared" ca="1" si="11"/>
        <v>-7.4866151034280889E-4</v>
      </c>
      <c r="L38" s="76">
        <f t="shared" ca="1" si="12"/>
        <v>5.604940570687757E-7</v>
      </c>
      <c r="M38" s="76">
        <f t="shared" ca="1" si="13"/>
        <v>77.210189569163873</v>
      </c>
      <c r="N38" s="76">
        <f t="shared" ca="1" si="14"/>
        <v>262.04693933508037</v>
      </c>
      <c r="O38" s="76">
        <f t="shared" ca="1" si="15"/>
        <v>49.548800542169467</v>
      </c>
      <c r="P38" s="30">
        <f t="shared" ca="1" si="16"/>
        <v>7.4866151034280889E-4</v>
      </c>
      <c r="Q38" s="30"/>
      <c r="R38" s="30"/>
      <c r="S38" s="30"/>
      <c r="T38" s="30"/>
    </row>
    <row r="39" spans="1:20" x14ac:dyDescent="0.2">
      <c r="A39" s="83"/>
      <c r="B39" s="83"/>
      <c r="C39" s="30"/>
      <c r="D39" s="84">
        <f t="shared" si="4"/>
        <v>0</v>
      </c>
      <c r="E39" s="84">
        <f t="shared" si="5"/>
        <v>0</v>
      </c>
      <c r="F39" s="76">
        <f t="shared" si="6"/>
        <v>0</v>
      </c>
      <c r="G39" s="76">
        <f t="shared" si="7"/>
        <v>0</v>
      </c>
      <c r="H39" s="76">
        <f t="shared" si="8"/>
        <v>0</v>
      </c>
      <c r="I39" s="76">
        <f t="shared" si="9"/>
        <v>0</v>
      </c>
      <c r="J39" s="76">
        <f t="shared" si="10"/>
        <v>0</v>
      </c>
      <c r="K39" s="76">
        <f t="shared" ca="1" si="11"/>
        <v>-7.4866151034280889E-4</v>
      </c>
      <c r="L39" s="76">
        <f t="shared" ca="1" si="12"/>
        <v>5.604940570687757E-7</v>
      </c>
      <c r="M39" s="76">
        <f t="shared" ca="1" si="13"/>
        <v>77.210189569163873</v>
      </c>
      <c r="N39" s="76">
        <f t="shared" ca="1" si="14"/>
        <v>262.04693933508037</v>
      </c>
      <c r="O39" s="76">
        <f t="shared" ca="1" si="15"/>
        <v>49.548800542169467</v>
      </c>
      <c r="P39" s="30">
        <f t="shared" ca="1" si="16"/>
        <v>7.4866151034280889E-4</v>
      </c>
      <c r="Q39" s="30"/>
      <c r="R39" s="30"/>
      <c r="S39" s="30"/>
      <c r="T39" s="30"/>
    </row>
    <row r="40" spans="1:20" x14ac:dyDescent="0.2">
      <c r="A40" s="83"/>
      <c r="B40" s="83"/>
      <c r="C40" s="30"/>
      <c r="D40" s="84">
        <f t="shared" si="4"/>
        <v>0</v>
      </c>
      <c r="E40" s="84">
        <f t="shared" si="5"/>
        <v>0</v>
      </c>
      <c r="F40" s="76">
        <f t="shared" si="6"/>
        <v>0</v>
      </c>
      <c r="G40" s="76">
        <f t="shared" si="7"/>
        <v>0</v>
      </c>
      <c r="H40" s="76">
        <f t="shared" si="8"/>
        <v>0</v>
      </c>
      <c r="I40" s="76">
        <f t="shared" si="9"/>
        <v>0</v>
      </c>
      <c r="J40" s="76">
        <f t="shared" si="10"/>
        <v>0</v>
      </c>
      <c r="K40" s="76">
        <f t="shared" ca="1" si="11"/>
        <v>-7.4866151034280889E-4</v>
      </c>
      <c r="L40" s="76">
        <f t="shared" ca="1" si="12"/>
        <v>5.604940570687757E-7</v>
      </c>
      <c r="M40" s="76">
        <f t="shared" ca="1" si="13"/>
        <v>77.210189569163873</v>
      </c>
      <c r="N40" s="76">
        <f t="shared" ca="1" si="14"/>
        <v>262.04693933508037</v>
      </c>
      <c r="O40" s="76">
        <f t="shared" ca="1" si="15"/>
        <v>49.548800542169467</v>
      </c>
      <c r="P40" s="30">
        <f t="shared" ca="1" si="16"/>
        <v>7.4866151034280889E-4</v>
      </c>
      <c r="Q40" s="30"/>
      <c r="R40" s="30"/>
      <c r="S40" s="30"/>
      <c r="T40" s="30"/>
    </row>
    <row r="41" spans="1:20" x14ac:dyDescent="0.2">
      <c r="A41" s="83"/>
      <c r="B41" s="83"/>
      <c r="C41" s="30"/>
      <c r="D41" s="84">
        <f t="shared" si="4"/>
        <v>0</v>
      </c>
      <c r="E41" s="84">
        <f t="shared" si="5"/>
        <v>0</v>
      </c>
      <c r="F41" s="76">
        <f t="shared" si="6"/>
        <v>0</v>
      </c>
      <c r="G41" s="76">
        <f t="shared" si="7"/>
        <v>0</v>
      </c>
      <c r="H41" s="76">
        <f t="shared" si="8"/>
        <v>0</v>
      </c>
      <c r="I41" s="76">
        <f t="shared" si="9"/>
        <v>0</v>
      </c>
      <c r="J41" s="76">
        <f t="shared" si="10"/>
        <v>0</v>
      </c>
      <c r="K41" s="76">
        <f t="shared" ca="1" si="11"/>
        <v>-7.4866151034280889E-4</v>
      </c>
      <c r="L41" s="76">
        <f t="shared" ca="1" si="12"/>
        <v>5.604940570687757E-7</v>
      </c>
      <c r="M41" s="76">
        <f t="shared" ca="1" si="13"/>
        <v>77.210189569163873</v>
      </c>
      <c r="N41" s="76">
        <f t="shared" ca="1" si="14"/>
        <v>262.04693933508037</v>
      </c>
      <c r="O41" s="76">
        <f t="shared" ca="1" si="15"/>
        <v>49.548800542169467</v>
      </c>
      <c r="P41" s="30">
        <f t="shared" ca="1" si="16"/>
        <v>7.4866151034280889E-4</v>
      </c>
      <c r="Q41" s="30"/>
      <c r="R41" s="30"/>
      <c r="S41" s="30"/>
      <c r="T41" s="30"/>
    </row>
    <row r="42" spans="1:20" x14ac:dyDescent="0.2">
      <c r="A42" s="83"/>
      <c r="B42" s="83"/>
      <c r="C42" s="30"/>
      <c r="D42" s="84">
        <f t="shared" si="4"/>
        <v>0</v>
      </c>
      <c r="E42" s="84">
        <f t="shared" si="5"/>
        <v>0</v>
      </c>
      <c r="F42" s="76">
        <f t="shared" si="6"/>
        <v>0</v>
      </c>
      <c r="G42" s="76">
        <f t="shared" si="7"/>
        <v>0</v>
      </c>
      <c r="H42" s="76">
        <f t="shared" si="8"/>
        <v>0</v>
      </c>
      <c r="I42" s="76">
        <f t="shared" si="9"/>
        <v>0</v>
      </c>
      <c r="J42" s="76">
        <f t="shared" si="10"/>
        <v>0</v>
      </c>
      <c r="K42" s="76">
        <f t="shared" ca="1" si="11"/>
        <v>-7.4866151034280889E-4</v>
      </c>
      <c r="L42" s="76">
        <f t="shared" ca="1" si="12"/>
        <v>5.604940570687757E-7</v>
      </c>
      <c r="M42" s="76">
        <f t="shared" ca="1" si="13"/>
        <v>77.210189569163873</v>
      </c>
      <c r="N42" s="76">
        <f t="shared" ca="1" si="14"/>
        <v>262.04693933508037</v>
      </c>
      <c r="O42" s="76">
        <f t="shared" ca="1" si="15"/>
        <v>49.548800542169467</v>
      </c>
      <c r="P42" s="30">
        <f t="shared" ca="1" si="16"/>
        <v>7.4866151034280889E-4</v>
      </c>
      <c r="Q42" s="30"/>
      <c r="R42" s="30"/>
      <c r="S42" s="30"/>
      <c r="T42" s="30"/>
    </row>
    <row r="43" spans="1:20" x14ac:dyDescent="0.2">
      <c r="A43" s="83"/>
      <c r="B43" s="83"/>
      <c r="C43" s="30"/>
      <c r="D43" s="84">
        <f t="shared" si="4"/>
        <v>0</v>
      </c>
      <c r="E43" s="84">
        <f t="shared" si="5"/>
        <v>0</v>
      </c>
      <c r="F43" s="76">
        <f t="shared" si="6"/>
        <v>0</v>
      </c>
      <c r="G43" s="76">
        <f t="shared" si="7"/>
        <v>0</v>
      </c>
      <c r="H43" s="76">
        <f t="shared" si="8"/>
        <v>0</v>
      </c>
      <c r="I43" s="76">
        <f t="shared" si="9"/>
        <v>0</v>
      </c>
      <c r="J43" s="76">
        <f t="shared" si="10"/>
        <v>0</v>
      </c>
      <c r="K43" s="76">
        <f t="shared" ca="1" si="11"/>
        <v>-7.4866151034280889E-4</v>
      </c>
      <c r="L43" s="76">
        <f t="shared" ca="1" si="12"/>
        <v>5.604940570687757E-7</v>
      </c>
      <c r="M43" s="76">
        <f t="shared" ca="1" si="13"/>
        <v>77.210189569163873</v>
      </c>
      <c r="N43" s="76">
        <f t="shared" ca="1" si="14"/>
        <v>262.04693933508037</v>
      </c>
      <c r="O43" s="76">
        <f t="shared" ca="1" si="15"/>
        <v>49.548800542169467</v>
      </c>
      <c r="P43" s="30">
        <f t="shared" ca="1" si="16"/>
        <v>7.4866151034280889E-4</v>
      </c>
      <c r="Q43" s="30"/>
      <c r="R43" s="30"/>
      <c r="S43" s="30"/>
      <c r="T43" s="30"/>
    </row>
    <row r="44" spans="1:20" x14ac:dyDescent="0.2">
      <c r="A44" s="83"/>
      <c r="B44" s="83"/>
      <c r="C44" s="30"/>
      <c r="D44" s="84">
        <f t="shared" si="4"/>
        <v>0</v>
      </c>
      <c r="E44" s="84">
        <f t="shared" si="5"/>
        <v>0</v>
      </c>
      <c r="F44" s="76">
        <f t="shared" si="6"/>
        <v>0</v>
      </c>
      <c r="G44" s="76">
        <f t="shared" si="7"/>
        <v>0</v>
      </c>
      <c r="H44" s="76">
        <f t="shared" si="8"/>
        <v>0</v>
      </c>
      <c r="I44" s="76">
        <f t="shared" si="9"/>
        <v>0</v>
      </c>
      <c r="J44" s="76">
        <f t="shared" si="10"/>
        <v>0</v>
      </c>
      <c r="K44" s="76">
        <f t="shared" ca="1" si="11"/>
        <v>-7.4866151034280889E-4</v>
      </c>
      <c r="L44" s="76">
        <f t="shared" ca="1" si="12"/>
        <v>5.604940570687757E-7</v>
      </c>
      <c r="M44" s="76">
        <f t="shared" ca="1" si="13"/>
        <v>77.210189569163873</v>
      </c>
      <c r="N44" s="76">
        <f t="shared" ca="1" si="14"/>
        <v>262.04693933508037</v>
      </c>
      <c r="O44" s="76">
        <f t="shared" ca="1" si="15"/>
        <v>49.548800542169467</v>
      </c>
      <c r="P44" s="30">
        <f t="shared" ca="1" si="16"/>
        <v>7.4866151034280889E-4</v>
      </c>
      <c r="Q44" s="30"/>
      <c r="R44" s="30"/>
      <c r="S44" s="30"/>
      <c r="T44" s="30"/>
    </row>
    <row r="45" spans="1:20" x14ac:dyDescent="0.2">
      <c r="A45" s="83"/>
      <c r="B45" s="83"/>
      <c r="C45" s="30"/>
      <c r="D45" s="84">
        <f t="shared" si="4"/>
        <v>0</v>
      </c>
      <c r="E45" s="84">
        <f t="shared" si="5"/>
        <v>0</v>
      </c>
      <c r="F45" s="76">
        <f t="shared" si="6"/>
        <v>0</v>
      </c>
      <c r="G45" s="76">
        <f t="shared" si="7"/>
        <v>0</v>
      </c>
      <c r="H45" s="76">
        <f t="shared" si="8"/>
        <v>0</v>
      </c>
      <c r="I45" s="76">
        <f t="shared" si="9"/>
        <v>0</v>
      </c>
      <c r="J45" s="76">
        <f t="shared" si="10"/>
        <v>0</v>
      </c>
      <c r="K45" s="76">
        <f t="shared" ca="1" si="11"/>
        <v>-7.4866151034280889E-4</v>
      </c>
      <c r="L45" s="76">
        <f t="shared" ca="1" si="12"/>
        <v>5.604940570687757E-7</v>
      </c>
      <c r="M45" s="76">
        <f t="shared" ca="1" si="13"/>
        <v>77.210189569163873</v>
      </c>
      <c r="N45" s="76">
        <f t="shared" ca="1" si="14"/>
        <v>262.04693933508037</v>
      </c>
      <c r="O45" s="76">
        <f t="shared" ca="1" si="15"/>
        <v>49.548800542169467</v>
      </c>
      <c r="P45" s="30">
        <f t="shared" ca="1" si="16"/>
        <v>7.4866151034280889E-4</v>
      </c>
      <c r="Q45" s="30"/>
      <c r="R45" s="30"/>
      <c r="S45" s="30"/>
      <c r="T45" s="30"/>
    </row>
    <row r="46" spans="1:20" x14ac:dyDescent="0.2">
      <c r="A46" s="83"/>
      <c r="B46" s="83"/>
      <c r="C46" s="30"/>
      <c r="D46" s="84">
        <f t="shared" si="4"/>
        <v>0</v>
      </c>
      <c r="E46" s="84">
        <f t="shared" si="5"/>
        <v>0</v>
      </c>
      <c r="F46" s="76">
        <f t="shared" si="6"/>
        <v>0</v>
      </c>
      <c r="G46" s="76">
        <f t="shared" si="7"/>
        <v>0</v>
      </c>
      <c r="H46" s="76">
        <f t="shared" si="8"/>
        <v>0</v>
      </c>
      <c r="I46" s="76">
        <f t="shared" si="9"/>
        <v>0</v>
      </c>
      <c r="J46" s="76">
        <f t="shared" si="10"/>
        <v>0</v>
      </c>
      <c r="K46" s="76">
        <f t="shared" ca="1" si="11"/>
        <v>-7.4866151034280889E-4</v>
      </c>
      <c r="L46" s="76">
        <f t="shared" ca="1" si="12"/>
        <v>5.604940570687757E-7</v>
      </c>
      <c r="M46" s="76">
        <f t="shared" ca="1" si="13"/>
        <v>77.210189569163873</v>
      </c>
      <c r="N46" s="76">
        <f t="shared" ca="1" si="14"/>
        <v>262.04693933508037</v>
      </c>
      <c r="O46" s="76">
        <f t="shared" ca="1" si="15"/>
        <v>49.548800542169467</v>
      </c>
      <c r="P46" s="30">
        <f t="shared" ca="1" si="16"/>
        <v>7.4866151034280889E-4</v>
      </c>
      <c r="Q46" s="30"/>
      <c r="R46" s="30"/>
      <c r="S46" s="30"/>
      <c r="T46" s="30"/>
    </row>
    <row r="47" spans="1:20" x14ac:dyDescent="0.2">
      <c r="A47" s="83"/>
      <c r="B47" s="83"/>
      <c r="C47" s="30"/>
      <c r="D47" s="84">
        <f t="shared" si="4"/>
        <v>0</v>
      </c>
      <c r="E47" s="84">
        <f t="shared" si="5"/>
        <v>0</v>
      </c>
      <c r="F47" s="76">
        <f t="shared" si="6"/>
        <v>0</v>
      </c>
      <c r="G47" s="76">
        <f t="shared" si="7"/>
        <v>0</v>
      </c>
      <c r="H47" s="76">
        <f t="shared" si="8"/>
        <v>0</v>
      </c>
      <c r="I47" s="76">
        <f t="shared" si="9"/>
        <v>0</v>
      </c>
      <c r="J47" s="76">
        <f t="shared" si="10"/>
        <v>0</v>
      </c>
      <c r="K47" s="76">
        <f t="shared" ca="1" si="11"/>
        <v>-7.4866151034280889E-4</v>
      </c>
      <c r="L47" s="76">
        <f t="shared" ca="1" si="12"/>
        <v>5.604940570687757E-7</v>
      </c>
      <c r="M47" s="76">
        <f t="shared" ca="1" si="13"/>
        <v>77.210189569163873</v>
      </c>
      <c r="N47" s="76">
        <f t="shared" ca="1" si="14"/>
        <v>262.04693933508037</v>
      </c>
      <c r="O47" s="76">
        <f t="shared" ca="1" si="15"/>
        <v>49.548800542169467</v>
      </c>
      <c r="P47" s="30">
        <f t="shared" ca="1" si="16"/>
        <v>7.4866151034280889E-4</v>
      </c>
      <c r="Q47" s="30"/>
      <c r="R47" s="30"/>
      <c r="S47" s="30"/>
      <c r="T47" s="30"/>
    </row>
    <row r="48" spans="1:20" x14ac:dyDescent="0.2">
      <c r="A48" s="83"/>
      <c r="B48" s="83"/>
      <c r="C48" s="30"/>
      <c r="D48" s="84">
        <f t="shared" si="4"/>
        <v>0</v>
      </c>
      <c r="E48" s="84">
        <f t="shared" si="5"/>
        <v>0</v>
      </c>
      <c r="F48" s="76">
        <f t="shared" si="6"/>
        <v>0</v>
      </c>
      <c r="G48" s="76">
        <f t="shared" si="7"/>
        <v>0</v>
      </c>
      <c r="H48" s="76">
        <f t="shared" si="8"/>
        <v>0</v>
      </c>
      <c r="I48" s="76">
        <f t="shared" si="9"/>
        <v>0</v>
      </c>
      <c r="J48" s="76">
        <f t="shared" si="10"/>
        <v>0</v>
      </c>
      <c r="K48" s="76">
        <f t="shared" ca="1" si="11"/>
        <v>-7.4866151034280889E-4</v>
      </c>
      <c r="L48" s="76">
        <f t="shared" ca="1" si="12"/>
        <v>5.604940570687757E-7</v>
      </c>
      <c r="M48" s="76">
        <f t="shared" ca="1" si="13"/>
        <v>77.210189569163873</v>
      </c>
      <c r="N48" s="76">
        <f t="shared" ca="1" si="14"/>
        <v>262.04693933508037</v>
      </c>
      <c r="O48" s="76">
        <f t="shared" ca="1" si="15"/>
        <v>49.548800542169467</v>
      </c>
      <c r="P48" s="30">
        <f t="shared" ca="1" si="16"/>
        <v>7.4866151034280889E-4</v>
      </c>
      <c r="Q48" s="30"/>
      <c r="R48" s="30"/>
      <c r="S48" s="30"/>
      <c r="T48" s="30"/>
    </row>
    <row r="49" spans="1:20" x14ac:dyDescent="0.2">
      <c r="A49" s="83"/>
      <c r="B49" s="83"/>
      <c r="C49" s="30"/>
      <c r="D49" s="84">
        <f t="shared" si="4"/>
        <v>0</v>
      </c>
      <c r="E49" s="84">
        <f t="shared" si="5"/>
        <v>0</v>
      </c>
      <c r="F49" s="76">
        <f t="shared" si="6"/>
        <v>0</v>
      </c>
      <c r="G49" s="76">
        <f t="shared" si="7"/>
        <v>0</v>
      </c>
      <c r="H49" s="76">
        <f t="shared" si="8"/>
        <v>0</v>
      </c>
      <c r="I49" s="76">
        <f t="shared" si="9"/>
        <v>0</v>
      </c>
      <c r="J49" s="76">
        <f t="shared" si="10"/>
        <v>0</v>
      </c>
      <c r="K49" s="76">
        <f t="shared" ca="1" si="11"/>
        <v>-7.4866151034280889E-4</v>
      </c>
      <c r="L49" s="76">
        <f t="shared" ca="1" si="12"/>
        <v>5.604940570687757E-7</v>
      </c>
      <c r="M49" s="76">
        <f t="shared" ca="1" si="13"/>
        <v>77.210189569163873</v>
      </c>
      <c r="N49" s="76">
        <f t="shared" ca="1" si="14"/>
        <v>262.04693933508037</v>
      </c>
      <c r="O49" s="76">
        <f t="shared" ca="1" si="15"/>
        <v>49.548800542169467</v>
      </c>
      <c r="P49" s="30">
        <f t="shared" ca="1" si="16"/>
        <v>7.4866151034280889E-4</v>
      </c>
      <c r="Q49" s="30"/>
      <c r="R49" s="30"/>
      <c r="S49" s="30"/>
      <c r="T49" s="30"/>
    </row>
    <row r="50" spans="1:20" x14ac:dyDescent="0.2">
      <c r="A50" s="83"/>
      <c r="B50" s="83"/>
      <c r="C50" s="30"/>
      <c r="D50" s="84">
        <f t="shared" si="4"/>
        <v>0</v>
      </c>
      <c r="E50" s="84">
        <f t="shared" si="5"/>
        <v>0</v>
      </c>
      <c r="F50" s="76">
        <f t="shared" si="6"/>
        <v>0</v>
      </c>
      <c r="G50" s="76">
        <f t="shared" si="7"/>
        <v>0</v>
      </c>
      <c r="H50" s="76">
        <f t="shared" si="8"/>
        <v>0</v>
      </c>
      <c r="I50" s="76">
        <f t="shared" si="9"/>
        <v>0</v>
      </c>
      <c r="J50" s="76">
        <f t="shared" si="10"/>
        <v>0</v>
      </c>
      <c r="K50" s="76">
        <f t="shared" ca="1" si="11"/>
        <v>-7.4866151034280889E-4</v>
      </c>
      <c r="L50" s="76">
        <f t="shared" ca="1" si="12"/>
        <v>5.604940570687757E-7</v>
      </c>
      <c r="M50" s="76">
        <f t="shared" ca="1" si="13"/>
        <v>77.210189569163873</v>
      </c>
      <c r="N50" s="76">
        <f t="shared" ca="1" si="14"/>
        <v>262.04693933508037</v>
      </c>
      <c r="O50" s="76">
        <f t="shared" ca="1" si="15"/>
        <v>49.548800542169467</v>
      </c>
      <c r="P50" s="30">
        <f t="shared" ca="1" si="16"/>
        <v>7.4866151034280889E-4</v>
      </c>
      <c r="Q50" s="30"/>
      <c r="R50" s="30"/>
      <c r="S50" s="30"/>
      <c r="T50" s="30"/>
    </row>
    <row r="51" spans="1:20" x14ac:dyDescent="0.2">
      <c r="A51" s="83"/>
      <c r="B51" s="83"/>
      <c r="C51" s="30"/>
      <c r="D51" s="84">
        <f t="shared" si="4"/>
        <v>0</v>
      </c>
      <c r="E51" s="84">
        <f t="shared" si="5"/>
        <v>0</v>
      </c>
      <c r="F51" s="76">
        <f t="shared" si="6"/>
        <v>0</v>
      </c>
      <c r="G51" s="76">
        <f t="shared" si="7"/>
        <v>0</v>
      </c>
      <c r="H51" s="76">
        <f t="shared" si="8"/>
        <v>0</v>
      </c>
      <c r="I51" s="76">
        <f t="shared" si="9"/>
        <v>0</v>
      </c>
      <c r="J51" s="76">
        <f t="shared" si="10"/>
        <v>0</v>
      </c>
      <c r="K51" s="76">
        <f t="shared" ca="1" si="11"/>
        <v>-7.4866151034280889E-4</v>
      </c>
      <c r="L51" s="76">
        <f t="shared" ca="1" si="12"/>
        <v>5.604940570687757E-7</v>
      </c>
      <c r="M51" s="76">
        <f t="shared" ca="1" si="13"/>
        <v>77.210189569163873</v>
      </c>
      <c r="N51" s="76">
        <f t="shared" ca="1" si="14"/>
        <v>262.04693933508037</v>
      </c>
      <c r="O51" s="76">
        <f t="shared" ca="1" si="15"/>
        <v>49.548800542169467</v>
      </c>
      <c r="P51" s="30">
        <f t="shared" ca="1" si="16"/>
        <v>7.4866151034280889E-4</v>
      </c>
      <c r="Q51" s="30"/>
      <c r="R51" s="30"/>
      <c r="S51" s="30"/>
      <c r="T51" s="30"/>
    </row>
    <row r="52" spans="1:20" x14ac:dyDescent="0.2">
      <c r="A52" s="83"/>
      <c r="B52" s="83"/>
      <c r="C52" s="30"/>
      <c r="D52" s="84">
        <f t="shared" si="4"/>
        <v>0</v>
      </c>
      <c r="E52" s="84">
        <f t="shared" si="5"/>
        <v>0</v>
      </c>
      <c r="F52" s="76">
        <f t="shared" si="6"/>
        <v>0</v>
      </c>
      <c r="G52" s="76">
        <f t="shared" si="7"/>
        <v>0</v>
      </c>
      <c r="H52" s="76">
        <f t="shared" si="8"/>
        <v>0</v>
      </c>
      <c r="I52" s="76">
        <f t="shared" si="9"/>
        <v>0</v>
      </c>
      <c r="J52" s="76">
        <f t="shared" si="10"/>
        <v>0</v>
      </c>
      <c r="K52" s="76">
        <f t="shared" ca="1" si="11"/>
        <v>-7.4866151034280889E-4</v>
      </c>
      <c r="L52" s="76">
        <f t="shared" ca="1" si="12"/>
        <v>5.604940570687757E-7</v>
      </c>
      <c r="M52" s="76">
        <f t="shared" ca="1" si="13"/>
        <v>77.210189569163873</v>
      </c>
      <c r="N52" s="76">
        <f t="shared" ca="1" si="14"/>
        <v>262.04693933508037</v>
      </c>
      <c r="O52" s="76">
        <f t="shared" ca="1" si="15"/>
        <v>49.548800542169467</v>
      </c>
      <c r="P52" s="30">
        <f t="shared" ca="1" si="16"/>
        <v>7.4866151034280889E-4</v>
      </c>
      <c r="Q52" s="30"/>
      <c r="R52" s="30"/>
      <c r="S52" s="30"/>
      <c r="T52" s="30"/>
    </row>
    <row r="53" spans="1:20" x14ac:dyDescent="0.2">
      <c r="A53" s="83"/>
      <c r="B53" s="83"/>
      <c r="C53" s="30"/>
      <c r="D53" s="84">
        <f t="shared" si="4"/>
        <v>0</v>
      </c>
      <c r="E53" s="84">
        <f t="shared" si="5"/>
        <v>0</v>
      </c>
      <c r="F53" s="76">
        <f t="shared" si="6"/>
        <v>0</v>
      </c>
      <c r="G53" s="76">
        <f t="shared" si="7"/>
        <v>0</v>
      </c>
      <c r="H53" s="76">
        <f t="shared" si="8"/>
        <v>0</v>
      </c>
      <c r="I53" s="76">
        <f t="shared" si="9"/>
        <v>0</v>
      </c>
      <c r="J53" s="76">
        <f t="shared" si="10"/>
        <v>0</v>
      </c>
      <c r="K53" s="76">
        <f t="shared" ca="1" si="11"/>
        <v>-7.4866151034280889E-4</v>
      </c>
      <c r="L53" s="76">
        <f t="shared" ca="1" si="12"/>
        <v>5.604940570687757E-7</v>
      </c>
      <c r="M53" s="76">
        <f t="shared" ca="1" si="13"/>
        <v>77.210189569163873</v>
      </c>
      <c r="N53" s="76">
        <f t="shared" ca="1" si="14"/>
        <v>262.04693933508037</v>
      </c>
      <c r="O53" s="76">
        <f t="shared" ca="1" si="15"/>
        <v>49.548800542169467</v>
      </c>
      <c r="P53" s="30">
        <f t="shared" ca="1" si="16"/>
        <v>7.4866151034280889E-4</v>
      </c>
      <c r="Q53" s="30"/>
      <c r="R53" s="30"/>
      <c r="S53" s="30"/>
      <c r="T53" s="30"/>
    </row>
    <row r="54" spans="1:20" x14ac:dyDescent="0.2">
      <c r="A54" s="83"/>
      <c r="B54" s="83"/>
      <c r="C54" s="30"/>
      <c r="D54" s="84">
        <f t="shared" si="4"/>
        <v>0</v>
      </c>
      <c r="E54" s="84">
        <f t="shared" si="5"/>
        <v>0</v>
      </c>
      <c r="F54" s="76">
        <f t="shared" si="6"/>
        <v>0</v>
      </c>
      <c r="G54" s="76">
        <f t="shared" si="7"/>
        <v>0</v>
      </c>
      <c r="H54" s="76">
        <f t="shared" si="8"/>
        <v>0</v>
      </c>
      <c r="I54" s="76">
        <f t="shared" si="9"/>
        <v>0</v>
      </c>
      <c r="J54" s="76">
        <f t="shared" si="10"/>
        <v>0</v>
      </c>
      <c r="K54" s="76">
        <f t="shared" ca="1" si="11"/>
        <v>-7.4866151034280889E-4</v>
      </c>
      <c r="L54" s="76">
        <f t="shared" ca="1" si="12"/>
        <v>5.604940570687757E-7</v>
      </c>
      <c r="M54" s="76">
        <f t="shared" ca="1" si="13"/>
        <v>77.210189569163873</v>
      </c>
      <c r="N54" s="76">
        <f t="shared" ca="1" si="14"/>
        <v>262.04693933508037</v>
      </c>
      <c r="O54" s="76">
        <f t="shared" ca="1" si="15"/>
        <v>49.548800542169467</v>
      </c>
      <c r="P54" s="30">
        <f t="shared" ca="1" si="16"/>
        <v>7.4866151034280889E-4</v>
      </c>
      <c r="Q54" s="30"/>
      <c r="R54" s="30"/>
      <c r="S54" s="30"/>
      <c r="T54" s="30"/>
    </row>
    <row r="55" spans="1:20" x14ac:dyDescent="0.2">
      <c r="A55" s="83"/>
      <c r="B55" s="83"/>
      <c r="C55" s="30"/>
      <c r="D55" s="84">
        <f t="shared" si="4"/>
        <v>0</v>
      </c>
      <c r="E55" s="84">
        <f t="shared" si="5"/>
        <v>0</v>
      </c>
      <c r="F55" s="76">
        <f t="shared" si="6"/>
        <v>0</v>
      </c>
      <c r="G55" s="76">
        <f t="shared" si="7"/>
        <v>0</v>
      </c>
      <c r="H55" s="76">
        <f t="shared" si="8"/>
        <v>0</v>
      </c>
      <c r="I55" s="76">
        <f t="shared" si="9"/>
        <v>0</v>
      </c>
      <c r="J55" s="76">
        <f t="shared" si="10"/>
        <v>0</v>
      </c>
      <c r="K55" s="76">
        <f t="shared" ca="1" si="11"/>
        <v>-7.4866151034280889E-4</v>
      </c>
      <c r="L55" s="76">
        <f t="shared" ca="1" si="12"/>
        <v>5.604940570687757E-7</v>
      </c>
      <c r="M55" s="76">
        <f t="shared" ca="1" si="13"/>
        <v>77.210189569163873</v>
      </c>
      <c r="N55" s="76">
        <f t="shared" ca="1" si="14"/>
        <v>262.04693933508037</v>
      </c>
      <c r="O55" s="76">
        <f t="shared" ca="1" si="15"/>
        <v>49.548800542169467</v>
      </c>
      <c r="P55" s="30">
        <f t="shared" ca="1" si="16"/>
        <v>7.4866151034280889E-4</v>
      </c>
      <c r="Q55" s="30"/>
      <c r="R55" s="30"/>
      <c r="S55" s="30"/>
      <c r="T55" s="30"/>
    </row>
    <row r="56" spans="1:20" x14ac:dyDescent="0.2">
      <c r="A56" s="83"/>
      <c r="B56" s="83"/>
      <c r="C56" s="30"/>
      <c r="D56" s="84">
        <f t="shared" si="4"/>
        <v>0</v>
      </c>
      <c r="E56" s="84">
        <f t="shared" si="5"/>
        <v>0</v>
      </c>
      <c r="F56" s="76">
        <f t="shared" si="6"/>
        <v>0</v>
      </c>
      <c r="G56" s="76">
        <f t="shared" si="7"/>
        <v>0</v>
      </c>
      <c r="H56" s="76">
        <f t="shared" si="8"/>
        <v>0</v>
      </c>
      <c r="I56" s="76">
        <f t="shared" si="9"/>
        <v>0</v>
      </c>
      <c r="J56" s="76">
        <f t="shared" si="10"/>
        <v>0</v>
      </c>
      <c r="K56" s="76">
        <f t="shared" ca="1" si="11"/>
        <v>-7.4866151034280889E-4</v>
      </c>
      <c r="L56" s="76">
        <f t="shared" ca="1" si="12"/>
        <v>5.604940570687757E-7</v>
      </c>
      <c r="M56" s="76">
        <f t="shared" ca="1" si="13"/>
        <v>77.210189569163873</v>
      </c>
      <c r="N56" s="76">
        <f t="shared" ca="1" si="14"/>
        <v>262.04693933508037</v>
      </c>
      <c r="O56" s="76">
        <f t="shared" ca="1" si="15"/>
        <v>49.548800542169467</v>
      </c>
      <c r="P56" s="30">
        <f t="shared" ca="1" si="16"/>
        <v>7.4866151034280889E-4</v>
      </c>
      <c r="Q56" s="30"/>
      <c r="R56" s="30"/>
      <c r="S56" s="30"/>
      <c r="T56" s="30"/>
    </row>
    <row r="57" spans="1:20" x14ac:dyDescent="0.2">
      <c r="A57" s="83"/>
      <c r="B57" s="83"/>
      <c r="C57" s="30"/>
      <c r="D57" s="84">
        <f t="shared" si="4"/>
        <v>0</v>
      </c>
      <c r="E57" s="84">
        <f t="shared" si="5"/>
        <v>0</v>
      </c>
      <c r="F57" s="76">
        <f t="shared" si="6"/>
        <v>0</v>
      </c>
      <c r="G57" s="76">
        <f t="shared" si="7"/>
        <v>0</v>
      </c>
      <c r="H57" s="76">
        <f t="shared" si="8"/>
        <v>0</v>
      </c>
      <c r="I57" s="76">
        <f t="shared" si="9"/>
        <v>0</v>
      </c>
      <c r="J57" s="76">
        <f t="shared" si="10"/>
        <v>0</v>
      </c>
      <c r="K57" s="76">
        <f t="shared" ca="1" si="11"/>
        <v>-7.4866151034280889E-4</v>
      </c>
      <c r="L57" s="76">
        <f t="shared" ca="1" si="12"/>
        <v>5.604940570687757E-7</v>
      </c>
      <c r="M57" s="76">
        <f t="shared" ca="1" si="13"/>
        <v>77.210189569163873</v>
      </c>
      <c r="N57" s="76">
        <f t="shared" ca="1" si="14"/>
        <v>262.04693933508037</v>
      </c>
      <c r="O57" s="76">
        <f t="shared" ca="1" si="15"/>
        <v>49.548800542169467</v>
      </c>
      <c r="P57" s="30">
        <f t="shared" ca="1" si="16"/>
        <v>7.4866151034280889E-4</v>
      </c>
      <c r="Q57" s="30"/>
      <c r="R57" s="30"/>
      <c r="S57" s="30"/>
      <c r="T57" s="30"/>
    </row>
    <row r="58" spans="1:20" x14ac:dyDescent="0.2">
      <c r="A58" s="83"/>
      <c r="B58" s="83"/>
      <c r="C58" s="30"/>
      <c r="D58" s="84">
        <f t="shared" si="4"/>
        <v>0</v>
      </c>
      <c r="E58" s="84">
        <f t="shared" si="5"/>
        <v>0</v>
      </c>
      <c r="F58" s="76">
        <f t="shared" si="6"/>
        <v>0</v>
      </c>
      <c r="G58" s="76">
        <f t="shared" si="7"/>
        <v>0</v>
      </c>
      <c r="H58" s="76">
        <f t="shared" si="8"/>
        <v>0</v>
      </c>
      <c r="I58" s="76">
        <f t="shared" si="9"/>
        <v>0</v>
      </c>
      <c r="J58" s="76">
        <f t="shared" si="10"/>
        <v>0</v>
      </c>
      <c r="K58" s="76">
        <f t="shared" ca="1" si="11"/>
        <v>-7.4866151034280889E-4</v>
      </c>
      <c r="L58" s="76">
        <f t="shared" ca="1" si="12"/>
        <v>5.604940570687757E-7</v>
      </c>
      <c r="M58" s="76">
        <f t="shared" ca="1" si="13"/>
        <v>77.210189569163873</v>
      </c>
      <c r="N58" s="76">
        <f t="shared" ca="1" si="14"/>
        <v>262.04693933508037</v>
      </c>
      <c r="O58" s="76">
        <f t="shared" ca="1" si="15"/>
        <v>49.548800542169467</v>
      </c>
      <c r="P58" s="30">
        <f t="shared" ca="1" si="16"/>
        <v>7.4866151034280889E-4</v>
      </c>
      <c r="Q58" s="30"/>
      <c r="R58" s="30"/>
      <c r="S58" s="30"/>
      <c r="T58" s="30"/>
    </row>
    <row r="59" spans="1:20" x14ac:dyDescent="0.2">
      <c r="A59" s="83"/>
      <c r="B59" s="83"/>
      <c r="C59" s="30"/>
      <c r="D59" s="84">
        <f t="shared" si="4"/>
        <v>0</v>
      </c>
      <c r="E59" s="84">
        <f t="shared" si="5"/>
        <v>0</v>
      </c>
      <c r="F59" s="76">
        <f t="shared" si="6"/>
        <v>0</v>
      </c>
      <c r="G59" s="76">
        <f t="shared" si="7"/>
        <v>0</v>
      </c>
      <c r="H59" s="76">
        <f t="shared" si="8"/>
        <v>0</v>
      </c>
      <c r="I59" s="76">
        <f t="shared" si="9"/>
        <v>0</v>
      </c>
      <c r="J59" s="76">
        <f t="shared" si="10"/>
        <v>0</v>
      </c>
      <c r="K59" s="76">
        <f t="shared" ca="1" si="11"/>
        <v>-7.4866151034280889E-4</v>
      </c>
      <c r="L59" s="76">
        <f t="shared" ca="1" si="12"/>
        <v>5.604940570687757E-7</v>
      </c>
      <c r="M59" s="76">
        <f t="shared" ca="1" si="13"/>
        <v>77.210189569163873</v>
      </c>
      <c r="N59" s="76">
        <f t="shared" ca="1" si="14"/>
        <v>262.04693933508037</v>
      </c>
      <c r="O59" s="76">
        <f t="shared" ca="1" si="15"/>
        <v>49.548800542169467</v>
      </c>
      <c r="P59" s="30">
        <f t="shared" ca="1" si="16"/>
        <v>7.4866151034280889E-4</v>
      </c>
      <c r="Q59" s="30"/>
      <c r="R59" s="30"/>
      <c r="S59" s="30"/>
      <c r="T59" s="30"/>
    </row>
    <row r="60" spans="1:20" x14ac:dyDescent="0.2">
      <c r="A60" s="83"/>
      <c r="B60" s="83"/>
      <c r="C60" s="30"/>
      <c r="D60" s="84">
        <f t="shared" si="4"/>
        <v>0</v>
      </c>
      <c r="E60" s="84">
        <f t="shared" si="5"/>
        <v>0</v>
      </c>
      <c r="F60" s="76">
        <f t="shared" si="6"/>
        <v>0</v>
      </c>
      <c r="G60" s="76">
        <f t="shared" si="7"/>
        <v>0</v>
      </c>
      <c r="H60" s="76">
        <f t="shared" si="8"/>
        <v>0</v>
      </c>
      <c r="I60" s="76">
        <f t="shared" si="9"/>
        <v>0</v>
      </c>
      <c r="J60" s="76">
        <f t="shared" si="10"/>
        <v>0</v>
      </c>
      <c r="K60" s="76">
        <f t="shared" ca="1" si="11"/>
        <v>-7.4866151034280889E-4</v>
      </c>
      <c r="L60" s="76">
        <f t="shared" ca="1" si="12"/>
        <v>5.604940570687757E-7</v>
      </c>
      <c r="M60" s="76">
        <f t="shared" ca="1" si="13"/>
        <v>77.210189569163873</v>
      </c>
      <c r="N60" s="76">
        <f t="shared" ca="1" si="14"/>
        <v>262.04693933508037</v>
      </c>
      <c r="O60" s="76">
        <f t="shared" ca="1" si="15"/>
        <v>49.548800542169467</v>
      </c>
      <c r="P60" s="30">
        <f t="shared" ca="1" si="16"/>
        <v>7.4866151034280889E-4</v>
      </c>
      <c r="Q60" s="30"/>
      <c r="R60" s="30"/>
      <c r="S60" s="30"/>
      <c r="T60" s="30"/>
    </row>
    <row r="61" spans="1:20" x14ac:dyDescent="0.2">
      <c r="A61" s="83"/>
      <c r="B61" s="83"/>
      <c r="C61" s="30"/>
      <c r="D61" s="84">
        <f t="shared" si="4"/>
        <v>0</v>
      </c>
      <c r="E61" s="84">
        <f t="shared" si="5"/>
        <v>0</v>
      </c>
      <c r="F61" s="76">
        <f t="shared" si="6"/>
        <v>0</v>
      </c>
      <c r="G61" s="76">
        <f t="shared" si="7"/>
        <v>0</v>
      </c>
      <c r="H61" s="76">
        <f t="shared" si="8"/>
        <v>0</v>
      </c>
      <c r="I61" s="76">
        <f t="shared" si="9"/>
        <v>0</v>
      </c>
      <c r="J61" s="76">
        <f t="shared" si="10"/>
        <v>0</v>
      </c>
      <c r="K61" s="76">
        <f t="shared" ca="1" si="11"/>
        <v>-7.4866151034280889E-4</v>
      </c>
      <c r="L61" s="76">
        <f t="shared" ca="1" si="12"/>
        <v>5.604940570687757E-7</v>
      </c>
      <c r="M61" s="76">
        <f t="shared" ca="1" si="13"/>
        <v>77.210189569163873</v>
      </c>
      <c r="N61" s="76">
        <f t="shared" ca="1" si="14"/>
        <v>262.04693933508037</v>
      </c>
      <c r="O61" s="76">
        <f t="shared" ca="1" si="15"/>
        <v>49.548800542169467</v>
      </c>
      <c r="P61" s="30">
        <f t="shared" ca="1" si="16"/>
        <v>7.4866151034280889E-4</v>
      </c>
      <c r="Q61" s="30"/>
      <c r="R61" s="30"/>
      <c r="S61" s="30"/>
      <c r="T61" s="30"/>
    </row>
    <row r="62" spans="1:20" x14ac:dyDescent="0.2">
      <c r="A62" s="83"/>
      <c r="B62" s="83"/>
      <c r="C62" s="30"/>
      <c r="D62" s="84">
        <f t="shared" si="4"/>
        <v>0</v>
      </c>
      <c r="E62" s="84">
        <f t="shared" si="5"/>
        <v>0</v>
      </c>
      <c r="F62" s="76">
        <f t="shared" si="6"/>
        <v>0</v>
      </c>
      <c r="G62" s="76">
        <f t="shared" si="7"/>
        <v>0</v>
      </c>
      <c r="H62" s="76">
        <f t="shared" si="8"/>
        <v>0</v>
      </c>
      <c r="I62" s="76">
        <f t="shared" si="9"/>
        <v>0</v>
      </c>
      <c r="J62" s="76">
        <f t="shared" si="10"/>
        <v>0</v>
      </c>
      <c r="K62" s="76">
        <f t="shared" ca="1" si="11"/>
        <v>-7.4866151034280889E-4</v>
      </c>
      <c r="L62" s="76">
        <f t="shared" ca="1" si="12"/>
        <v>5.604940570687757E-7</v>
      </c>
      <c r="M62" s="76">
        <f t="shared" ca="1" si="13"/>
        <v>77.210189569163873</v>
      </c>
      <c r="N62" s="76">
        <f t="shared" ca="1" si="14"/>
        <v>262.04693933508037</v>
      </c>
      <c r="O62" s="76">
        <f t="shared" ca="1" si="15"/>
        <v>49.548800542169467</v>
      </c>
      <c r="P62" s="30">
        <f t="shared" ca="1" si="16"/>
        <v>7.4866151034280889E-4</v>
      </c>
      <c r="Q62" s="30"/>
      <c r="R62" s="30"/>
      <c r="S62" s="30"/>
      <c r="T62" s="30"/>
    </row>
    <row r="63" spans="1:20" x14ac:dyDescent="0.2">
      <c r="A63" s="83"/>
      <c r="B63" s="83"/>
      <c r="C63" s="30"/>
      <c r="D63" s="84">
        <f t="shared" si="4"/>
        <v>0</v>
      </c>
      <c r="E63" s="84">
        <f t="shared" si="5"/>
        <v>0</v>
      </c>
      <c r="F63" s="76">
        <f t="shared" si="6"/>
        <v>0</v>
      </c>
      <c r="G63" s="76">
        <f t="shared" si="7"/>
        <v>0</v>
      </c>
      <c r="H63" s="76">
        <f t="shared" si="8"/>
        <v>0</v>
      </c>
      <c r="I63" s="76">
        <f t="shared" si="9"/>
        <v>0</v>
      </c>
      <c r="J63" s="76">
        <f t="shared" si="10"/>
        <v>0</v>
      </c>
      <c r="K63" s="76">
        <f t="shared" ca="1" si="11"/>
        <v>-7.4866151034280889E-4</v>
      </c>
      <c r="L63" s="76">
        <f t="shared" ca="1" si="12"/>
        <v>5.604940570687757E-7</v>
      </c>
      <c r="M63" s="76">
        <f t="shared" ca="1" si="13"/>
        <v>77.210189569163873</v>
      </c>
      <c r="N63" s="76">
        <f t="shared" ca="1" si="14"/>
        <v>262.04693933508037</v>
      </c>
      <c r="O63" s="76">
        <f t="shared" ca="1" si="15"/>
        <v>49.548800542169467</v>
      </c>
      <c r="P63" s="30">
        <f t="shared" ca="1" si="16"/>
        <v>7.4866151034280889E-4</v>
      </c>
      <c r="Q63" s="30"/>
      <c r="R63" s="30"/>
      <c r="S63" s="30"/>
      <c r="T63" s="30"/>
    </row>
    <row r="64" spans="1:20" x14ac:dyDescent="0.2">
      <c r="A64" s="83"/>
      <c r="B64" s="83"/>
      <c r="C64" s="30"/>
      <c r="D64" s="84">
        <f t="shared" si="4"/>
        <v>0</v>
      </c>
      <c r="E64" s="84">
        <f t="shared" si="5"/>
        <v>0</v>
      </c>
      <c r="F64" s="76">
        <f t="shared" si="6"/>
        <v>0</v>
      </c>
      <c r="G64" s="76">
        <f t="shared" si="7"/>
        <v>0</v>
      </c>
      <c r="H64" s="76">
        <f t="shared" si="8"/>
        <v>0</v>
      </c>
      <c r="I64" s="76">
        <f t="shared" si="9"/>
        <v>0</v>
      </c>
      <c r="J64" s="76">
        <f t="shared" si="10"/>
        <v>0</v>
      </c>
      <c r="K64" s="76">
        <f t="shared" ca="1" si="11"/>
        <v>-7.4866151034280889E-4</v>
      </c>
      <c r="L64" s="76">
        <f t="shared" ca="1" si="12"/>
        <v>5.604940570687757E-7</v>
      </c>
      <c r="M64" s="76">
        <f t="shared" ca="1" si="13"/>
        <v>77.210189569163873</v>
      </c>
      <c r="N64" s="76">
        <f t="shared" ca="1" si="14"/>
        <v>262.04693933508037</v>
      </c>
      <c r="O64" s="76">
        <f t="shared" ca="1" si="15"/>
        <v>49.548800542169467</v>
      </c>
      <c r="P64" s="30">
        <f t="shared" ca="1" si="16"/>
        <v>7.4866151034280889E-4</v>
      </c>
      <c r="Q64" s="30"/>
      <c r="R64" s="30"/>
      <c r="S64" s="30"/>
      <c r="T64" s="30"/>
    </row>
    <row r="65" spans="1:20" x14ac:dyDescent="0.2">
      <c r="A65" s="83"/>
      <c r="B65" s="83"/>
      <c r="C65" s="30"/>
      <c r="D65" s="84">
        <f t="shared" si="4"/>
        <v>0</v>
      </c>
      <c r="E65" s="84">
        <f t="shared" si="5"/>
        <v>0</v>
      </c>
      <c r="F65" s="76">
        <f t="shared" si="6"/>
        <v>0</v>
      </c>
      <c r="G65" s="76">
        <f t="shared" si="7"/>
        <v>0</v>
      </c>
      <c r="H65" s="76">
        <f t="shared" si="8"/>
        <v>0</v>
      </c>
      <c r="I65" s="76">
        <f t="shared" si="9"/>
        <v>0</v>
      </c>
      <c r="J65" s="76">
        <f t="shared" si="10"/>
        <v>0</v>
      </c>
      <c r="K65" s="76">
        <f t="shared" ca="1" si="11"/>
        <v>-7.4866151034280889E-4</v>
      </c>
      <c r="L65" s="76">
        <f t="shared" ca="1" si="12"/>
        <v>5.604940570687757E-7</v>
      </c>
      <c r="M65" s="76">
        <f t="shared" ca="1" si="13"/>
        <v>77.210189569163873</v>
      </c>
      <c r="N65" s="76">
        <f t="shared" ca="1" si="14"/>
        <v>262.04693933508037</v>
      </c>
      <c r="O65" s="76">
        <f t="shared" ca="1" si="15"/>
        <v>49.548800542169467</v>
      </c>
      <c r="P65" s="30">
        <f t="shared" ca="1" si="16"/>
        <v>7.4866151034280889E-4</v>
      </c>
      <c r="Q65" s="30"/>
      <c r="R65" s="30"/>
      <c r="S65" s="30"/>
      <c r="T65" s="30"/>
    </row>
    <row r="66" spans="1:20" x14ac:dyDescent="0.2">
      <c r="A66" s="83"/>
      <c r="B66" s="83"/>
      <c r="C66" s="30"/>
      <c r="D66" s="84">
        <f t="shared" si="4"/>
        <v>0</v>
      </c>
      <c r="E66" s="84">
        <f t="shared" si="5"/>
        <v>0</v>
      </c>
      <c r="F66" s="76">
        <f t="shared" si="6"/>
        <v>0</v>
      </c>
      <c r="G66" s="76">
        <f t="shared" si="7"/>
        <v>0</v>
      </c>
      <c r="H66" s="76">
        <f t="shared" si="8"/>
        <v>0</v>
      </c>
      <c r="I66" s="76">
        <f t="shared" si="9"/>
        <v>0</v>
      </c>
      <c r="J66" s="76">
        <f t="shared" si="10"/>
        <v>0</v>
      </c>
      <c r="K66" s="76">
        <f t="shared" ca="1" si="11"/>
        <v>-7.4866151034280889E-4</v>
      </c>
      <c r="L66" s="76">
        <f t="shared" ca="1" si="12"/>
        <v>5.604940570687757E-7</v>
      </c>
      <c r="M66" s="76">
        <f t="shared" ca="1" si="13"/>
        <v>77.210189569163873</v>
      </c>
      <c r="N66" s="76">
        <f t="shared" ca="1" si="14"/>
        <v>262.04693933508037</v>
      </c>
      <c r="O66" s="76">
        <f t="shared" ca="1" si="15"/>
        <v>49.548800542169467</v>
      </c>
      <c r="P66" s="30">
        <f t="shared" ca="1" si="16"/>
        <v>7.4866151034280889E-4</v>
      </c>
      <c r="Q66" s="30"/>
      <c r="R66" s="30"/>
      <c r="S66" s="30"/>
      <c r="T66" s="30"/>
    </row>
    <row r="67" spans="1:20" x14ac:dyDescent="0.2">
      <c r="A67" s="83"/>
      <c r="B67" s="83"/>
      <c r="C67" s="30"/>
      <c r="D67" s="84">
        <f t="shared" si="4"/>
        <v>0</v>
      </c>
      <c r="E67" s="84">
        <f t="shared" si="5"/>
        <v>0</v>
      </c>
      <c r="F67" s="76">
        <f t="shared" si="6"/>
        <v>0</v>
      </c>
      <c r="G67" s="76">
        <f t="shared" si="7"/>
        <v>0</v>
      </c>
      <c r="H67" s="76">
        <f t="shared" si="8"/>
        <v>0</v>
      </c>
      <c r="I67" s="76">
        <f t="shared" si="9"/>
        <v>0</v>
      </c>
      <c r="J67" s="76">
        <f t="shared" si="10"/>
        <v>0</v>
      </c>
      <c r="K67" s="76">
        <f t="shared" ca="1" si="11"/>
        <v>-7.4866151034280889E-4</v>
      </c>
      <c r="L67" s="76">
        <f t="shared" ca="1" si="12"/>
        <v>5.604940570687757E-7</v>
      </c>
      <c r="M67" s="76">
        <f t="shared" ca="1" si="13"/>
        <v>77.210189569163873</v>
      </c>
      <c r="N67" s="76">
        <f t="shared" ca="1" si="14"/>
        <v>262.04693933508037</v>
      </c>
      <c r="O67" s="76">
        <f t="shared" ca="1" si="15"/>
        <v>49.548800542169467</v>
      </c>
      <c r="P67" s="30">
        <f t="shared" ca="1" si="16"/>
        <v>7.4866151034280889E-4</v>
      </c>
      <c r="Q67" s="30"/>
      <c r="R67" s="30"/>
      <c r="S67" s="30"/>
      <c r="T67" s="30"/>
    </row>
    <row r="68" spans="1:20" x14ac:dyDescent="0.2">
      <c r="A68" s="83"/>
      <c r="B68" s="83"/>
      <c r="C68" s="30"/>
      <c r="D68" s="84">
        <f t="shared" si="4"/>
        <v>0</v>
      </c>
      <c r="E68" s="84">
        <f t="shared" si="5"/>
        <v>0</v>
      </c>
      <c r="F68" s="76">
        <f t="shared" si="6"/>
        <v>0</v>
      </c>
      <c r="G68" s="76">
        <f t="shared" si="7"/>
        <v>0</v>
      </c>
      <c r="H68" s="76">
        <f t="shared" si="8"/>
        <v>0</v>
      </c>
      <c r="I68" s="76">
        <f t="shared" si="9"/>
        <v>0</v>
      </c>
      <c r="J68" s="76">
        <f t="shared" si="10"/>
        <v>0</v>
      </c>
      <c r="K68" s="76">
        <f t="shared" ca="1" si="11"/>
        <v>-7.4866151034280889E-4</v>
      </c>
      <c r="L68" s="76">
        <f t="shared" ca="1" si="12"/>
        <v>5.604940570687757E-7</v>
      </c>
      <c r="M68" s="76">
        <f t="shared" ca="1" si="13"/>
        <v>77.210189569163873</v>
      </c>
      <c r="N68" s="76">
        <f t="shared" ca="1" si="14"/>
        <v>262.04693933508037</v>
      </c>
      <c r="O68" s="76">
        <f t="shared" ca="1" si="15"/>
        <v>49.548800542169467</v>
      </c>
      <c r="P68" s="30">
        <f t="shared" ca="1" si="16"/>
        <v>7.4866151034280889E-4</v>
      </c>
      <c r="Q68" s="30"/>
      <c r="R68" s="30"/>
      <c r="S68" s="30"/>
      <c r="T68" s="30"/>
    </row>
    <row r="69" spans="1:20" x14ac:dyDescent="0.2">
      <c r="A69" s="83"/>
      <c r="B69" s="83"/>
      <c r="C69" s="30"/>
      <c r="D69" s="84">
        <f t="shared" si="4"/>
        <v>0</v>
      </c>
      <c r="E69" s="84">
        <f t="shared" si="5"/>
        <v>0</v>
      </c>
      <c r="F69" s="76">
        <f t="shared" si="6"/>
        <v>0</v>
      </c>
      <c r="G69" s="76">
        <f t="shared" si="7"/>
        <v>0</v>
      </c>
      <c r="H69" s="76">
        <f t="shared" si="8"/>
        <v>0</v>
      </c>
      <c r="I69" s="76">
        <f t="shared" si="9"/>
        <v>0</v>
      </c>
      <c r="J69" s="76">
        <f t="shared" si="10"/>
        <v>0</v>
      </c>
      <c r="K69" s="76">
        <f t="shared" ca="1" si="11"/>
        <v>-7.4866151034280889E-4</v>
      </c>
      <c r="L69" s="76">
        <f t="shared" ca="1" si="12"/>
        <v>5.604940570687757E-7</v>
      </c>
      <c r="M69" s="76">
        <f t="shared" ca="1" si="13"/>
        <v>77.210189569163873</v>
      </c>
      <c r="N69" s="76">
        <f t="shared" ca="1" si="14"/>
        <v>262.04693933508037</v>
      </c>
      <c r="O69" s="76">
        <f t="shared" ca="1" si="15"/>
        <v>49.548800542169467</v>
      </c>
      <c r="P69" s="30">
        <f t="shared" ca="1" si="16"/>
        <v>7.4866151034280889E-4</v>
      </c>
      <c r="Q69" s="30"/>
      <c r="R69" s="30"/>
      <c r="S69" s="30"/>
      <c r="T69" s="30"/>
    </row>
    <row r="70" spans="1:20" x14ac:dyDescent="0.2">
      <c r="A70" s="83"/>
      <c r="B70" s="83"/>
      <c r="C70" s="30"/>
      <c r="D70" s="84">
        <f t="shared" si="4"/>
        <v>0</v>
      </c>
      <c r="E70" s="84">
        <f t="shared" si="5"/>
        <v>0</v>
      </c>
      <c r="F70" s="76">
        <f t="shared" si="6"/>
        <v>0</v>
      </c>
      <c r="G70" s="76">
        <f t="shared" si="7"/>
        <v>0</v>
      </c>
      <c r="H70" s="76">
        <f t="shared" si="8"/>
        <v>0</v>
      </c>
      <c r="I70" s="76">
        <f t="shared" si="9"/>
        <v>0</v>
      </c>
      <c r="J70" s="76">
        <f t="shared" si="10"/>
        <v>0</v>
      </c>
      <c r="K70" s="76">
        <f t="shared" ca="1" si="11"/>
        <v>-7.4866151034280889E-4</v>
      </c>
      <c r="L70" s="76">
        <f t="shared" ca="1" si="12"/>
        <v>5.604940570687757E-7</v>
      </c>
      <c r="M70" s="76">
        <f t="shared" ca="1" si="13"/>
        <v>77.210189569163873</v>
      </c>
      <c r="N70" s="76">
        <f t="shared" ca="1" si="14"/>
        <v>262.04693933508037</v>
      </c>
      <c r="O70" s="76">
        <f t="shared" ca="1" si="15"/>
        <v>49.548800542169467</v>
      </c>
      <c r="P70" s="30">
        <f t="shared" ca="1" si="16"/>
        <v>7.4866151034280889E-4</v>
      </c>
      <c r="Q70" s="30"/>
      <c r="R70" s="30"/>
      <c r="S70" s="30"/>
      <c r="T70" s="30"/>
    </row>
    <row r="71" spans="1:20" x14ac:dyDescent="0.2">
      <c r="A71" s="83"/>
      <c r="B71" s="83"/>
      <c r="C71" s="30"/>
      <c r="D71" s="84">
        <f t="shared" si="4"/>
        <v>0</v>
      </c>
      <c r="E71" s="84">
        <f t="shared" si="5"/>
        <v>0</v>
      </c>
      <c r="F71" s="76">
        <f t="shared" si="6"/>
        <v>0</v>
      </c>
      <c r="G71" s="76">
        <f t="shared" si="7"/>
        <v>0</v>
      </c>
      <c r="H71" s="76">
        <f t="shared" si="8"/>
        <v>0</v>
      </c>
      <c r="I71" s="76">
        <f t="shared" si="9"/>
        <v>0</v>
      </c>
      <c r="J71" s="76">
        <f t="shared" si="10"/>
        <v>0</v>
      </c>
      <c r="K71" s="76">
        <f t="shared" ca="1" si="11"/>
        <v>-7.4866151034280889E-4</v>
      </c>
      <c r="L71" s="76">
        <f t="shared" ca="1" si="12"/>
        <v>5.604940570687757E-7</v>
      </c>
      <c r="M71" s="76">
        <f t="shared" ca="1" si="13"/>
        <v>77.210189569163873</v>
      </c>
      <c r="N71" s="76">
        <f t="shared" ca="1" si="14"/>
        <v>262.04693933508037</v>
      </c>
      <c r="O71" s="76">
        <f t="shared" ca="1" si="15"/>
        <v>49.548800542169467</v>
      </c>
      <c r="P71" s="30">
        <f t="shared" ca="1" si="16"/>
        <v>7.4866151034280889E-4</v>
      </c>
      <c r="Q71" s="30"/>
      <c r="R71" s="30"/>
      <c r="S71" s="30"/>
      <c r="T71" s="30"/>
    </row>
    <row r="72" spans="1:20" x14ac:dyDescent="0.2">
      <c r="A72" s="83"/>
      <c r="B72" s="83"/>
      <c r="C72" s="30"/>
      <c r="D72" s="84">
        <f t="shared" si="4"/>
        <v>0</v>
      </c>
      <c r="E72" s="84">
        <f t="shared" si="5"/>
        <v>0</v>
      </c>
      <c r="F72" s="76">
        <f t="shared" si="6"/>
        <v>0</v>
      </c>
      <c r="G72" s="76">
        <f t="shared" si="7"/>
        <v>0</v>
      </c>
      <c r="H72" s="76">
        <f t="shared" si="8"/>
        <v>0</v>
      </c>
      <c r="I72" s="76">
        <f t="shared" si="9"/>
        <v>0</v>
      </c>
      <c r="J72" s="76">
        <f t="shared" si="10"/>
        <v>0</v>
      </c>
      <c r="K72" s="76">
        <f t="shared" ca="1" si="11"/>
        <v>-7.4866151034280889E-4</v>
      </c>
      <c r="L72" s="76">
        <f t="shared" ca="1" si="12"/>
        <v>5.604940570687757E-7</v>
      </c>
      <c r="M72" s="76">
        <f t="shared" ca="1" si="13"/>
        <v>77.210189569163873</v>
      </c>
      <c r="N72" s="76">
        <f t="shared" ca="1" si="14"/>
        <v>262.04693933508037</v>
      </c>
      <c r="O72" s="76">
        <f t="shared" ca="1" si="15"/>
        <v>49.548800542169467</v>
      </c>
      <c r="P72" s="30">
        <f t="shared" ca="1" si="16"/>
        <v>7.4866151034280889E-4</v>
      </c>
      <c r="Q72" s="30"/>
      <c r="R72" s="30"/>
      <c r="S72" s="30"/>
      <c r="T72" s="30"/>
    </row>
    <row r="73" spans="1:20" x14ac:dyDescent="0.2">
      <c r="A73" s="83"/>
      <c r="B73" s="83"/>
      <c r="C73" s="30"/>
      <c r="D73" s="84">
        <f t="shared" si="4"/>
        <v>0</v>
      </c>
      <c r="E73" s="84">
        <f t="shared" si="5"/>
        <v>0</v>
      </c>
      <c r="F73" s="76">
        <f t="shared" si="6"/>
        <v>0</v>
      </c>
      <c r="G73" s="76">
        <f t="shared" si="7"/>
        <v>0</v>
      </c>
      <c r="H73" s="76">
        <f t="shared" si="8"/>
        <v>0</v>
      </c>
      <c r="I73" s="76">
        <f t="shared" si="9"/>
        <v>0</v>
      </c>
      <c r="J73" s="76">
        <f t="shared" si="10"/>
        <v>0</v>
      </c>
      <c r="K73" s="76">
        <f t="shared" ca="1" si="11"/>
        <v>-7.4866151034280889E-4</v>
      </c>
      <c r="L73" s="76">
        <f t="shared" ca="1" si="12"/>
        <v>5.604940570687757E-7</v>
      </c>
      <c r="M73" s="76">
        <f t="shared" ca="1" si="13"/>
        <v>77.210189569163873</v>
      </c>
      <c r="N73" s="76">
        <f t="shared" ca="1" si="14"/>
        <v>262.04693933508037</v>
      </c>
      <c r="O73" s="76">
        <f t="shared" ca="1" si="15"/>
        <v>49.548800542169467</v>
      </c>
      <c r="P73" s="30">
        <f t="shared" ca="1" si="16"/>
        <v>7.4866151034280889E-4</v>
      </c>
      <c r="Q73" s="30"/>
      <c r="R73" s="30"/>
      <c r="S73" s="30"/>
      <c r="T73" s="30"/>
    </row>
    <row r="74" spans="1:20" x14ac:dyDescent="0.2">
      <c r="A74" s="83"/>
      <c r="B74" s="83"/>
      <c r="C74" s="30"/>
      <c r="D74" s="84">
        <f t="shared" si="4"/>
        <v>0</v>
      </c>
      <c r="E74" s="84">
        <f t="shared" si="5"/>
        <v>0</v>
      </c>
      <c r="F74" s="76">
        <f t="shared" si="6"/>
        <v>0</v>
      </c>
      <c r="G74" s="76">
        <f t="shared" si="7"/>
        <v>0</v>
      </c>
      <c r="H74" s="76">
        <f t="shared" si="8"/>
        <v>0</v>
      </c>
      <c r="I74" s="76">
        <f t="shared" si="9"/>
        <v>0</v>
      </c>
      <c r="J74" s="76">
        <f t="shared" si="10"/>
        <v>0</v>
      </c>
      <c r="K74" s="76">
        <f t="shared" ca="1" si="11"/>
        <v>-7.4866151034280889E-4</v>
      </c>
      <c r="L74" s="76">
        <f t="shared" ca="1" si="12"/>
        <v>5.604940570687757E-7</v>
      </c>
      <c r="M74" s="76">
        <f t="shared" ca="1" si="13"/>
        <v>77.210189569163873</v>
      </c>
      <c r="N74" s="76">
        <f t="shared" ca="1" si="14"/>
        <v>262.04693933508037</v>
      </c>
      <c r="O74" s="76">
        <f t="shared" ca="1" si="15"/>
        <v>49.548800542169467</v>
      </c>
      <c r="P74" s="30">
        <f t="shared" ca="1" si="16"/>
        <v>7.4866151034280889E-4</v>
      </c>
      <c r="Q74" s="30"/>
      <c r="R74" s="30"/>
      <c r="S74" s="30"/>
      <c r="T74" s="30"/>
    </row>
    <row r="75" spans="1:20" x14ac:dyDescent="0.2">
      <c r="A75" s="83"/>
      <c r="B75" s="83"/>
      <c r="C75" s="30"/>
      <c r="D75" s="84">
        <f t="shared" si="4"/>
        <v>0</v>
      </c>
      <c r="E75" s="84">
        <f t="shared" si="5"/>
        <v>0</v>
      </c>
      <c r="F75" s="76">
        <f t="shared" si="6"/>
        <v>0</v>
      </c>
      <c r="G75" s="76">
        <f t="shared" si="7"/>
        <v>0</v>
      </c>
      <c r="H75" s="76">
        <f t="shared" si="8"/>
        <v>0</v>
      </c>
      <c r="I75" s="76">
        <f t="shared" si="9"/>
        <v>0</v>
      </c>
      <c r="J75" s="76">
        <f t="shared" si="10"/>
        <v>0</v>
      </c>
      <c r="K75" s="76">
        <f t="shared" ca="1" si="11"/>
        <v>-7.4866151034280889E-4</v>
      </c>
      <c r="L75" s="76">
        <f t="shared" ca="1" si="12"/>
        <v>5.604940570687757E-7</v>
      </c>
      <c r="M75" s="76">
        <f t="shared" ca="1" si="13"/>
        <v>77.210189569163873</v>
      </c>
      <c r="N75" s="76">
        <f t="shared" ca="1" si="14"/>
        <v>262.04693933508037</v>
      </c>
      <c r="O75" s="76">
        <f t="shared" ca="1" si="15"/>
        <v>49.548800542169467</v>
      </c>
      <c r="P75" s="30">
        <f t="shared" ca="1" si="16"/>
        <v>7.4866151034280889E-4</v>
      </c>
      <c r="Q75" s="30"/>
      <c r="R75" s="30"/>
      <c r="S75" s="30"/>
      <c r="T75" s="30"/>
    </row>
    <row r="76" spans="1:20" x14ac:dyDescent="0.2">
      <c r="A76" s="83"/>
      <c r="B76" s="83"/>
      <c r="C76" s="30"/>
      <c r="D76" s="84">
        <f t="shared" si="4"/>
        <v>0</v>
      </c>
      <c r="E76" s="84">
        <f t="shared" si="5"/>
        <v>0</v>
      </c>
      <c r="F76" s="76">
        <f t="shared" si="6"/>
        <v>0</v>
      </c>
      <c r="G76" s="76">
        <f t="shared" si="7"/>
        <v>0</v>
      </c>
      <c r="H76" s="76">
        <f t="shared" si="8"/>
        <v>0</v>
      </c>
      <c r="I76" s="76">
        <f t="shared" si="9"/>
        <v>0</v>
      </c>
      <c r="J76" s="76">
        <f t="shared" si="10"/>
        <v>0</v>
      </c>
      <c r="K76" s="76">
        <f t="shared" ca="1" si="11"/>
        <v>-7.4866151034280889E-4</v>
      </c>
      <c r="L76" s="76">
        <f t="shared" ca="1" si="12"/>
        <v>5.604940570687757E-7</v>
      </c>
      <c r="M76" s="76">
        <f t="shared" ca="1" si="13"/>
        <v>77.210189569163873</v>
      </c>
      <c r="N76" s="76">
        <f t="shared" ca="1" si="14"/>
        <v>262.04693933508037</v>
      </c>
      <c r="O76" s="76">
        <f t="shared" ca="1" si="15"/>
        <v>49.548800542169467</v>
      </c>
      <c r="P76" s="30">
        <f t="shared" ca="1" si="16"/>
        <v>7.4866151034280889E-4</v>
      </c>
      <c r="Q76" s="30"/>
      <c r="R76" s="30"/>
      <c r="S76" s="30"/>
      <c r="T76" s="30"/>
    </row>
    <row r="77" spans="1:20" x14ac:dyDescent="0.2">
      <c r="A77" s="83"/>
      <c r="B77" s="83"/>
      <c r="C77" s="30"/>
      <c r="D77" s="84">
        <f t="shared" si="4"/>
        <v>0</v>
      </c>
      <c r="E77" s="84">
        <f t="shared" si="5"/>
        <v>0</v>
      </c>
      <c r="F77" s="76">
        <f t="shared" si="6"/>
        <v>0</v>
      </c>
      <c r="G77" s="76">
        <f t="shared" si="7"/>
        <v>0</v>
      </c>
      <c r="H77" s="76">
        <f t="shared" si="8"/>
        <v>0</v>
      </c>
      <c r="I77" s="76">
        <f t="shared" si="9"/>
        <v>0</v>
      </c>
      <c r="J77" s="76">
        <f t="shared" si="10"/>
        <v>0</v>
      </c>
      <c r="K77" s="76">
        <f t="shared" ca="1" si="11"/>
        <v>-7.4866151034280889E-4</v>
      </c>
      <c r="L77" s="76">
        <f t="shared" ca="1" si="12"/>
        <v>5.604940570687757E-7</v>
      </c>
      <c r="M77" s="76">
        <f t="shared" ca="1" si="13"/>
        <v>77.210189569163873</v>
      </c>
      <c r="N77" s="76">
        <f t="shared" ca="1" si="14"/>
        <v>262.04693933508037</v>
      </c>
      <c r="O77" s="76">
        <f t="shared" ca="1" si="15"/>
        <v>49.548800542169467</v>
      </c>
      <c r="P77" s="30">
        <f t="shared" ca="1" si="16"/>
        <v>7.4866151034280889E-4</v>
      </c>
      <c r="Q77" s="30"/>
      <c r="R77" s="30"/>
      <c r="S77" s="30"/>
      <c r="T77" s="30"/>
    </row>
    <row r="78" spans="1:20" x14ac:dyDescent="0.2">
      <c r="A78" s="83"/>
      <c r="B78" s="83"/>
      <c r="C78" s="30"/>
      <c r="D78" s="84">
        <f t="shared" si="4"/>
        <v>0</v>
      </c>
      <c r="E78" s="84">
        <f t="shared" si="5"/>
        <v>0</v>
      </c>
      <c r="F78" s="76">
        <f t="shared" si="6"/>
        <v>0</v>
      </c>
      <c r="G78" s="76">
        <f t="shared" si="7"/>
        <v>0</v>
      </c>
      <c r="H78" s="76">
        <f t="shared" si="8"/>
        <v>0</v>
      </c>
      <c r="I78" s="76">
        <f t="shared" si="9"/>
        <v>0</v>
      </c>
      <c r="J78" s="76">
        <f t="shared" si="10"/>
        <v>0</v>
      </c>
      <c r="K78" s="76">
        <f t="shared" ca="1" si="11"/>
        <v>-7.4866151034280889E-4</v>
      </c>
      <c r="L78" s="76">
        <f t="shared" ca="1" si="12"/>
        <v>5.604940570687757E-7</v>
      </c>
      <c r="M78" s="76">
        <f t="shared" ca="1" si="13"/>
        <v>77.210189569163873</v>
      </c>
      <c r="N78" s="76">
        <f t="shared" ca="1" si="14"/>
        <v>262.04693933508037</v>
      </c>
      <c r="O78" s="76">
        <f t="shared" ca="1" si="15"/>
        <v>49.548800542169467</v>
      </c>
      <c r="P78" s="30">
        <f t="shared" ca="1" si="16"/>
        <v>7.4866151034280889E-4</v>
      </c>
      <c r="Q78" s="30"/>
      <c r="R78" s="30"/>
      <c r="S78" s="30"/>
      <c r="T78" s="30"/>
    </row>
    <row r="79" spans="1:20" x14ac:dyDescent="0.2">
      <c r="A79" s="83"/>
      <c r="B79" s="83"/>
      <c r="C79" s="30"/>
      <c r="D79" s="84">
        <f t="shared" si="4"/>
        <v>0</v>
      </c>
      <c r="E79" s="84">
        <f t="shared" si="5"/>
        <v>0</v>
      </c>
      <c r="F79" s="76">
        <f t="shared" si="6"/>
        <v>0</v>
      </c>
      <c r="G79" s="76">
        <f t="shared" si="7"/>
        <v>0</v>
      </c>
      <c r="H79" s="76">
        <f t="shared" si="8"/>
        <v>0</v>
      </c>
      <c r="I79" s="76">
        <f t="shared" si="9"/>
        <v>0</v>
      </c>
      <c r="J79" s="76">
        <f t="shared" si="10"/>
        <v>0</v>
      </c>
      <c r="K79" s="76">
        <f t="shared" ca="1" si="11"/>
        <v>-7.4866151034280889E-4</v>
      </c>
      <c r="L79" s="76">
        <f t="shared" ca="1" si="12"/>
        <v>5.604940570687757E-7</v>
      </c>
      <c r="M79" s="76">
        <f t="shared" ca="1" si="13"/>
        <v>77.210189569163873</v>
      </c>
      <c r="N79" s="76">
        <f t="shared" ca="1" si="14"/>
        <v>262.04693933508037</v>
      </c>
      <c r="O79" s="76">
        <f t="shared" ca="1" si="15"/>
        <v>49.548800542169467</v>
      </c>
      <c r="P79" s="30">
        <f t="shared" ca="1" si="16"/>
        <v>7.4866151034280889E-4</v>
      </c>
      <c r="Q79" s="30"/>
      <c r="R79" s="30"/>
      <c r="S79" s="30"/>
      <c r="T79" s="30"/>
    </row>
    <row r="80" spans="1:20" x14ac:dyDescent="0.2">
      <c r="A80" s="83"/>
      <c r="B80" s="83"/>
      <c r="C80" s="30"/>
      <c r="D80" s="84">
        <f t="shared" si="4"/>
        <v>0</v>
      </c>
      <c r="E80" s="84">
        <f t="shared" si="5"/>
        <v>0</v>
      </c>
      <c r="F80" s="76">
        <f t="shared" si="6"/>
        <v>0</v>
      </c>
      <c r="G80" s="76">
        <f t="shared" si="7"/>
        <v>0</v>
      </c>
      <c r="H80" s="76">
        <f t="shared" si="8"/>
        <v>0</v>
      </c>
      <c r="I80" s="76">
        <f t="shared" si="9"/>
        <v>0</v>
      </c>
      <c r="J80" s="76">
        <f t="shared" si="10"/>
        <v>0</v>
      </c>
      <c r="K80" s="76">
        <f t="shared" ca="1" si="11"/>
        <v>-7.4866151034280889E-4</v>
      </c>
      <c r="L80" s="76">
        <f t="shared" ca="1" si="12"/>
        <v>5.604940570687757E-7</v>
      </c>
      <c r="M80" s="76">
        <f t="shared" ca="1" si="13"/>
        <v>77.210189569163873</v>
      </c>
      <c r="N80" s="76">
        <f t="shared" ca="1" si="14"/>
        <v>262.04693933508037</v>
      </c>
      <c r="O80" s="76">
        <f t="shared" ca="1" si="15"/>
        <v>49.548800542169467</v>
      </c>
      <c r="P80" s="30">
        <f t="shared" ca="1" si="16"/>
        <v>7.4866151034280889E-4</v>
      </c>
      <c r="Q80" s="30"/>
      <c r="R80" s="30"/>
      <c r="S80" s="30"/>
      <c r="T80" s="30"/>
    </row>
    <row r="81" spans="1:20" x14ac:dyDescent="0.2">
      <c r="A81" s="83"/>
      <c r="B81" s="83"/>
      <c r="C81" s="30"/>
      <c r="D81" s="84">
        <f t="shared" si="4"/>
        <v>0</v>
      </c>
      <c r="E81" s="84">
        <f t="shared" si="5"/>
        <v>0</v>
      </c>
      <c r="F81" s="76">
        <f t="shared" si="6"/>
        <v>0</v>
      </c>
      <c r="G81" s="76">
        <f t="shared" si="7"/>
        <v>0</v>
      </c>
      <c r="H81" s="76">
        <f t="shared" si="8"/>
        <v>0</v>
      </c>
      <c r="I81" s="76">
        <f t="shared" si="9"/>
        <v>0</v>
      </c>
      <c r="J81" s="76">
        <f t="shared" si="10"/>
        <v>0</v>
      </c>
      <c r="K81" s="76">
        <f t="shared" ca="1" si="11"/>
        <v>-7.4866151034280889E-4</v>
      </c>
      <c r="L81" s="76">
        <f t="shared" ca="1" si="12"/>
        <v>5.604940570687757E-7</v>
      </c>
      <c r="M81" s="76">
        <f t="shared" ca="1" si="13"/>
        <v>77.210189569163873</v>
      </c>
      <c r="N81" s="76">
        <f t="shared" ca="1" si="14"/>
        <v>262.04693933508037</v>
      </c>
      <c r="O81" s="76">
        <f t="shared" ca="1" si="15"/>
        <v>49.548800542169467</v>
      </c>
      <c r="P81" s="30">
        <f t="shared" ca="1" si="16"/>
        <v>7.4866151034280889E-4</v>
      </c>
      <c r="Q81" s="30"/>
      <c r="R81" s="30"/>
      <c r="S81" s="30"/>
      <c r="T81" s="30"/>
    </row>
    <row r="82" spans="1:20" x14ac:dyDescent="0.2">
      <c r="A82" s="83"/>
      <c r="B82" s="83"/>
      <c r="C82" s="30"/>
      <c r="D82" s="84">
        <f t="shared" si="4"/>
        <v>0</v>
      </c>
      <c r="E82" s="84">
        <f t="shared" si="5"/>
        <v>0</v>
      </c>
      <c r="F82" s="76">
        <f t="shared" si="6"/>
        <v>0</v>
      </c>
      <c r="G82" s="76">
        <f t="shared" si="7"/>
        <v>0</v>
      </c>
      <c r="H82" s="76">
        <f t="shared" si="8"/>
        <v>0</v>
      </c>
      <c r="I82" s="76">
        <f t="shared" si="9"/>
        <v>0</v>
      </c>
      <c r="J82" s="76">
        <f t="shared" si="10"/>
        <v>0</v>
      </c>
      <c r="K82" s="76">
        <f t="shared" ca="1" si="11"/>
        <v>-7.4866151034280889E-4</v>
      </c>
      <c r="L82" s="76">
        <f t="shared" ca="1" si="12"/>
        <v>5.604940570687757E-7</v>
      </c>
      <c r="M82" s="76">
        <f t="shared" ca="1" si="13"/>
        <v>77.210189569163873</v>
      </c>
      <c r="N82" s="76">
        <f t="shared" ca="1" si="14"/>
        <v>262.04693933508037</v>
      </c>
      <c r="O82" s="76">
        <f t="shared" ca="1" si="15"/>
        <v>49.548800542169467</v>
      </c>
      <c r="P82" s="30">
        <f t="shared" ca="1" si="16"/>
        <v>7.4866151034280889E-4</v>
      </c>
      <c r="Q82" s="30"/>
      <c r="R82" s="30"/>
      <c r="S82" s="30"/>
      <c r="T82" s="30"/>
    </row>
    <row r="83" spans="1:20" x14ac:dyDescent="0.2">
      <c r="A83" s="83"/>
      <c r="B83" s="83"/>
      <c r="C83" s="30"/>
      <c r="D83" s="84">
        <f t="shared" si="4"/>
        <v>0</v>
      </c>
      <c r="E83" s="84">
        <f t="shared" si="5"/>
        <v>0</v>
      </c>
      <c r="F83" s="76">
        <f t="shared" si="6"/>
        <v>0</v>
      </c>
      <c r="G83" s="76">
        <f t="shared" si="7"/>
        <v>0</v>
      </c>
      <c r="H83" s="76">
        <f t="shared" si="8"/>
        <v>0</v>
      </c>
      <c r="I83" s="76">
        <f t="shared" si="9"/>
        <v>0</v>
      </c>
      <c r="J83" s="76">
        <f t="shared" si="10"/>
        <v>0</v>
      </c>
      <c r="K83" s="76">
        <f t="shared" ca="1" si="11"/>
        <v>-7.4866151034280889E-4</v>
      </c>
      <c r="L83" s="76">
        <f t="shared" ca="1" si="12"/>
        <v>5.604940570687757E-7</v>
      </c>
      <c r="M83" s="76">
        <f t="shared" ca="1" si="13"/>
        <v>77.210189569163873</v>
      </c>
      <c r="N83" s="76">
        <f t="shared" ca="1" si="14"/>
        <v>262.04693933508037</v>
      </c>
      <c r="O83" s="76">
        <f t="shared" ca="1" si="15"/>
        <v>49.548800542169467</v>
      </c>
      <c r="P83" s="30">
        <f t="shared" ca="1" si="16"/>
        <v>7.4866151034280889E-4</v>
      </c>
      <c r="Q83" s="30"/>
      <c r="R83" s="30"/>
      <c r="S83" s="30"/>
      <c r="T83" s="30"/>
    </row>
    <row r="84" spans="1:20" x14ac:dyDescent="0.2">
      <c r="A84" s="83"/>
      <c r="B84" s="83"/>
      <c r="C84" s="30"/>
      <c r="D84" s="84">
        <f t="shared" si="4"/>
        <v>0</v>
      </c>
      <c r="E84" s="84">
        <f t="shared" si="5"/>
        <v>0</v>
      </c>
      <c r="F84" s="76">
        <f t="shared" si="6"/>
        <v>0</v>
      </c>
      <c r="G84" s="76">
        <f t="shared" si="7"/>
        <v>0</v>
      </c>
      <c r="H84" s="76">
        <f t="shared" si="8"/>
        <v>0</v>
      </c>
      <c r="I84" s="76">
        <f t="shared" si="9"/>
        <v>0</v>
      </c>
      <c r="J84" s="76">
        <f t="shared" si="10"/>
        <v>0</v>
      </c>
      <c r="K84" s="76">
        <f t="shared" ca="1" si="11"/>
        <v>-7.4866151034280889E-4</v>
      </c>
      <c r="L84" s="76">
        <f t="shared" ca="1" si="12"/>
        <v>5.604940570687757E-7</v>
      </c>
      <c r="M84" s="76">
        <f t="shared" ca="1" si="13"/>
        <v>77.210189569163873</v>
      </c>
      <c r="N84" s="76">
        <f t="shared" ca="1" si="14"/>
        <v>262.04693933508037</v>
      </c>
      <c r="O84" s="76">
        <f t="shared" ca="1" si="15"/>
        <v>49.548800542169467</v>
      </c>
      <c r="P84" s="30">
        <f t="shared" ca="1" si="16"/>
        <v>7.4866151034280889E-4</v>
      </c>
      <c r="Q84" s="30"/>
      <c r="R84" s="30"/>
      <c r="S84" s="30"/>
      <c r="T84" s="30"/>
    </row>
    <row r="85" spans="1:20" x14ac:dyDescent="0.2">
      <c r="A85" s="83"/>
      <c r="B85" s="83"/>
      <c r="C85" s="30"/>
      <c r="D85" s="84">
        <f t="shared" ref="D85:D148" si="17">A85/A$18</f>
        <v>0</v>
      </c>
      <c r="E85" s="84">
        <f t="shared" ref="E85:E148" si="18">B85/B$18</f>
        <v>0</v>
      </c>
      <c r="F85" s="76">
        <f t="shared" ref="F85:F148" si="19">D85*D85</f>
        <v>0</v>
      </c>
      <c r="G85" s="76">
        <f t="shared" ref="G85:G148" si="20">D85*F85</f>
        <v>0</v>
      </c>
      <c r="H85" s="76">
        <f t="shared" ref="H85:H148" si="21">F85*F85</f>
        <v>0</v>
      </c>
      <c r="I85" s="76">
        <f t="shared" ref="I85:I148" si="22">E85*D85</f>
        <v>0</v>
      </c>
      <c r="J85" s="76">
        <f t="shared" ref="J85:J148" si="23">I85*D85</f>
        <v>0</v>
      </c>
      <c r="K85" s="76">
        <f t="shared" ref="K85:K148" ca="1" si="24">+E$4+E$5*D85+E$6*D85^2</f>
        <v>-7.4866151034280889E-4</v>
      </c>
      <c r="L85" s="76">
        <f t="shared" ref="L85:L148" ca="1" si="25">+(K85-E85)^2</f>
        <v>5.604940570687757E-7</v>
      </c>
      <c r="M85" s="76">
        <f t="shared" ref="M85:M148" ca="1" si="26">(M$1-M$2*D85+M$3*F85)^2</f>
        <v>77.210189569163873</v>
      </c>
      <c r="N85" s="76">
        <f t="shared" ref="N85:N148" ca="1" si="27">(-M$2+M$4*D85-M$5*F85)^2</f>
        <v>262.04693933508037</v>
      </c>
      <c r="O85" s="76">
        <f t="shared" ref="O85:O148" ca="1" si="28">+(M$3-D85*M$5+F85*M$6)^2</f>
        <v>49.548800542169467</v>
      </c>
      <c r="P85" s="30">
        <f t="shared" ref="P85:P148" ca="1" si="29">+E85-K85</f>
        <v>7.4866151034280889E-4</v>
      </c>
      <c r="Q85" s="30"/>
      <c r="R85" s="30"/>
      <c r="S85" s="30"/>
      <c r="T85" s="30"/>
    </row>
    <row r="86" spans="1:20" x14ac:dyDescent="0.2">
      <c r="A86" s="83"/>
      <c r="B86" s="83"/>
      <c r="C86" s="30"/>
      <c r="D86" s="84">
        <f t="shared" si="17"/>
        <v>0</v>
      </c>
      <c r="E86" s="84">
        <f t="shared" si="18"/>
        <v>0</v>
      </c>
      <c r="F86" s="76">
        <f t="shared" si="19"/>
        <v>0</v>
      </c>
      <c r="G86" s="76">
        <f t="shared" si="20"/>
        <v>0</v>
      </c>
      <c r="H86" s="76">
        <f t="shared" si="21"/>
        <v>0</v>
      </c>
      <c r="I86" s="76">
        <f t="shared" si="22"/>
        <v>0</v>
      </c>
      <c r="J86" s="76">
        <f t="shared" si="23"/>
        <v>0</v>
      </c>
      <c r="K86" s="76">
        <f t="shared" ca="1" si="24"/>
        <v>-7.4866151034280889E-4</v>
      </c>
      <c r="L86" s="76">
        <f t="shared" ca="1" si="25"/>
        <v>5.604940570687757E-7</v>
      </c>
      <c r="M86" s="76">
        <f t="shared" ca="1" si="26"/>
        <v>77.210189569163873</v>
      </c>
      <c r="N86" s="76">
        <f t="shared" ca="1" si="27"/>
        <v>262.04693933508037</v>
      </c>
      <c r="O86" s="76">
        <f t="shared" ca="1" si="28"/>
        <v>49.548800542169467</v>
      </c>
      <c r="P86" s="30">
        <f t="shared" ca="1" si="29"/>
        <v>7.4866151034280889E-4</v>
      </c>
      <c r="Q86" s="30"/>
      <c r="R86" s="30"/>
      <c r="S86" s="30"/>
      <c r="T86" s="30"/>
    </row>
    <row r="87" spans="1:20" x14ac:dyDescent="0.2">
      <c r="A87" s="83"/>
      <c r="B87" s="83"/>
      <c r="C87" s="30"/>
      <c r="D87" s="84">
        <f t="shared" si="17"/>
        <v>0</v>
      </c>
      <c r="E87" s="84">
        <f t="shared" si="18"/>
        <v>0</v>
      </c>
      <c r="F87" s="76">
        <f t="shared" si="19"/>
        <v>0</v>
      </c>
      <c r="G87" s="76">
        <f t="shared" si="20"/>
        <v>0</v>
      </c>
      <c r="H87" s="76">
        <f t="shared" si="21"/>
        <v>0</v>
      </c>
      <c r="I87" s="76">
        <f t="shared" si="22"/>
        <v>0</v>
      </c>
      <c r="J87" s="76">
        <f t="shared" si="23"/>
        <v>0</v>
      </c>
      <c r="K87" s="76">
        <f t="shared" ca="1" si="24"/>
        <v>-7.4866151034280889E-4</v>
      </c>
      <c r="L87" s="76">
        <f t="shared" ca="1" si="25"/>
        <v>5.604940570687757E-7</v>
      </c>
      <c r="M87" s="76">
        <f t="shared" ca="1" si="26"/>
        <v>77.210189569163873</v>
      </c>
      <c r="N87" s="76">
        <f t="shared" ca="1" si="27"/>
        <v>262.04693933508037</v>
      </c>
      <c r="O87" s="76">
        <f t="shared" ca="1" si="28"/>
        <v>49.548800542169467</v>
      </c>
      <c r="P87" s="30">
        <f t="shared" ca="1" si="29"/>
        <v>7.4866151034280889E-4</v>
      </c>
      <c r="Q87" s="30"/>
      <c r="R87" s="30"/>
      <c r="S87" s="30"/>
      <c r="T87" s="30"/>
    </row>
    <row r="88" spans="1:20" x14ac:dyDescent="0.2">
      <c r="A88" s="83"/>
      <c r="B88" s="83"/>
      <c r="C88" s="30"/>
      <c r="D88" s="84">
        <f t="shared" si="17"/>
        <v>0</v>
      </c>
      <c r="E88" s="84">
        <f t="shared" si="18"/>
        <v>0</v>
      </c>
      <c r="F88" s="76">
        <f t="shared" si="19"/>
        <v>0</v>
      </c>
      <c r="G88" s="76">
        <f t="shared" si="20"/>
        <v>0</v>
      </c>
      <c r="H88" s="76">
        <f t="shared" si="21"/>
        <v>0</v>
      </c>
      <c r="I88" s="76">
        <f t="shared" si="22"/>
        <v>0</v>
      </c>
      <c r="J88" s="76">
        <f t="shared" si="23"/>
        <v>0</v>
      </c>
      <c r="K88" s="76">
        <f t="shared" ca="1" si="24"/>
        <v>-7.4866151034280889E-4</v>
      </c>
      <c r="L88" s="76">
        <f t="shared" ca="1" si="25"/>
        <v>5.604940570687757E-7</v>
      </c>
      <c r="M88" s="76">
        <f t="shared" ca="1" si="26"/>
        <v>77.210189569163873</v>
      </c>
      <c r="N88" s="76">
        <f t="shared" ca="1" si="27"/>
        <v>262.04693933508037</v>
      </c>
      <c r="O88" s="76">
        <f t="shared" ca="1" si="28"/>
        <v>49.548800542169467</v>
      </c>
      <c r="P88" s="30">
        <f t="shared" ca="1" si="29"/>
        <v>7.4866151034280889E-4</v>
      </c>
      <c r="Q88" s="30"/>
      <c r="R88" s="30"/>
      <c r="S88" s="30"/>
      <c r="T88" s="30"/>
    </row>
    <row r="89" spans="1:20" x14ac:dyDescent="0.2">
      <c r="A89" s="83"/>
      <c r="B89" s="83"/>
      <c r="C89" s="30"/>
      <c r="D89" s="84">
        <f t="shared" si="17"/>
        <v>0</v>
      </c>
      <c r="E89" s="84">
        <f t="shared" si="18"/>
        <v>0</v>
      </c>
      <c r="F89" s="76">
        <f t="shared" si="19"/>
        <v>0</v>
      </c>
      <c r="G89" s="76">
        <f t="shared" si="20"/>
        <v>0</v>
      </c>
      <c r="H89" s="76">
        <f t="shared" si="21"/>
        <v>0</v>
      </c>
      <c r="I89" s="76">
        <f t="shared" si="22"/>
        <v>0</v>
      </c>
      <c r="J89" s="76">
        <f t="shared" si="23"/>
        <v>0</v>
      </c>
      <c r="K89" s="76">
        <f t="shared" ca="1" si="24"/>
        <v>-7.4866151034280889E-4</v>
      </c>
      <c r="L89" s="76">
        <f t="shared" ca="1" si="25"/>
        <v>5.604940570687757E-7</v>
      </c>
      <c r="M89" s="76">
        <f t="shared" ca="1" si="26"/>
        <v>77.210189569163873</v>
      </c>
      <c r="N89" s="76">
        <f t="shared" ca="1" si="27"/>
        <v>262.04693933508037</v>
      </c>
      <c r="O89" s="76">
        <f t="shared" ca="1" si="28"/>
        <v>49.548800542169467</v>
      </c>
      <c r="P89" s="30">
        <f t="shared" ca="1" si="29"/>
        <v>7.4866151034280889E-4</v>
      </c>
      <c r="Q89" s="30"/>
      <c r="R89" s="30"/>
      <c r="S89" s="30"/>
      <c r="T89" s="30"/>
    </row>
    <row r="90" spans="1:20" x14ac:dyDescent="0.2">
      <c r="A90" s="83"/>
      <c r="B90" s="83"/>
      <c r="C90" s="30"/>
      <c r="D90" s="84">
        <f t="shared" si="17"/>
        <v>0</v>
      </c>
      <c r="E90" s="84">
        <f t="shared" si="18"/>
        <v>0</v>
      </c>
      <c r="F90" s="76">
        <f t="shared" si="19"/>
        <v>0</v>
      </c>
      <c r="G90" s="76">
        <f t="shared" si="20"/>
        <v>0</v>
      </c>
      <c r="H90" s="76">
        <f t="shared" si="21"/>
        <v>0</v>
      </c>
      <c r="I90" s="76">
        <f t="shared" si="22"/>
        <v>0</v>
      </c>
      <c r="J90" s="76">
        <f t="shared" si="23"/>
        <v>0</v>
      </c>
      <c r="K90" s="76">
        <f t="shared" ca="1" si="24"/>
        <v>-7.4866151034280889E-4</v>
      </c>
      <c r="L90" s="76">
        <f t="shared" ca="1" si="25"/>
        <v>5.604940570687757E-7</v>
      </c>
      <c r="M90" s="76">
        <f t="shared" ca="1" si="26"/>
        <v>77.210189569163873</v>
      </c>
      <c r="N90" s="76">
        <f t="shared" ca="1" si="27"/>
        <v>262.04693933508037</v>
      </c>
      <c r="O90" s="76">
        <f t="shared" ca="1" si="28"/>
        <v>49.548800542169467</v>
      </c>
      <c r="P90" s="30">
        <f t="shared" ca="1" si="29"/>
        <v>7.4866151034280889E-4</v>
      </c>
      <c r="Q90" s="30"/>
      <c r="R90" s="30"/>
      <c r="S90" s="30"/>
      <c r="T90" s="30"/>
    </row>
    <row r="91" spans="1:20" x14ac:dyDescent="0.2">
      <c r="A91" s="83"/>
      <c r="B91" s="83"/>
      <c r="C91" s="30"/>
      <c r="D91" s="84">
        <f t="shared" si="17"/>
        <v>0</v>
      </c>
      <c r="E91" s="84">
        <f t="shared" si="18"/>
        <v>0</v>
      </c>
      <c r="F91" s="76">
        <f t="shared" si="19"/>
        <v>0</v>
      </c>
      <c r="G91" s="76">
        <f t="shared" si="20"/>
        <v>0</v>
      </c>
      <c r="H91" s="76">
        <f t="shared" si="21"/>
        <v>0</v>
      </c>
      <c r="I91" s="76">
        <f t="shared" si="22"/>
        <v>0</v>
      </c>
      <c r="J91" s="76">
        <f t="shared" si="23"/>
        <v>0</v>
      </c>
      <c r="K91" s="76">
        <f t="shared" ca="1" si="24"/>
        <v>-7.4866151034280889E-4</v>
      </c>
      <c r="L91" s="76">
        <f t="shared" ca="1" si="25"/>
        <v>5.604940570687757E-7</v>
      </c>
      <c r="M91" s="76">
        <f t="shared" ca="1" si="26"/>
        <v>77.210189569163873</v>
      </c>
      <c r="N91" s="76">
        <f t="shared" ca="1" si="27"/>
        <v>262.04693933508037</v>
      </c>
      <c r="O91" s="76">
        <f t="shared" ca="1" si="28"/>
        <v>49.548800542169467</v>
      </c>
      <c r="P91" s="30">
        <f t="shared" ca="1" si="29"/>
        <v>7.4866151034280889E-4</v>
      </c>
      <c r="Q91" s="30"/>
      <c r="R91" s="30"/>
      <c r="S91" s="30"/>
      <c r="T91" s="30"/>
    </row>
    <row r="92" spans="1:20" x14ac:dyDescent="0.2">
      <c r="A92" s="83"/>
      <c r="B92" s="83"/>
      <c r="C92" s="30"/>
      <c r="D92" s="84">
        <f t="shared" si="17"/>
        <v>0</v>
      </c>
      <c r="E92" s="84">
        <f t="shared" si="18"/>
        <v>0</v>
      </c>
      <c r="F92" s="76">
        <f t="shared" si="19"/>
        <v>0</v>
      </c>
      <c r="G92" s="76">
        <f t="shared" si="20"/>
        <v>0</v>
      </c>
      <c r="H92" s="76">
        <f t="shared" si="21"/>
        <v>0</v>
      </c>
      <c r="I92" s="76">
        <f t="shared" si="22"/>
        <v>0</v>
      </c>
      <c r="J92" s="76">
        <f t="shared" si="23"/>
        <v>0</v>
      </c>
      <c r="K92" s="76">
        <f t="shared" ca="1" si="24"/>
        <v>-7.4866151034280889E-4</v>
      </c>
      <c r="L92" s="76">
        <f t="shared" ca="1" si="25"/>
        <v>5.604940570687757E-7</v>
      </c>
      <c r="M92" s="76">
        <f t="shared" ca="1" si="26"/>
        <v>77.210189569163873</v>
      </c>
      <c r="N92" s="76">
        <f t="shared" ca="1" si="27"/>
        <v>262.04693933508037</v>
      </c>
      <c r="O92" s="76">
        <f t="shared" ca="1" si="28"/>
        <v>49.548800542169467</v>
      </c>
      <c r="P92" s="30">
        <f t="shared" ca="1" si="29"/>
        <v>7.4866151034280889E-4</v>
      </c>
      <c r="Q92" s="30"/>
      <c r="R92" s="30"/>
      <c r="S92" s="30"/>
      <c r="T92" s="30"/>
    </row>
    <row r="93" spans="1:20" x14ac:dyDescent="0.2">
      <c r="A93" s="83"/>
      <c r="B93" s="83"/>
      <c r="C93" s="30"/>
      <c r="D93" s="84">
        <f t="shared" si="17"/>
        <v>0</v>
      </c>
      <c r="E93" s="84">
        <f t="shared" si="18"/>
        <v>0</v>
      </c>
      <c r="F93" s="76">
        <f t="shared" si="19"/>
        <v>0</v>
      </c>
      <c r="G93" s="76">
        <f t="shared" si="20"/>
        <v>0</v>
      </c>
      <c r="H93" s="76">
        <f t="shared" si="21"/>
        <v>0</v>
      </c>
      <c r="I93" s="76">
        <f t="shared" si="22"/>
        <v>0</v>
      </c>
      <c r="J93" s="76">
        <f t="shared" si="23"/>
        <v>0</v>
      </c>
      <c r="K93" s="76">
        <f t="shared" ca="1" si="24"/>
        <v>-7.4866151034280889E-4</v>
      </c>
      <c r="L93" s="76">
        <f t="shared" ca="1" si="25"/>
        <v>5.604940570687757E-7</v>
      </c>
      <c r="M93" s="76">
        <f t="shared" ca="1" si="26"/>
        <v>77.210189569163873</v>
      </c>
      <c r="N93" s="76">
        <f t="shared" ca="1" si="27"/>
        <v>262.04693933508037</v>
      </c>
      <c r="O93" s="76">
        <f t="shared" ca="1" si="28"/>
        <v>49.548800542169467</v>
      </c>
      <c r="P93" s="30">
        <f t="shared" ca="1" si="29"/>
        <v>7.4866151034280889E-4</v>
      </c>
      <c r="Q93" s="30"/>
      <c r="R93" s="30"/>
      <c r="S93" s="30"/>
      <c r="T93" s="30"/>
    </row>
    <row r="94" spans="1:20" x14ac:dyDescent="0.2">
      <c r="A94" s="83"/>
      <c r="B94" s="83"/>
      <c r="C94" s="30"/>
      <c r="D94" s="84">
        <f t="shared" si="17"/>
        <v>0</v>
      </c>
      <c r="E94" s="84">
        <f t="shared" si="18"/>
        <v>0</v>
      </c>
      <c r="F94" s="76">
        <f t="shared" si="19"/>
        <v>0</v>
      </c>
      <c r="G94" s="76">
        <f t="shared" si="20"/>
        <v>0</v>
      </c>
      <c r="H94" s="76">
        <f t="shared" si="21"/>
        <v>0</v>
      </c>
      <c r="I94" s="76">
        <f t="shared" si="22"/>
        <v>0</v>
      </c>
      <c r="J94" s="76">
        <f t="shared" si="23"/>
        <v>0</v>
      </c>
      <c r="K94" s="76">
        <f t="shared" ca="1" si="24"/>
        <v>-7.4866151034280889E-4</v>
      </c>
      <c r="L94" s="76">
        <f t="shared" ca="1" si="25"/>
        <v>5.604940570687757E-7</v>
      </c>
      <c r="M94" s="76">
        <f t="shared" ca="1" si="26"/>
        <v>77.210189569163873</v>
      </c>
      <c r="N94" s="76">
        <f t="shared" ca="1" si="27"/>
        <v>262.04693933508037</v>
      </c>
      <c r="O94" s="76">
        <f t="shared" ca="1" si="28"/>
        <v>49.548800542169467</v>
      </c>
      <c r="P94" s="30">
        <f t="shared" ca="1" si="29"/>
        <v>7.4866151034280889E-4</v>
      </c>
      <c r="Q94" s="30"/>
      <c r="R94" s="30"/>
      <c r="S94" s="30"/>
      <c r="T94" s="30"/>
    </row>
    <row r="95" spans="1:20" x14ac:dyDescent="0.2">
      <c r="A95" s="83"/>
      <c r="B95" s="83"/>
      <c r="C95" s="30"/>
      <c r="D95" s="84">
        <f t="shared" si="17"/>
        <v>0</v>
      </c>
      <c r="E95" s="84">
        <f t="shared" si="18"/>
        <v>0</v>
      </c>
      <c r="F95" s="76">
        <f t="shared" si="19"/>
        <v>0</v>
      </c>
      <c r="G95" s="76">
        <f t="shared" si="20"/>
        <v>0</v>
      </c>
      <c r="H95" s="76">
        <f t="shared" si="21"/>
        <v>0</v>
      </c>
      <c r="I95" s="76">
        <f t="shared" si="22"/>
        <v>0</v>
      </c>
      <c r="J95" s="76">
        <f t="shared" si="23"/>
        <v>0</v>
      </c>
      <c r="K95" s="76">
        <f t="shared" ca="1" si="24"/>
        <v>-7.4866151034280889E-4</v>
      </c>
      <c r="L95" s="76">
        <f t="shared" ca="1" si="25"/>
        <v>5.604940570687757E-7</v>
      </c>
      <c r="M95" s="76">
        <f t="shared" ca="1" si="26"/>
        <v>77.210189569163873</v>
      </c>
      <c r="N95" s="76">
        <f t="shared" ca="1" si="27"/>
        <v>262.04693933508037</v>
      </c>
      <c r="O95" s="76">
        <f t="shared" ca="1" si="28"/>
        <v>49.548800542169467</v>
      </c>
      <c r="P95" s="30">
        <f t="shared" ca="1" si="29"/>
        <v>7.4866151034280889E-4</v>
      </c>
      <c r="Q95" s="30"/>
      <c r="R95" s="30"/>
      <c r="S95" s="30"/>
      <c r="T95" s="30"/>
    </row>
    <row r="96" spans="1:20" x14ac:dyDescent="0.2">
      <c r="A96" s="83"/>
      <c r="B96" s="83"/>
      <c r="C96" s="30"/>
      <c r="D96" s="84">
        <f t="shared" si="17"/>
        <v>0</v>
      </c>
      <c r="E96" s="84">
        <f t="shared" si="18"/>
        <v>0</v>
      </c>
      <c r="F96" s="76">
        <f t="shared" si="19"/>
        <v>0</v>
      </c>
      <c r="G96" s="76">
        <f t="shared" si="20"/>
        <v>0</v>
      </c>
      <c r="H96" s="76">
        <f t="shared" si="21"/>
        <v>0</v>
      </c>
      <c r="I96" s="76">
        <f t="shared" si="22"/>
        <v>0</v>
      </c>
      <c r="J96" s="76">
        <f t="shared" si="23"/>
        <v>0</v>
      </c>
      <c r="K96" s="76">
        <f t="shared" ca="1" si="24"/>
        <v>-7.4866151034280889E-4</v>
      </c>
      <c r="L96" s="76">
        <f t="shared" ca="1" si="25"/>
        <v>5.604940570687757E-7</v>
      </c>
      <c r="M96" s="76">
        <f t="shared" ca="1" si="26"/>
        <v>77.210189569163873</v>
      </c>
      <c r="N96" s="76">
        <f t="shared" ca="1" si="27"/>
        <v>262.04693933508037</v>
      </c>
      <c r="O96" s="76">
        <f t="shared" ca="1" si="28"/>
        <v>49.548800542169467</v>
      </c>
      <c r="P96" s="30">
        <f t="shared" ca="1" si="29"/>
        <v>7.4866151034280889E-4</v>
      </c>
      <c r="Q96" s="30"/>
      <c r="R96" s="30"/>
      <c r="S96" s="30"/>
      <c r="T96" s="30"/>
    </row>
    <row r="97" spans="1:20" x14ac:dyDescent="0.2">
      <c r="A97" s="83"/>
      <c r="B97" s="83"/>
      <c r="C97" s="30"/>
      <c r="D97" s="84">
        <f t="shared" si="17"/>
        <v>0</v>
      </c>
      <c r="E97" s="84">
        <f t="shared" si="18"/>
        <v>0</v>
      </c>
      <c r="F97" s="76">
        <f t="shared" si="19"/>
        <v>0</v>
      </c>
      <c r="G97" s="76">
        <f t="shared" si="20"/>
        <v>0</v>
      </c>
      <c r="H97" s="76">
        <f t="shared" si="21"/>
        <v>0</v>
      </c>
      <c r="I97" s="76">
        <f t="shared" si="22"/>
        <v>0</v>
      </c>
      <c r="J97" s="76">
        <f t="shared" si="23"/>
        <v>0</v>
      </c>
      <c r="K97" s="76">
        <f t="shared" ca="1" si="24"/>
        <v>-7.4866151034280889E-4</v>
      </c>
      <c r="L97" s="76">
        <f t="shared" ca="1" si="25"/>
        <v>5.604940570687757E-7</v>
      </c>
      <c r="M97" s="76">
        <f t="shared" ca="1" si="26"/>
        <v>77.210189569163873</v>
      </c>
      <c r="N97" s="76">
        <f t="shared" ca="1" si="27"/>
        <v>262.04693933508037</v>
      </c>
      <c r="O97" s="76">
        <f t="shared" ca="1" si="28"/>
        <v>49.548800542169467</v>
      </c>
      <c r="P97" s="30">
        <f t="shared" ca="1" si="29"/>
        <v>7.4866151034280889E-4</v>
      </c>
      <c r="Q97" s="30"/>
      <c r="R97" s="30"/>
      <c r="S97" s="30"/>
      <c r="T97" s="30"/>
    </row>
    <row r="98" spans="1:20" x14ac:dyDescent="0.2">
      <c r="A98" s="83"/>
      <c r="B98" s="83"/>
      <c r="C98" s="30"/>
      <c r="D98" s="84">
        <f t="shared" si="17"/>
        <v>0</v>
      </c>
      <c r="E98" s="84">
        <f t="shared" si="18"/>
        <v>0</v>
      </c>
      <c r="F98" s="76">
        <f t="shared" si="19"/>
        <v>0</v>
      </c>
      <c r="G98" s="76">
        <f t="shared" si="20"/>
        <v>0</v>
      </c>
      <c r="H98" s="76">
        <f t="shared" si="21"/>
        <v>0</v>
      </c>
      <c r="I98" s="76">
        <f t="shared" si="22"/>
        <v>0</v>
      </c>
      <c r="J98" s="76">
        <f t="shared" si="23"/>
        <v>0</v>
      </c>
      <c r="K98" s="76">
        <f t="shared" ca="1" si="24"/>
        <v>-7.4866151034280889E-4</v>
      </c>
      <c r="L98" s="76">
        <f t="shared" ca="1" si="25"/>
        <v>5.604940570687757E-7</v>
      </c>
      <c r="M98" s="76">
        <f t="shared" ca="1" si="26"/>
        <v>77.210189569163873</v>
      </c>
      <c r="N98" s="76">
        <f t="shared" ca="1" si="27"/>
        <v>262.04693933508037</v>
      </c>
      <c r="O98" s="76">
        <f t="shared" ca="1" si="28"/>
        <v>49.548800542169467</v>
      </c>
      <c r="P98" s="30">
        <f t="shared" ca="1" si="29"/>
        <v>7.4866151034280889E-4</v>
      </c>
      <c r="Q98" s="30"/>
      <c r="R98" s="30"/>
      <c r="S98" s="30"/>
      <c r="T98" s="30"/>
    </row>
    <row r="99" spans="1:20" x14ac:dyDescent="0.2">
      <c r="A99" s="83"/>
      <c r="B99" s="83"/>
      <c r="C99" s="30"/>
      <c r="D99" s="84">
        <f t="shared" si="17"/>
        <v>0</v>
      </c>
      <c r="E99" s="84">
        <f t="shared" si="18"/>
        <v>0</v>
      </c>
      <c r="F99" s="76">
        <f t="shared" si="19"/>
        <v>0</v>
      </c>
      <c r="G99" s="76">
        <f t="shared" si="20"/>
        <v>0</v>
      </c>
      <c r="H99" s="76">
        <f t="shared" si="21"/>
        <v>0</v>
      </c>
      <c r="I99" s="76">
        <f t="shared" si="22"/>
        <v>0</v>
      </c>
      <c r="J99" s="76">
        <f t="shared" si="23"/>
        <v>0</v>
      </c>
      <c r="K99" s="76">
        <f t="shared" ca="1" si="24"/>
        <v>-7.4866151034280889E-4</v>
      </c>
      <c r="L99" s="76">
        <f t="shared" ca="1" si="25"/>
        <v>5.604940570687757E-7</v>
      </c>
      <c r="M99" s="76">
        <f t="shared" ca="1" si="26"/>
        <v>77.210189569163873</v>
      </c>
      <c r="N99" s="76">
        <f t="shared" ca="1" si="27"/>
        <v>262.04693933508037</v>
      </c>
      <c r="O99" s="76">
        <f t="shared" ca="1" si="28"/>
        <v>49.548800542169467</v>
      </c>
      <c r="P99" s="30">
        <f t="shared" ca="1" si="29"/>
        <v>7.4866151034280889E-4</v>
      </c>
      <c r="Q99" s="30"/>
      <c r="R99" s="30"/>
      <c r="S99" s="30"/>
      <c r="T99" s="30"/>
    </row>
    <row r="100" spans="1:20" x14ac:dyDescent="0.2">
      <c r="A100" s="83"/>
      <c r="B100" s="83"/>
      <c r="C100" s="30"/>
      <c r="D100" s="84">
        <f t="shared" si="17"/>
        <v>0</v>
      </c>
      <c r="E100" s="84">
        <f t="shared" si="18"/>
        <v>0</v>
      </c>
      <c r="F100" s="76">
        <f t="shared" si="19"/>
        <v>0</v>
      </c>
      <c r="G100" s="76">
        <f t="shared" si="20"/>
        <v>0</v>
      </c>
      <c r="H100" s="76">
        <f t="shared" si="21"/>
        <v>0</v>
      </c>
      <c r="I100" s="76">
        <f t="shared" si="22"/>
        <v>0</v>
      </c>
      <c r="J100" s="76">
        <f t="shared" si="23"/>
        <v>0</v>
      </c>
      <c r="K100" s="76">
        <f t="shared" ca="1" si="24"/>
        <v>-7.4866151034280889E-4</v>
      </c>
      <c r="L100" s="76">
        <f t="shared" ca="1" si="25"/>
        <v>5.604940570687757E-7</v>
      </c>
      <c r="M100" s="76">
        <f t="shared" ca="1" si="26"/>
        <v>77.210189569163873</v>
      </c>
      <c r="N100" s="76">
        <f t="shared" ca="1" si="27"/>
        <v>262.04693933508037</v>
      </c>
      <c r="O100" s="76">
        <f t="shared" ca="1" si="28"/>
        <v>49.548800542169467</v>
      </c>
      <c r="P100" s="30">
        <f t="shared" ca="1" si="29"/>
        <v>7.4866151034280889E-4</v>
      </c>
      <c r="Q100" s="30"/>
      <c r="R100" s="30"/>
      <c r="S100" s="30"/>
      <c r="T100" s="30"/>
    </row>
    <row r="101" spans="1:20" x14ac:dyDescent="0.2">
      <c r="A101" s="83"/>
      <c r="B101" s="83"/>
      <c r="C101" s="30"/>
      <c r="D101" s="84">
        <f t="shared" si="17"/>
        <v>0</v>
      </c>
      <c r="E101" s="84">
        <f t="shared" si="18"/>
        <v>0</v>
      </c>
      <c r="F101" s="76">
        <f t="shared" si="19"/>
        <v>0</v>
      </c>
      <c r="G101" s="76">
        <f t="shared" si="20"/>
        <v>0</v>
      </c>
      <c r="H101" s="76">
        <f t="shared" si="21"/>
        <v>0</v>
      </c>
      <c r="I101" s="76">
        <f t="shared" si="22"/>
        <v>0</v>
      </c>
      <c r="J101" s="76">
        <f t="shared" si="23"/>
        <v>0</v>
      </c>
      <c r="K101" s="76">
        <f t="shared" ca="1" si="24"/>
        <v>-7.4866151034280889E-4</v>
      </c>
      <c r="L101" s="76">
        <f t="shared" ca="1" si="25"/>
        <v>5.604940570687757E-7</v>
      </c>
      <c r="M101" s="76">
        <f t="shared" ca="1" si="26"/>
        <v>77.210189569163873</v>
      </c>
      <c r="N101" s="76">
        <f t="shared" ca="1" si="27"/>
        <v>262.04693933508037</v>
      </c>
      <c r="O101" s="76">
        <f t="shared" ca="1" si="28"/>
        <v>49.548800542169467</v>
      </c>
      <c r="P101" s="30">
        <f t="shared" ca="1" si="29"/>
        <v>7.4866151034280889E-4</v>
      </c>
      <c r="Q101" s="30"/>
      <c r="R101" s="30"/>
      <c r="S101" s="30"/>
      <c r="T101" s="30"/>
    </row>
    <row r="102" spans="1:20" x14ac:dyDescent="0.2">
      <c r="A102" s="83"/>
      <c r="B102" s="83"/>
      <c r="C102" s="30"/>
      <c r="D102" s="84">
        <f t="shared" si="17"/>
        <v>0</v>
      </c>
      <c r="E102" s="84">
        <f t="shared" si="18"/>
        <v>0</v>
      </c>
      <c r="F102" s="76">
        <f t="shared" si="19"/>
        <v>0</v>
      </c>
      <c r="G102" s="76">
        <f t="shared" si="20"/>
        <v>0</v>
      </c>
      <c r="H102" s="76">
        <f t="shared" si="21"/>
        <v>0</v>
      </c>
      <c r="I102" s="76">
        <f t="shared" si="22"/>
        <v>0</v>
      </c>
      <c r="J102" s="76">
        <f t="shared" si="23"/>
        <v>0</v>
      </c>
      <c r="K102" s="76">
        <f t="shared" ca="1" si="24"/>
        <v>-7.4866151034280889E-4</v>
      </c>
      <c r="L102" s="76">
        <f t="shared" ca="1" si="25"/>
        <v>5.604940570687757E-7</v>
      </c>
      <c r="M102" s="76">
        <f t="shared" ca="1" si="26"/>
        <v>77.210189569163873</v>
      </c>
      <c r="N102" s="76">
        <f t="shared" ca="1" si="27"/>
        <v>262.04693933508037</v>
      </c>
      <c r="O102" s="76">
        <f t="shared" ca="1" si="28"/>
        <v>49.548800542169467</v>
      </c>
      <c r="P102" s="30">
        <f t="shared" ca="1" si="29"/>
        <v>7.4866151034280889E-4</v>
      </c>
      <c r="Q102" s="30"/>
      <c r="R102" s="30"/>
      <c r="S102" s="30"/>
      <c r="T102" s="30"/>
    </row>
    <row r="103" spans="1:20" x14ac:dyDescent="0.2">
      <c r="A103" s="83"/>
      <c r="B103" s="83"/>
      <c r="C103" s="30"/>
      <c r="D103" s="84">
        <f t="shared" si="17"/>
        <v>0</v>
      </c>
      <c r="E103" s="84">
        <f t="shared" si="18"/>
        <v>0</v>
      </c>
      <c r="F103" s="76">
        <f t="shared" si="19"/>
        <v>0</v>
      </c>
      <c r="G103" s="76">
        <f t="shared" si="20"/>
        <v>0</v>
      </c>
      <c r="H103" s="76">
        <f t="shared" si="21"/>
        <v>0</v>
      </c>
      <c r="I103" s="76">
        <f t="shared" si="22"/>
        <v>0</v>
      </c>
      <c r="J103" s="76">
        <f t="shared" si="23"/>
        <v>0</v>
      </c>
      <c r="K103" s="76">
        <f t="shared" ca="1" si="24"/>
        <v>-7.4866151034280889E-4</v>
      </c>
      <c r="L103" s="76">
        <f t="shared" ca="1" si="25"/>
        <v>5.604940570687757E-7</v>
      </c>
      <c r="M103" s="76">
        <f t="shared" ca="1" si="26"/>
        <v>77.210189569163873</v>
      </c>
      <c r="N103" s="76">
        <f t="shared" ca="1" si="27"/>
        <v>262.04693933508037</v>
      </c>
      <c r="O103" s="76">
        <f t="shared" ca="1" si="28"/>
        <v>49.548800542169467</v>
      </c>
      <c r="P103" s="30">
        <f t="shared" ca="1" si="29"/>
        <v>7.4866151034280889E-4</v>
      </c>
      <c r="Q103" s="30"/>
      <c r="R103" s="30"/>
      <c r="S103" s="30"/>
      <c r="T103" s="30"/>
    </row>
    <row r="104" spans="1:20" x14ac:dyDescent="0.2">
      <c r="A104" s="83"/>
      <c r="B104" s="83"/>
      <c r="C104" s="30"/>
      <c r="D104" s="84">
        <f t="shared" si="17"/>
        <v>0</v>
      </c>
      <c r="E104" s="84">
        <f t="shared" si="18"/>
        <v>0</v>
      </c>
      <c r="F104" s="76">
        <f t="shared" si="19"/>
        <v>0</v>
      </c>
      <c r="G104" s="76">
        <f t="shared" si="20"/>
        <v>0</v>
      </c>
      <c r="H104" s="76">
        <f t="shared" si="21"/>
        <v>0</v>
      </c>
      <c r="I104" s="76">
        <f t="shared" si="22"/>
        <v>0</v>
      </c>
      <c r="J104" s="76">
        <f t="shared" si="23"/>
        <v>0</v>
      </c>
      <c r="K104" s="76">
        <f t="shared" ca="1" si="24"/>
        <v>-7.4866151034280889E-4</v>
      </c>
      <c r="L104" s="76">
        <f t="shared" ca="1" si="25"/>
        <v>5.604940570687757E-7</v>
      </c>
      <c r="M104" s="76">
        <f t="shared" ca="1" si="26"/>
        <v>77.210189569163873</v>
      </c>
      <c r="N104" s="76">
        <f t="shared" ca="1" si="27"/>
        <v>262.04693933508037</v>
      </c>
      <c r="O104" s="76">
        <f t="shared" ca="1" si="28"/>
        <v>49.548800542169467</v>
      </c>
      <c r="P104" s="30">
        <f t="shared" ca="1" si="29"/>
        <v>7.4866151034280889E-4</v>
      </c>
      <c r="Q104" s="30"/>
      <c r="R104" s="30"/>
      <c r="S104" s="30"/>
      <c r="T104" s="30"/>
    </row>
    <row r="105" spans="1:20" x14ac:dyDescent="0.2">
      <c r="A105" s="83"/>
      <c r="B105" s="83"/>
      <c r="C105" s="30"/>
      <c r="D105" s="84">
        <f t="shared" si="17"/>
        <v>0</v>
      </c>
      <c r="E105" s="84">
        <f t="shared" si="18"/>
        <v>0</v>
      </c>
      <c r="F105" s="76">
        <f t="shared" si="19"/>
        <v>0</v>
      </c>
      <c r="G105" s="76">
        <f t="shared" si="20"/>
        <v>0</v>
      </c>
      <c r="H105" s="76">
        <f t="shared" si="21"/>
        <v>0</v>
      </c>
      <c r="I105" s="76">
        <f t="shared" si="22"/>
        <v>0</v>
      </c>
      <c r="J105" s="76">
        <f t="shared" si="23"/>
        <v>0</v>
      </c>
      <c r="K105" s="76">
        <f t="shared" ca="1" si="24"/>
        <v>-7.4866151034280889E-4</v>
      </c>
      <c r="L105" s="76">
        <f t="shared" ca="1" si="25"/>
        <v>5.604940570687757E-7</v>
      </c>
      <c r="M105" s="76">
        <f t="shared" ca="1" si="26"/>
        <v>77.210189569163873</v>
      </c>
      <c r="N105" s="76">
        <f t="shared" ca="1" si="27"/>
        <v>262.04693933508037</v>
      </c>
      <c r="O105" s="76">
        <f t="shared" ca="1" si="28"/>
        <v>49.548800542169467</v>
      </c>
      <c r="P105" s="30">
        <f t="shared" ca="1" si="29"/>
        <v>7.4866151034280889E-4</v>
      </c>
      <c r="Q105" s="30"/>
      <c r="R105" s="30"/>
      <c r="S105" s="30"/>
      <c r="T105" s="30"/>
    </row>
    <row r="106" spans="1:20" x14ac:dyDescent="0.2">
      <c r="A106" s="83"/>
      <c r="B106" s="83"/>
      <c r="C106" s="30"/>
      <c r="D106" s="84">
        <f t="shared" si="17"/>
        <v>0</v>
      </c>
      <c r="E106" s="84">
        <f t="shared" si="18"/>
        <v>0</v>
      </c>
      <c r="F106" s="76">
        <f t="shared" si="19"/>
        <v>0</v>
      </c>
      <c r="G106" s="76">
        <f t="shared" si="20"/>
        <v>0</v>
      </c>
      <c r="H106" s="76">
        <f t="shared" si="21"/>
        <v>0</v>
      </c>
      <c r="I106" s="76">
        <f t="shared" si="22"/>
        <v>0</v>
      </c>
      <c r="J106" s="76">
        <f t="shared" si="23"/>
        <v>0</v>
      </c>
      <c r="K106" s="76">
        <f t="shared" ca="1" si="24"/>
        <v>-7.4866151034280889E-4</v>
      </c>
      <c r="L106" s="76">
        <f t="shared" ca="1" si="25"/>
        <v>5.604940570687757E-7</v>
      </c>
      <c r="M106" s="76">
        <f t="shared" ca="1" si="26"/>
        <v>77.210189569163873</v>
      </c>
      <c r="N106" s="76">
        <f t="shared" ca="1" si="27"/>
        <v>262.04693933508037</v>
      </c>
      <c r="O106" s="76">
        <f t="shared" ca="1" si="28"/>
        <v>49.548800542169467</v>
      </c>
      <c r="P106" s="30">
        <f t="shared" ca="1" si="29"/>
        <v>7.4866151034280889E-4</v>
      </c>
      <c r="Q106" s="30"/>
      <c r="R106" s="30"/>
      <c r="S106" s="30"/>
      <c r="T106" s="30"/>
    </row>
    <row r="107" spans="1:20" x14ac:dyDescent="0.2">
      <c r="A107" s="83"/>
      <c r="B107" s="83"/>
      <c r="C107" s="30"/>
      <c r="D107" s="84">
        <f t="shared" si="17"/>
        <v>0</v>
      </c>
      <c r="E107" s="84">
        <f t="shared" si="18"/>
        <v>0</v>
      </c>
      <c r="F107" s="76">
        <f t="shared" si="19"/>
        <v>0</v>
      </c>
      <c r="G107" s="76">
        <f t="shared" si="20"/>
        <v>0</v>
      </c>
      <c r="H107" s="76">
        <f t="shared" si="21"/>
        <v>0</v>
      </c>
      <c r="I107" s="76">
        <f t="shared" si="22"/>
        <v>0</v>
      </c>
      <c r="J107" s="76">
        <f t="shared" si="23"/>
        <v>0</v>
      </c>
      <c r="K107" s="76">
        <f t="shared" ca="1" si="24"/>
        <v>-7.4866151034280889E-4</v>
      </c>
      <c r="L107" s="76">
        <f t="shared" ca="1" si="25"/>
        <v>5.604940570687757E-7</v>
      </c>
      <c r="M107" s="76">
        <f t="shared" ca="1" si="26"/>
        <v>77.210189569163873</v>
      </c>
      <c r="N107" s="76">
        <f t="shared" ca="1" si="27"/>
        <v>262.04693933508037</v>
      </c>
      <c r="O107" s="76">
        <f t="shared" ca="1" si="28"/>
        <v>49.548800542169467</v>
      </c>
      <c r="P107" s="30">
        <f t="shared" ca="1" si="29"/>
        <v>7.4866151034280889E-4</v>
      </c>
      <c r="Q107" s="30"/>
      <c r="R107" s="30"/>
      <c r="S107" s="30"/>
      <c r="T107" s="30"/>
    </row>
    <row r="108" spans="1:20" x14ac:dyDescent="0.2">
      <c r="A108" s="83"/>
      <c r="B108" s="83"/>
      <c r="C108" s="30"/>
      <c r="D108" s="84">
        <f t="shared" si="17"/>
        <v>0</v>
      </c>
      <c r="E108" s="84">
        <f t="shared" si="18"/>
        <v>0</v>
      </c>
      <c r="F108" s="76">
        <f t="shared" si="19"/>
        <v>0</v>
      </c>
      <c r="G108" s="76">
        <f t="shared" si="20"/>
        <v>0</v>
      </c>
      <c r="H108" s="76">
        <f t="shared" si="21"/>
        <v>0</v>
      </c>
      <c r="I108" s="76">
        <f t="shared" si="22"/>
        <v>0</v>
      </c>
      <c r="J108" s="76">
        <f t="shared" si="23"/>
        <v>0</v>
      </c>
      <c r="K108" s="76">
        <f t="shared" ca="1" si="24"/>
        <v>-7.4866151034280889E-4</v>
      </c>
      <c r="L108" s="76">
        <f t="shared" ca="1" si="25"/>
        <v>5.604940570687757E-7</v>
      </c>
      <c r="M108" s="76">
        <f t="shared" ca="1" si="26"/>
        <v>77.210189569163873</v>
      </c>
      <c r="N108" s="76">
        <f t="shared" ca="1" si="27"/>
        <v>262.04693933508037</v>
      </c>
      <c r="O108" s="76">
        <f t="shared" ca="1" si="28"/>
        <v>49.548800542169467</v>
      </c>
      <c r="P108" s="30">
        <f t="shared" ca="1" si="29"/>
        <v>7.4866151034280889E-4</v>
      </c>
      <c r="Q108" s="30"/>
      <c r="R108" s="30"/>
      <c r="S108" s="30"/>
      <c r="T108" s="30"/>
    </row>
    <row r="109" spans="1:20" x14ac:dyDescent="0.2">
      <c r="A109" s="83"/>
      <c r="B109" s="83"/>
      <c r="C109" s="30"/>
      <c r="D109" s="84">
        <f t="shared" si="17"/>
        <v>0</v>
      </c>
      <c r="E109" s="84">
        <f t="shared" si="18"/>
        <v>0</v>
      </c>
      <c r="F109" s="76">
        <f t="shared" si="19"/>
        <v>0</v>
      </c>
      <c r="G109" s="76">
        <f t="shared" si="20"/>
        <v>0</v>
      </c>
      <c r="H109" s="76">
        <f t="shared" si="21"/>
        <v>0</v>
      </c>
      <c r="I109" s="76">
        <f t="shared" si="22"/>
        <v>0</v>
      </c>
      <c r="J109" s="76">
        <f t="shared" si="23"/>
        <v>0</v>
      </c>
      <c r="K109" s="76">
        <f t="shared" ca="1" si="24"/>
        <v>-7.4866151034280889E-4</v>
      </c>
      <c r="L109" s="76">
        <f t="shared" ca="1" si="25"/>
        <v>5.604940570687757E-7</v>
      </c>
      <c r="M109" s="76">
        <f t="shared" ca="1" si="26"/>
        <v>77.210189569163873</v>
      </c>
      <c r="N109" s="76">
        <f t="shared" ca="1" si="27"/>
        <v>262.04693933508037</v>
      </c>
      <c r="O109" s="76">
        <f t="shared" ca="1" si="28"/>
        <v>49.548800542169467</v>
      </c>
      <c r="P109" s="30">
        <f t="shared" ca="1" si="29"/>
        <v>7.4866151034280889E-4</v>
      </c>
      <c r="Q109" s="30"/>
      <c r="R109" s="30"/>
      <c r="S109" s="30"/>
      <c r="T109" s="30"/>
    </row>
    <row r="110" spans="1:20" x14ac:dyDescent="0.2">
      <c r="A110" s="83"/>
      <c r="B110" s="83"/>
      <c r="C110" s="30"/>
      <c r="D110" s="84">
        <f t="shared" si="17"/>
        <v>0</v>
      </c>
      <c r="E110" s="84">
        <f t="shared" si="18"/>
        <v>0</v>
      </c>
      <c r="F110" s="76">
        <f t="shared" si="19"/>
        <v>0</v>
      </c>
      <c r="G110" s="76">
        <f t="shared" si="20"/>
        <v>0</v>
      </c>
      <c r="H110" s="76">
        <f t="shared" si="21"/>
        <v>0</v>
      </c>
      <c r="I110" s="76">
        <f t="shared" si="22"/>
        <v>0</v>
      </c>
      <c r="J110" s="76">
        <f t="shared" si="23"/>
        <v>0</v>
      </c>
      <c r="K110" s="76">
        <f t="shared" ca="1" si="24"/>
        <v>-7.4866151034280889E-4</v>
      </c>
      <c r="L110" s="76">
        <f t="shared" ca="1" si="25"/>
        <v>5.604940570687757E-7</v>
      </c>
      <c r="M110" s="76">
        <f t="shared" ca="1" si="26"/>
        <v>77.210189569163873</v>
      </c>
      <c r="N110" s="76">
        <f t="shared" ca="1" si="27"/>
        <v>262.04693933508037</v>
      </c>
      <c r="O110" s="76">
        <f t="shared" ca="1" si="28"/>
        <v>49.548800542169467</v>
      </c>
      <c r="P110" s="30">
        <f t="shared" ca="1" si="29"/>
        <v>7.4866151034280889E-4</v>
      </c>
      <c r="Q110" s="30"/>
      <c r="R110" s="30"/>
      <c r="S110" s="30"/>
      <c r="T110" s="30"/>
    </row>
    <row r="111" spans="1:20" x14ac:dyDescent="0.2">
      <c r="A111" s="83"/>
      <c r="B111" s="83"/>
      <c r="C111" s="30"/>
      <c r="D111" s="84">
        <f t="shared" si="17"/>
        <v>0</v>
      </c>
      <c r="E111" s="84">
        <f t="shared" si="18"/>
        <v>0</v>
      </c>
      <c r="F111" s="76">
        <f t="shared" si="19"/>
        <v>0</v>
      </c>
      <c r="G111" s="76">
        <f t="shared" si="20"/>
        <v>0</v>
      </c>
      <c r="H111" s="76">
        <f t="shared" si="21"/>
        <v>0</v>
      </c>
      <c r="I111" s="76">
        <f t="shared" si="22"/>
        <v>0</v>
      </c>
      <c r="J111" s="76">
        <f t="shared" si="23"/>
        <v>0</v>
      </c>
      <c r="K111" s="76">
        <f t="shared" ca="1" si="24"/>
        <v>-7.4866151034280889E-4</v>
      </c>
      <c r="L111" s="76">
        <f t="shared" ca="1" si="25"/>
        <v>5.604940570687757E-7</v>
      </c>
      <c r="M111" s="76">
        <f t="shared" ca="1" si="26"/>
        <v>77.210189569163873</v>
      </c>
      <c r="N111" s="76">
        <f t="shared" ca="1" si="27"/>
        <v>262.04693933508037</v>
      </c>
      <c r="O111" s="76">
        <f t="shared" ca="1" si="28"/>
        <v>49.548800542169467</v>
      </c>
      <c r="P111" s="30">
        <f t="shared" ca="1" si="29"/>
        <v>7.4866151034280889E-4</v>
      </c>
      <c r="Q111" s="30"/>
      <c r="R111" s="30"/>
      <c r="S111" s="30"/>
      <c r="T111" s="30"/>
    </row>
    <row r="112" spans="1:20" x14ac:dyDescent="0.2">
      <c r="A112" s="83"/>
      <c r="B112" s="83"/>
      <c r="C112" s="30"/>
      <c r="D112" s="84">
        <f t="shared" si="17"/>
        <v>0</v>
      </c>
      <c r="E112" s="84">
        <f t="shared" si="18"/>
        <v>0</v>
      </c>
      <c r="F112" s="76">
        <f t="shared" si="19"/>
        <v>0</v>
      </c>
      <c r="G112" s="76">
        <f t="shared" si="20"/>
        <v>0</v>
      </c>
      <c r="H112" s="76">
        <f t="shared" si="21"/>
        <v>0</v>
      </c>
      <c r="I112" s="76">
        <f t="shared" si="22"/>
        <v>0</v>
      </c>
      <c r="J112" s="76">
        <f t="shared" si="23"/>
        <v>0</v>
      </c>
      <c r="K112" s="76">
        <f t="shared" ca="1" si="24"/>
        <v>-7.4866151034280889E-4</v>
      </c>
      <c r="L112" s="76">
        <f t="shared" ca="1" si="25"/>
        <v>5.604940570687757E-7</v>
      </c>
      <c r="M112" s="76">
        <f t="shared" ca="1" si="26"/>
        <v>77.210189569163873</v>
      </c>
      <c r="N112" s="76">
        <f t="shared" ca="1" si="27"/>
        <v>262.04693933508037</v>
      </c>
      <c r="O112" s="76">
        <f t="shared" ca="1" si="28"/>
        <v>49.548800542169467</v>
      </c>
      <c r="P112" s="30">
        <f t="shared" ca="1" si="29"/>
        <v>7.4866151034280889E-4</v>
      </c>
      <c r="Q112" s="30"/>
      <c r="R112" s="30"/>
      <c r="S112" s="30"/>
      <c r="T112" s="30"/>
    </row>
    <row r="113" spans="1:20" x14ac:dyDescent="0.2">
      <c r="A113" s="83"/>
      <c r="B113" s="83"/>
      <c r="C113" s="30"/>
      <c r="D113" s="84">
        <f t="shared" si="17"/>
        <v>0</v>
      </c>
      <c r="E113" s="84">
        <f t="shared" si="18"/>
        <v>0</v>
      </c>
      <c r="F113" s="76">
        <f t="shared" si="19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ca="1" si="24"/>
        <v>-7.4866151034280889E-4</v>
      </c>
      <c r="L113" s="76">
        <f t="shared" ca="1" si="25"/>
        <v>5.604940570687757E-7</v>
      </c>
      <c r="M113" s="76">
        <f t="shared" ca="1" si="26"/>
        <v>77.210189569163873</v>
      </c>
      <c r="N113" s="76">
        <f t="shared" ca="1" si="27"/>
        <v>262.04693933508037</v>
      </c>
      <c r="O113" s="76">
        <f t="shared" ca="1" si="28"/>
        <v>49.548800542169467</v>
      </c>
      <c r="P113" s="30">
        <f t="shared" ca="1" si="29"/>
        <v>7.4866151034280889E-4</v>
      </c>
      <c r="Q113" s="30"/>
      <c r="R113" s="30"/>
      <c r="S113" s="30"/>
      <c r="T113" s="30"/>
    </row>
    <row r="114" spans="1:20" x14ac:dyDescent="0.2">
      <c r="A114" s="83"/>
      <c r="B114" s="83"/>
      <c r="C114" s="30"/>
      <c r="D114" s="84">
        <f t="shared" si="17"/>
        <v>0</v>
      </c>
      <c r="E114" s="84">
        <f t="shared" si="18"/>
        <v>0</v>
      </c>
      <c r="F114" s="76">
        <f t="shared" si="19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ca="1" si="24"/>
        <v>-7.4866151034280889E-4</v>
      </c>
      <c r="L114" s="76">
        <f t="shared" ca="1" si="25"/>
        <v>5.604940570687757E-7</v>
      </c>
      <c r="M114" s="76">
        <f t="shared" ca="1" si="26"/>
        <v>77.210189569163873</v>
      </c>
      <c r="N114" s="76">
        <f t="shared" ca="1" si="27"/>
        <v>262.04693933508037</v>
      </c>
      <c r="O114" s="76">
        <f t="shared" ca="1" si="28"/>
        <v>49.548800542169467</v>
      </c>
      <c r="P114" s="30">
        <f t="shared" ca="1" si="29"/>
        <v>7.4866151034280889E-4</v>
      </c>
      <c r="Q114" s="30"/>
      <c r="R114" s="30"/>
      <c r="S114" s="30"/>
      <c r="T114" s="30"/>
    </row>
    <row r="115" spans="1:20" x14ac:dyDescent="0.2">
      <c r="A115" s="83"/>
      <c r="B115" s="83"/>
      <c r="C115" s="30"/>
      <c r="D115" s="84">
        <f t="shared" si="17"/>
        <v>0</v>
      </c>
      <c r="E115" s="84">
        <f t="shared" si="18"/>
        <v>0</v>
      </c>
      <c r="F115" s="76">
        <f t="shared" si="19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ca="1" si="24"/>
        <v>-7.4866151034280889E-4</v>
      </c>
      <c r="L115" s="76">
        <f t="shared" ca="1" si="25"/>
        <v>5.604940570687757E-7</v>
      </c>
      <c r="M115" s="76">
        <f t="shared" ca="1" si="26"/>
        <v>77.210189569163873</v>
      </c>
      <c r="N115" s="76">
        <f t="shared" ca="1" si="27"/>
        <v>262.04693933508037</v>
      </c>
      <c r="O115" s="76">
        <f t="shared" ca="1" si="28"/>
        <v>49.548800542169467</v>
      </c>
      <c r="P115" s="30">
        <f t="shared" ca="1" si="29"/>
        <v>7.4866151034280889E-4</v>
      </c>
      <c r="Q115" s="30"/>
      <c r="R115" s="30"/>
      <c r="S115" s="30"/>
      <c r="T115" s="30"/>
    </row>
    <row r="116" spans="1:20" x14ac:dyDescent="0.2">
      <c r="A116" s="83"/>
      <c r="B116" s="83"/>
      <c r="C116" s="30"/>
      <c r="D116" s="84">
        <f t="shared" si="17"/>
        <v>0</v>
      </c>
      <c r="E116" s="84">
        <f t="shared" si="18"/>
        <v>0</v>
      </c>
      <c r="F116" s="76">
        <f t="shared" si="19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ca="1" si="24"/>
        <v>-7.4866151034280889E-4</v>
      </c>
      <c r="L116" s="76">
        <f t="shared" ca="1" si="25"/>
        <v>5.604940570687757E-7</v>
      </c>
      <c r="M116" s="76">
        <f t="shared" ca="1" si="26"/>
        <v>77.210189569163873</v>
      </c>
      <c r="N116" s="76">
        <f t="shared" ca="1" si="27"/>
        <v>262.04693933508037</v>
      </c>
      <c r="O116" s="76">
        <f t="shared" ca="1" si="28"/>
        <v>49.548800542169467</v>
      </c>
      <c r="P116" s="30">
        <f t="shared" ca="1" si="29"/>
        <v>7.4866151034280889E-4</v>
      </c>
      <c r="Q116" s="30"/>
      <c r="R116" s="30"/>
      <c r="S116" s="30"/>
      <c r="T116" s="30"/>
    </row>
    <row r="117" spans="1:20" x14ac:dyDescent="0.2">
      <c r="A117" s="83"/>
      <c r="B117" s="83"/>
      <c r="C117" s="30"/>
      <c r="D117" s="84">
        <f t="shared" si="17"/>
        <v>0</v>
      </c>
      <c r="E117" s="84">
        <f t="shared" si="18"/>
        <v>0</v>
      </c>
      <c r="F117" s="76">
        <f t="shared" si="19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ca="1" si="24"/>
        <v>-7.4866151034280889E-4</v>
      </c>
      <c r="L117" s="76">
        <f t="shared" ca="1" si="25"/>
        <v>5.604940570687757E-7</v>
      </c>
      <c r="M117" s="76">
        <f t="shared" ca="1" si="26"/>
        <v>77.210189569163873</v>
      </c>
      <c r="N117" s="76">
        <f t="shared" ca="1" si="27"/>
        <v>262.04693933508037</v>
      </c>
      <c r="O117" s="76">
        <f t="shared" ca="1" si="28"/>
        <v>49.548800542169467</v>
      </c>
      <c r="P117" s="30">
        <f t="shared" ca="1" si="29"/>
        <v>7.4866151034280889E-4</v>
      </c>
      <c r="Q117" s="30"/>
      <c r="R117" s="30"/>
      <c r="S117" s="30"/>
      <c r="T117" s="30"/>
    </row>
    <row r="118" spans="1:20" x14ac:dyDescent="0.2">
      <c r="A118" s="83"/>
      <c r="B118" s="83"/>
      <c r="C118" s="30"/>
      <c r="D118" s="84">
        <f t="shared" si="17"/>
        <v>0</v>
      </c>
      <c r="E118" s="84">
        <f t="shared" si="18"/>
        <v>0</v>
      </c>
      <c r="F118" s="76">
        <f t="shared" si="19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ca="1" si="24"/>
        <v>-7.4866151034280889E-4</v>
      </c>
      <c r="L118" s="76">
        <f t="shared" ca="1" si="25"/>
        <v>5.604940570687757E-7</v>
      </c>
      <c r="M118" s="76">
        <f t="shared" ca="1" si="26"/>
        <v>77.210189569163873</v>
      </c>
      <c r="N118" s="76">
        <f t="shared" ca="1" si="27"/>
        <v>262.04693933508037</v>
      </c>
      <c r="O118" s="76">
        <f t="shared" ca="1" si="28"/>
        <v>49.548800542169467</v>
      </c>
      <c r="P118" s="30">
        <f t="shared" ca="1" si="29"/>
        <v>7.4866151034280889E-4</v>
      </c>
      <c r="Q118" s="30"/>
      <c r="R118" s="30"/>
      <c r="S118" s="30"/>
      <c r="T118" s="30"/>
    </row>
    <row r="119" spans="1:20" x14ac:dyDescent="0.2">
      <c r="A119" s="83"/>
      <c r="B119" s="83"/>
      <c r="C119" s="30"/>
      <c r="D119" s="84">
        <f t="shared" si="17"/>
        <v>0</v>
      </c>
      <c r="E119" s="84">
        <f t="shared" si="18"/>
        <v>0</v>
      </c>
      <c r="F119" s="76">
        <f t="shared" si="19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ca="1" si="24"/>
        <v>-7.4866151034280889E-4</v>
      </c>
      <c r="L119" s="76">
        <f t="shared" ca="1" si="25"/>
        <v>5.604940570687757E-7</v>
      </c>
      <c r="M119" s="76">
        <f t="shared" ca="1" si="26"/>
        <v>77.210189569163873</v>
      </c>
      <c r="N119" s="76">
        <f t="shared" ca="1" si="27"/>
        <v>262.04693933508037</v>
      </c>
      <c r="O119" s="76">
        <f t="shared" ca="1" si="28"/>
        <v>49.548800542169467</v>
      </c>
      <c r="P119" s="30">
        <f t="shared" ca="1" si="29"/>
        <v>7.4866151034280889E-4</v>
      </c>
      <c r="Q119" s="30"/>
      <c r="R119" s="30"/>
      <c r="S119" s="30"/>
      <c r="T119" s="30"/>
    </row>
    <row r="120" spans="1:20" x14ac:dyDescent="0.2">
      <c r="A120" s="85"/>
      <c r="B120" s="85"/>
      <c r="C120" s="30"/>
      <c r="D120" s="84">
        <f t="shared" si="17"/>
        <v>0</v>
      </c>
      <c r="E120" s="84">
        <f t="shared" si="18"/>
        <v>0</v>
      </c>
      <c r="F120" s="76">
        <f t="shared" si="19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ca="1" si="24"/>
        <v>-7.4866151034280889E-4</v>
      </c>
      <c r="L120" s="76">
        <f t="shared" ca="1" si="25"/>
        <v>5.604940570687757E-7</v>
      </c>
      <c r="M120" s="76">
        <f t="shared" ca="1" si="26"/>
        <v>77.210189569163873</v>
      </c>
      <c r="N120" s="76">
        <f t="shared" ca="1" si="27"/>
        <v>262.04693933508037</v>
      </c>
      <c r="O120" s="76">
        <f t="shared" ca="1" si="28"/>
        <v>49.548800542169467</v>
      </c>
      <c r="P120" s="30">
        <f t="shared" ca="1" si="29"/>
        <v>7.4866151034280889E-4</v>
      </c>
      <c r="Q120" s="30"/>
      <c r="R120" s="30"/>
      <c r="S120" s="30"/>
      <c r="T120" s="30"/>
    </row>
    <row r="121" spans="1:20" x14ac:dyDescent="0.2">
      <c r="A121" s="85"/>
      <c r="B121" s="85"/>
      <c r="C121" s="30"/>
      <c r="D121" s="84">
        <f t="shared" si="17"/>
        <v>0</v>
      </c>
      <c r="E121" s="84">
        <f t="shared" si="18"/>
        <v>0</v>
      </c>
      <c r="F121" s="76">
        <f t="shared" si="19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ca="1" si="24"/>
        <v>-7.4866151034280889E-4</v>
      </c>
      <c r="L121" s="76">
        <f t="shared" ca="1" si="25"/>
        <v>5.604940570687757E-7</v>
      </c>
      <c r="M121" s="76">
        <f t="shared" ca="1" si="26"/>
        <v>77.210189569163873</v>
      </c>
      <c r="N121" s="76">
        <f t="shared" ca="1" si="27"/>
        <v>262.04693933508037</v>
      </c>
      <c r="O121" s="76">
        <f t="shared" ca="1" si="28"/>
        <v>49.548800542169467</v>
      </c>
      <c r="P121" s="30">
        <f t="shared" ca="1" si="29"/>
        <v>7.4866151034280889E-4</v>
      </c>
      <c r="Q121" s="30"/>
      <c r="R121" s="30"/>
      <c r="S121" s="30"/>
      <c r="T121" s="30"/>
    </row>
    <row r="122" spans="1:20" x14ac:dyDescent="0.2">
      <c r="A122" s="85"/>
      <c r="B122" s="85"/>
      <c r="C122" s="30"/>
      <c r="D122" s="84">
        <f t="shared" si="17"/>
        <v>0</v>
      </c>
      <c r="E122" s="84">
        <f t="shared" si="18"/>
        <v>0</v>
      </c>
      <c r="F122" s="76">
        <f t="shared" si="19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ca="1" si="24"/>
        <v>-7.4866151034280889E-4</v>
      </c>
      <c r="L122" s="76">
        <f t="shared" ca="1" si="25"/>
        <v>5.604940570687757E-7</v>
      </c>
      <c r="M122" s="76">
        <f t="shared" ca="1" si="26"/>
        <v>77.210189569163873</v>
      </c>
      <c r="N122" s="76">
        <f t="shared" ca="1" si="27"/>
        <v>262.04693933508037</v>
      </c>
      <c r="O122" s="76">
        <f t="shared" ca="1" si="28"/>
        <v>49.548800542169467</v>
      </c>
      <c r="P122" s="30">
        <f t="shared" ca="1" si="29"/>
        <v>7.4866151034280889E-4</v>
      </c>
      <c r="Q122" s="30"/>
      <c r="R122" s="30"/>
      <c r="S122" s="30"/>
      <c r="T122" s="30"/>
    </row>
    <row r="123" spans="1:20" x14ac:dyDescent="0.2">
      <c r="A123" s="85"/>
      <c r="B123" s="85"/>
      <c r="C123" s="30"/>
      <c r="D123" s="84">
        <f t="shared" si="17"/>
        <v>0</v>
      </c>
      <c r="E123" s="84">
        <f t="shared" si="18"/>
        <v>0</v>
      </c>
      <c r="F123" s="76">
        <f t="shared" si="19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ca="1" si="24"/>
        <v>-7.4866151034280889E-4</v>
      </c>
      <c r="L123" s="76">
        <f t="shared" ca="1" si="25"/>
        <v>5.604940570687757E-7</v>
      </c>
      <c r="M123" s="76">
        <f t="shared" ca="1" si="26"/>
        <v>77.210189569163873</v>
      </c>
      <c r="N123" s="76">
        <f t="shared" ca="1" si="27"/>
        <v>262.04693933508037</v>
      </c>
      <c r="O123" s="76">
        <f t="shared" ca="1" si="28"/>
        <v>49.548800542169467</v>
      </c>
      <c r="P123" s="30">
        <f t="shared" ca="1" si="29"/>
        <v>7.4866151034280889E-4</v>
      </c>
      <c r="Q123" s="30"/>
      <c r="R123" s="30"/>
      <c r="S123" s="30"/>
      <c r="T123" s="30"/>
    </row>
    <row r="124" spans="1:20" x14ac:dyDescent="0.2">
      <c r="A124" s="85"/>
      <c r="B124" s="85"/>
      <c r="C124" s="30"/>
      <c r="D124" s="84">
        <f t="shared" si="17"/>
        <v>0</v>
      </c>
      <c r="E124" s="84">
        <f t="shared" si="18"/>
        <v>0</v>
      </c>
      <c r="F124" s="76">
        <f t="shared" si="19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ca="1" si="24"/>
        <v>-7.4866151034280889E-4</v>
      </c>
      <c r="L124" s="76">
        <f t="shared" ca="1" si="25"/>
        <v>5.604940570687757E-7</v>
      </c>
      <c r="M124" s="76">
        <f t="shared" ca="1" si="26"/>
        <v>77.210189569163873</v>
      </c>
      <c r="N124" s="76">
        <f t="shared" ca="1" si="27"/>
        <v>262.04693933508037</v>
      </c>
      <c r="O124" s="76">
        <f t="shared" ca="1" si="28"/>
        <v>49.548800542169467</v>
      </c>
      <c r="P124" s="30">
        <f t="shared" ca="1" si="29"/>
        <v>7.4866151034280889E-4</v>
      </c>
      <c r="Q124" s="30"/>
      <c r="R124" s="30"/>
      <c r="S124" s="30"/>
      <c r="T124" s="30"/>
    </row>
    <row r="125" spans="1:20" x14ac:dyDescent="0.2">
      <c r="A125" s="85"/>
      <c r="B125" s="85"/>
      <c r="C125" s="30"/>
      <c r="D125" s="84">
        <f t="shared" si="17"/>
        <v>0</v>
      </c>
      <c r="E125" s="84">
        <f t="shared" si="18"/>
        <v>0</v>
      </c>
      <c r="F125" s="76">
        <f t="shared" si="19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ca="1" si="24"/>
        <v>-7.4866151034280889E-4</v>
      </c>
      <c r="L125" s="76">
        <f t="shared" ca="1" si="25"/>
        <v>5.604940570687757E-7</v>
      </c>
      <c r="M125" s="76">
        <f t="shared" ca="1" si="26"/>
        <v>77.210189569163873</v>
      </c>
      <c r="N125" s="76">
        <f t="shared" ca="1" si="27"/>
        <v>262.04693933508037</v>
      </c>
      <c r="O125" s="76">
        <f t="shared" ca="1" si="28"/>
        <v>49.548800542169467</v>
      </c>
      <c r="P125" s="30">
        <f t="shared" ca="1" si="29"/>
        <v>7.4866151034280889E-4</v>
      </c>
      <c r="Q125" s="30"/>
      <c r="R125" s="30"/>
      <c r="S125" s="30"/>
      <c r="T125" s="30"/>
    </row>
    <row r="126" spans="1:20" x14ac:dyDescent="0.2">
      <c r="A126" s="85"/>
      <c r="B126" s="85"/>
      <c r="C126" s="30"/>
      <c r="D126" s="84">
        <f t="shared" si="17"/>
        <v>0</v>
      </c>
      <c r="E126" s="84">
        <f t="shared" si="18"/>
        <v>0</v>
      </c>
      <c r="F126" s="76">
        <f t="shared" si="19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ca="1" si="24"/>
        <v>-7.4866151034280889E-4</v>
      </c>
      <c r="L126" s="76">
        <f t="shared" ca="1" si="25"/>
        <v>5.604940570687757E-7</v>
      </c>
      <c r="M126" s="76">
        <f t="shared" ca="1" si="26"/>
        <v>77.210189569163873</v>
      </c>
      <c r="N126" s="76">
        <f t="shared" ca="1" si="27"/>
        <v>262.04693933508037</v>
      </c>
      <c r="O126" s="76">
        <f t="shared" ca="1" si="28"/>
        <v>49.548800542169467</v>
      </c>
      <c r="P126" s="30">
        <f t="shared" ca="1" si="29"/>
        <v>7.4866151034280889E-4</v>
      </c>
      <c r="Q126" s="30"/>
      <c r="R126" s="30"/>
      <c r="S126" s="30"/>
      <c r="T126" s="30"/>
    </row>
    <row r="127" spans="1:20" x14ac:dyDescent="0.2">
      <c r="A127" s="85"/>
      <c r="B127" s="85"/>
      <c r="C127" s="30"/>
      <c r="D127" s="84">
        <f t="shared" si="17"/>
        <v>0</v>
      </c>
      <c r="E127" s="84">
        <f t="shared" si="18"/>
        <v>0</v>
      </c>
      <c r="F127" s="76">
        <f t="shared" si="19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ca="1" si="24"/>
        <v>-7.4866151034280889E-4</v>
      </c>
      <c r="L127" s="76">
        <f t="shared" ca="1" si="25"/>
        <v>5.604940570687757E-7</v>
      </c>
      <c r="M127" s="76">
        <f t="shared" ca="1" si="26"/>
        <v>77.210189569163873</v>
      </c>
      <c r="N127" s="76">
        <f t="shared" ca="1" si="27"/>
        <v>262.04693933508037</v>
      </c>
      <c r="O127" s="76">
        <f t="shared" ca="1" si="28"/>
        <v>49.548800542169467</v>
      </c>
      <c r="P127" s="30">
        <f t="shared" ca="1" si="29"/>
        <v>7.4866151034280889E-4</v>
      </c>
      <c r="Q127" s="30"/>
      <c r="R127" s="30"/>
      <c r="S127" s="30"/>
      <c r="T127" s="30"/>
    </row>
    <row r="128" spans="1:20" x14ac:dyDescent="0.2">
      <c r="A128" s="85"/>
      <c r="B128" s="85"/>
      <c r="C128" s="30"/>
      <c r="D128" s="84">
        <f t="shared" si="17"/>
        <v>0</v>
      </c>
      <c r="E128" s="84">
        <f t="shared" si="18"/>
        <v>0</v>
      </c>
      <c r="F128" s="76">
        <f t="shared" si="19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ca="1" si="24"/>
        <v>-7.4866151034280889E-4</v>
      </c>
      <c r="L128" s="76">
        <f t="shared" ca="1" si="25"/>
        <v>5.604940570687757E-7</v>
      </c>
      <c r="M128" s="76">
        <f t="shared" ca="1" si="26"/>
        <v>77.210189569163873</v>
      </c>
      <c r="N128" s="76">
        <f t="shared" ca="1" si="27"/>
        <v>262.04693933508037</v>
      </c>
      <c r="O128" s="76">
        <f t="shared" ca="1" si="28"/>
        <v>49.548800542169467</v>
      </c>
      <c r="P128" s="30">
        <f t="shared" ca="1" si="29"/>
        <v>7.4866151034280889E-4</v>
      </c>
      <c r="Q128" s="30"/>
      <c r="R128" s="30"/>
      <c r="S128" s="30"/>
      <c r="T128" s="30"/>
    </row>
    <row r="129" spans="1:20" x14ac:dyDescent="0.2">
      <c r="A129" s="85"/>
      <c r="B129" s="85"/>
      <c r="C129" s="30"/>
      <c r="D129" s="84">
        <f t="shared" si="17"/>
        <v>0</v>
      </c>
      <c r="E129" s="84">
        <f t="shared" si="18"/>
        <v>0</v>
      </c>
      <c r="F129" s="76">
        <f t="shared" si="19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ca="1" si="24"/>
        <v>-7.4866151034280889E-4</v>
      </c>
      <c r="L129" s="76">
        <f t="shared" ca="1" si="25"/>
        <v>5.604940570687757E-7</v>
      </c>
      <c r="M129" s="76">
        <f t="shared" ca="1" si="26"/>
        <v>77.210189569163873</v>
      </c>
      <c r="N129" s="76">
        <f t="shared" ca="1" si="27"/>
        <v>262.04693933508037</v>
      </c>
      <c r="O129" s="76">
        <f t="shared" ca="1" si="28"/>
        <v>49.548800542169467</v>
      </c>
      <c r="P129" s="30">
        <f t="shared" ca="1" si="29"/>
        <v>7.4866151034280889E-4</v>
      </c>
      <c r="Q129" s="30"/>
      <c r="R129" s="30"/>
      <c r="S129" s="30"/>
      <c r="T129" s="30"/>
    </row>
    <row r="130" spans="1:20" x14ac:dyDescent="0.2">
      <c r="A130" s="85"/>
      <c r="B130" s="85"/>
      <c r="C130" s="30"/>
      <c r="D130" s="84">
        <f t="shared" si="17"/>
        <v>0</v>
      </c>
      <c r="E130" s="84">
        <f t="shared" si="18"/>
        <v>0</v>
      </c>
      <c r="F130" s="76">
        <f t="shared" si="19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ca="1" si="24"/>
        <v>-7.4866151034280889E-4</v>
      </c>
      <c r="L130" s="76">
        <f t="shared" ca="1" si="25"/>
        <v>5.604940570687757E-7</v>
      </c>
      <c r="M130" s="76">
        <f t="shared" ca="1" si="26"/>
        <v>77.210189569163873</v>
      </c>
      <c r="N130" s="76">
        <f t="shared" ca="1" si="27"/>
        <v>262.04693933508037</v>
      </c>
      <c r="O130" s="76">
        <f t="shared" ca="1" si="28"/>
        <v>49.548800542169467</v>
      </c>
      <c r="P130" s="30">
        <f t="shared" ca="1" si="29"/>
        <v>7.4866151034280889E-4</v>
      </c>
      <c r="Q130" s="30"/>
      <c r="R130" s="30"/>
      <c r="S130" s="30"/>
      <c r="T130" s="30"/>
    </row>
    <row r="131" spans="1:20" x14ac:dyDescent="0.2">
      <c r="A131" s="85"/>
      <c r="B131" s="85"/>
      <c r="C131" s="30"/>
      <c r="D131" s="84">
        <f t="shared" si="17"/>
        <v>0</v>
      </c>
      <c r="E131" s="84">
        <f t="shared" si="18"/>
        <v>0</v>
      </c>
      <c r="F131" s="76">
        <f t="shared" si="19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ca="1" si="24"/>
        <v>-7.4866151034280889E-4</v>
      </c>
      <c r="L131" s="76">
        <f t="shared" ca="1" si="25"/>
        <v>5.604940570687757E-7</v>
      </c>
      <c r="M131" s="76">
        <f t="shared" ca="1" si="26"/>
        <v>77.210189569163873</v>
      </c>
      <c r="N131" s="76">
        <f t="shared" ca="1" si="27"/>
        <v>262.04693933508037</v>
      </c>
      <c r="O131" s="76">
        <f t="shared" ca="1" si="28"/>
        <v>49.548800542169467</v>
      </c>
      <c r="P131" s="30">
        <f t="shared" ca="1" si="29"/>
        <v>7.4866151034280889E-4</v>
      </c>
      <c r="Q131" s="30"/>
      <c r="R131" s="30"/>
      <c r="S131" s="30"/>
      <c r="T131" s="30"/>
    </row>
    <row r="132" spans="1:20" x14ac:dyDescent="0.2">
      <c r="A132" s="85"/>
      <c r="B132" s="85"/>
      <c r="C132" s="30"/>
      <c r="D132" s="84">
        <f t="shared" si="17"/>
        <v>0</v>
      </c>
      <c r="E132" s="84">
        <f t="shared" si="18"/>
        <v>0</v>
      </c>
      <c r="F132" s="76">
        <f t="shared" si="19"/>
        <v>0</v>
      </c>
      <c r="G132" s="76">
        <f t="shared" si="20"/>
        <v>0</v>
      </c>
      <c r="H132" s="76">
        <f t="shared" si="21"/>
        <v>0</v>
      </c>
      <c r="I132" s="76">
        <f t="shared" si="22"/>
        <v>0</v>
      </c>
      <c r="J132" s="76">
        <f t="shared" si="23"/>
        <v>0</v>
      </c>
      <c r="K132" s="76">
        <f t="shared" ca="1" si="24"/>
        <v>-7.4866151034280889E-4</v>
      </c>
      <c r="L132" s="76">
        <f t="shared" ca="1" si="25"/>
        <v>5.604940570687757E-7</v>
      </c>
      <c r="M132" s="76">
        <f t="shared" ca="1" si="26"/>
        <v>77.210189569163873</v>
      </c>
      <c r="N132" s="76">
        <f t="shared" ca="1" si="27"/>
        <v>262.04693933508037</v>
      </c>
      <c r="O132" s="76">
        <f t="shared" ca="1" si="28"/>
        <v>49.548800542169467</v>
      </c>
      <c r="P132" s="30">
        <f t="shared" ca="1" si="29"/>
        <v>7.4866151034280889E-4</v>
      </c>
      <c r="Q132" s="30"/>
      <c r="R132" s="30"/>
      <c r="S132" s="30"/>
      <c r="T132" s="30"/>
    </row>
    <row r="133" spans="1:20" x14ac:dyDescent="0.2">
      <c r="A133" s="85"/>
      <c r="B133" s="85"/>
      <c r="C133" s="30"/>
      <c r="D133" s="84">
        <f t="shared" si="17"/>
        <v>0</v>
      </c>
      <c r="E133" s="84">
        <f t="shared" si="18"/>
        <v>0</v>
      </c>
      <c r="F133" s="76">
        <f t="shared" si="19"/>
        <v>0</v>
      </c>
      <c r="G133" s="76">
        <f t="shared" si="20"/>
        <v>0</v>
      </c>
      <c r="H133" s="76">
        <f t="shared" si="21"/>
        <v>0</v>
      </c>
      <c r="I133" s="76">
        <f t="shared" si="22"/>
        <v>0</v>
      </c>
      <c r="J133" s="76">
        <f t="shared" si="23"/>
        <v>0</v>
      </c>
      <c r="K133" s="76">
        <f t="shared" ca="1" si="24"/>
        <v>-7.4866151034280889E-4</v>
      </c>
      <c r="L133" s="76">
        <f t="shared" ca="1" si="25"/>
        <v>5.604940570687757E-7</v>
      </c>
      <c r="M133" s="76">
        <f t="shared" ca="1" si="26"/>
        <v>77.210189569163873</v>
      </c>
      <c r="N133" s="76">
        <f t="shared" ca="1" si="27"/>
        <v>262.04693933508037</v>
      </c>
      <c r="O133" s="76">
        <f t="shared" ca="1" si="28"/>
        <v>49.548800542169467</v>
      </c>
      <c r="P133" s="30">
        <f t="shared" ca="1" si="29"/>
        <v>7.4866151034280889E-4</v>
      </c>
      <c r="Q133" s="30"/>
      <c r="R133" s="30"/>
      <c r="S133" s="30"/>
      <c r="T133" s="30"/>
    </row>
    <row r="134" spans="1:20" x14ac:dyDescent="0.2">
      <c r="A134" s="85"/>
      <c r="B134" s="85"/>
      <c r="C134" s="30"/>
      <c r="D134" s="84">
        <f t="shared" si="17"/>
        <v>0</v>
      </c>
      <c r="E134" s="84">
        <f t="shared" si="18"/>
        <v>0</v>
      </c>
      <c r="F134" s="76">
        <f t="shared" si="19"/>
        <v>0</v>
      </c>
      <c r="G134" s="76">
        <f t="shared" si="20"/>
        <v>0</v>
      </c>
      <c r="H134" s="76">
        <f t="shared" si="21"/>
        <v>0</v>
      </c>
      <c r="I134" s="76">
        <f t="shared" si="22"/>
        <v>0</v>
      </c>
      <c r="J134" s="76">
        <f t="shared" si="23"/>
        <v>0</v>
      </c>
      <c r="K134" s="76">
        <f t="shared" ca="1" si="24"/>
        <v>-7.4866151034280889E-4</v>
      </c>
      <c r="L134" s="76">
        <f t="shared" ca="1" si="25"/>
        <v>5.604940570687757E-7</v>
      </c>
      <c r="M134" s="76">
        <f t="shared" ca="1" si="26"/>
        <v>77.210189569163873</v>
      </c>
      <c r="N134" s="76">
        <f t="shared" ca="1" si="27"/>
        <v>262.04693933508037</v>
      </c>
      <c r="O134" s="76">
        <f t="shared" ca="1" si="28"/>
        <v>49.548800542169467</v>
      </c>
      <c r="P134" s="30">
        <f t="shared" ca="1" si="29"/>
        <v>7.4866151034280889E-4</v>
      </c>
      <c r="Q134" s="30"/>
      <c r="R134" s="30"/>
      <c r="S134" s="30"/>
      <c r="T134" s="30"/>
    </row>
    <row r="135" spans="1:20" x14ac:dyDescent="0.2">
      <c r="A135" s="85"/>
      <c r="B135" s="85"/>
      <c r="C135" s="30"/>
      <c r="D135" s="84">
        <f t="shared" si="17"/>
        <v>0</v>
      </c>
      <c r="E135" s="84">
        <f t="shared" si="18"/>
        <v>0</v>
      </c>
      <c r="F135" s="76">
        <f t="shared" si="19"/>
        <v>0</v>
      </c>
      <c r="G135" s="76">
        <f t="shared" si="20"/>
        <v>0</v>
      </c>
      <c r="H135" s="76">
        <f t="shared" si="21"/>
        <v>0</v>
      </c>
      <c r="I135" s="76">
        <f t="shared" si="22"/>
        <v>0</v>
      </c>
      <c r="J135" s="76">
        <f t="shared" si="23"/>
        <v>0</v>
      </c>
      <c r="K135" s="76">
        <f t="shared" ca="1" si="24"/>
        <v>-7.4866151034280889E-4</v>
      </c>
      <c r="L135" s="76">
        <f t="shared" ca="1" si="25"/>
        <v>5.604940570687757E-7</v>
      </c>
      <c r="M135" s="76">
        <f t="shared" ca="1" si="26"/>
        <v>77.210189569163873</v>
      </c>
      <c r="N135" s="76">
        <f t="shared" ca="1" si="27"/>
        <v>262.04693933508037</v>
      </c>
      <c r="O135" s="76">
        <f t="shared" ca="1" si="28"/>
        <v>49.548800542169467</v>
      </c>
      <c r="P135" s="30">
        <f t="shared" ca="1" si="29"/>
        <v>7.4866151034280889E-4</v>
      </c>
      <c r="Q135" s="30"/>
      <c r="R135" s="30"/>
      <c r="S135" s="30"/>
      <c r="T135" s="30"/>
    </row>
    <row r="136" spans="1:20" x14ac:dyDescent="0.2">
      <c r="A136" s="85"/>
      <c r="B136" s="85"/>
      <c r="C136" s="30"/>
      <c r="D136" s="84">
        <f t="shared" si="17"/>
        <v>0</v>
      </c>
      <c r="E136" s="84">
        <f t="shared" si="18"/>
        <v>0</v>
      </c>
      <c r="F136" s="76">
        <f t="shared" si="19"/>
        <v>0</v>
      </c>
      <c r="G136" s="76">
        <f t="shared" si="20"/>
        <v>0</v>
      </c>
      <c r="H136" s="76">
        <f t="shared" si="21"/>
        <v>0</v>
      </c>
      <c r="I136" s="76">
        <f t="shared" si="22"/>
        <v>0</v>
      </c>
      <c r="J136" s="76">
        <f t="shared" si="23"/>
        <v>0</v>
      </c>
      <c r="K136" s="76">
        <f t="shared" ca="1" si="24"/>
        <v>-7.4866151034280889E-4</v>
      </c>
      <c r="L136" s="76">
        <f t="shared" ca="1" si="25"/>
        <v>5.604940570687757E-7</v>
      </c>
      <c r="M136" s="76">
        <f t="shared" ca="1" si="26"/>
        <v>77.210189569163873</v>
      </c>
      <c r="N136" s="76">
        <f t="shared" ca="1" si="27"/>
        <v>262.04693933508037</v>
      </c>
      <c r="O136" s="76">
        <f t="shared" ca="1" si="28"/>
        <v>49.548800542169467</v>
      </c>
      <c r="P136" s="30">
        <f t="shared" ca="1" si="29"/>
        <v>7.4866151034280889E-4</v>
      </c>
      <c r="Q136" s="30"/>
      <c r="R136" s="30"/>
      <c r="S136" s="30"/>
      <c r="T136" s="30"/>
    </row>
    <row r="137" spans="1:20" x14ac:dyDescent="0.2">
      <c r="A137" s="85"/>
      <c r="B137" s="85"/>
      <c r="C137" s="30"/>
      <c r="D137" s="84">
        <f t="shared" si="17"/>
        <v>0</v>
      </c>
      <c r="E137" s="84">
        <f t="shared" si="18"/>
        <v>0</v>
      </c>
      <c r="F137" s="76">
        <f t="shared" si="19"/>
        <v>0</v>
      </c>
      <c r="G137" s="76">
        <f t="shared" si="20"/>
        <v>0</v>
      </c>
      <c r="H137" s="76">
        <f t="shared" si="21"/>
        <v>0</v>
      </c>
      <c r="I137" s="76">
        <f t="shared" si="22"/>
        <v>0</v>
      </c>
      <c r="J137" s="76">
        <f t="shared" si="23"/>
        <v>0</v>
      </c>
      <c r="K137" s="76">
        <f t="shared" ca="1" si="24"/>
        <v>-7.4866151034280889E-4</v>
      </c>
      <c r="L137" s="76">
        <f t="shared" ca="1" si="25"/>
        <v>5.604940570687757E-7</v>
      </c>
      <c r="M137" s="76">
        <f t="shared" ca="1" si="26"/>
        <v>77.210189569163873</v>
      </c>
      <c r="N137" s="76">
        <f t="shared" ca="1" si="27"/>
        <v>262.04693933508037</v>
      </c>
      <c r="O137" s="76">
        <f t="shared" ca="1" si="28"/>
        <v>49.548800542169467</v>
      </c>
      <c r="P137" s="30">
        <f t="shared" ca="1" si="29"/>
        <v>7.4866151034280889E-4</v>
      </c>
      <c r="Q137" s="30"/>
      <c r="R137" s="30"/>
      <c r="S137" s="30"/>
      <c r="T137" s="30"/>
    </row>
    <row r="138" spans="1:20" x14ac:dyDescent="0.2">
      <c r="A138" s="85"/>
      <c r="B138" s="85"/>
      <c r="C138" s="30"/>
      <c r="D138" s="84">
        <f t="shared" si="17"/>
        <v>0</v>
      </c>
      <c r="E138" s="84">
        <f t="shared" si="18"/>
        <v>0</v>
      </c>
      <c r="F138" s="76">
        <f t="shared" si="19"/>
        <v>0</v>
      </c>
      <c r="G138" s="76">
        <f t="shared" si="20"/>
        <v>0</v>
      </c>
      <c r="H138" s="76">
        <f t="shared" si="21"/>
        <v>0</v>
      </c>
      <c r="I138" s="76">
        <f t="shared" si="22"/>
        <v>0</v>
      </c>
      <c r="J138" s="76">
        <f t="shared" si="23"/>
        <v>0</v>
      </c>
      <c r="K138" s="76">
        <f t="shared" ca="1" si="24"/>
        <v>-7.4866151034280889E-4</v>
      </c>
      <c r="L138" s="76">
        <f t="shared" ca="1" si="25"/>
        <v>5.604940570687757E-7</v>
      </c>
      <c r="M138" s="76">
        <f t="shared" ca="1" si="26"/>
        <v>77.210189569163873</v>
      </c>
      <c r="N138" s="76">
        <f t="shared" ca="1" si="27"/>
        <v>262.04693933508037</v>
      </c>
      <c r="O138" s="76">
        <f t="shared" ca="1" si="28"/>
        <v>49.548800542169467</v>
      </c>
      <c r="P138" s="30">
        <f t="shared" ca="1" si="29"/>
        <v>7.4866151034280889E-4</v>
      </c>
      <c r="Q138" s="30"/>
      <c r="R138" s="30"/>
      <c r="S138" s="30"/>
      <c r="T138" s="30"/>
    </row>
    <row r="139" spans="1:20" x14ac:dyDescent="0.2">
      <c r="A139" s="85"/>
      <c r="B139" s="85"/>
      <c r="C139" s="30"/>
      <c r="D139" s="84">
        <f t="shared" si="17"/>
        <v>0</v>
      </c>
      <c r="E139" s="84">
        <f t="shared" si="18"/>
        <v>0</v>
      </c>
      <c r="F139" s="76">
        <f t="shared" si="19"/>
        <v>0</v>
      </c>
      <c r="G139" s="76">
        <f t="shared" si="20"/>
        <v>0</v>
      </c>
      <c r="H139" s="76">
        <f t="shared" si="21"/>
        <v>0</v>
      </c>
      <c r="I139" s="76">
        <f t="shared" si="22"/>
        <v>0</v>
      </c>
      <c r="J139" s="76">
        <f t="shared" si="23"/>
        <v>0</v>
      </c>
      <c r="K139" s="76">
        <f t="shared" ca="1" si="24"/>
        <v>-7.4866151034280889E-4</v>
      </c>
      <c r="L139" s="76">
        <f t="shared" ca="1" si="25"/>
        <v>5.604940570687757E-7</v>
      </c>
      <c r="M139" s="76">
        <f t="shared" ca="1" si="26"/>
        <v>77.210189569163873</v>
      </c>
      <c r="N139" s="76">
        <f t="shared" ca="1" si="27"/>
        <v>262.04693933508037</v>
      </c>
      <c r="O139" s="76">
        <f t="shared" ca="1" si="28"/>
        <v>49.548800542169467</v>
      </c>
      <c r="P139" s="30">
        <f t="shared" ca="1" si="29"/>
        <v>7.4866151034280889E-4</v>
      </c>
      <c r="Q139" s="30"/>
      <c r="R139" s="30"/>
      <c r="S139" s="30"/>
      <c r="T139" s="30"/>
    </row>
    <row r="140" spans="1:20" x14ac:dyDescent="0.2">
      <c r="A140" s="85"/>
      <c r="B140" s="85"/>
      <c r="C140" s="30"/>
      <c r="D140" s="84">
        <f t="shared" si="17"/>
        <v>0</v>
      </c>
      <c r="E140" s="84">
        <f t="shared" si="18"/>
        <v>0</v>
      </c>
      <c r="F140" s="76">
        <f t="shared" si="19"/>
        <v>0</v>
      </c>
      <c r="G140" s="76">
        <f t="shared" si="20"/>
        <v>0</v>
      </c>
      <c r="H140" s="76">
        <f t="shared" si="21"/>
        <v>0</v>
      </c>
      <c r="I140" s="76">
        <f t="shared" si="22"/>
        <v>0</v>
      </c>
      <c r="J140" s="76">
        <f t="shared" si="23"/>
        <v>0</v>
      </c>
      <c r="K140" s="76">
        <f t="shared" ca="1" si="24"/>
        <v>-7.4866151034280889E-4</v>
      </c>
      <c r="L140" s="76">
        <f t="shared" ca="1" si="25"/>
        <v>5.604940570687757E-7</v>
      </c>
      <c r="M140" s="76">
        <f t="shared" ca="1" si="26"/>
        <v>77.210189569163873</v>
      </c>
      <c r="N140" s="76">
        <f t="shared" ca="1" si="27"/>
        <v>262.04693933508037</v>
      </c>
      <c r="O140" s="76">
        <f t="shared" ca="1" si="28"/>
        <v>49.548800542169467</v>
      </c>
      <c r="P140" s="30">
        <f t="shared" ca="1" si="29"/>
        <v>7.4866151034280889E-4</v>
      </c>
      <c r="Q140" s="30"/>
      <c r="R140" s="30"/>
      <c r="S140" s="30"/>
      <c r="T140" s="30"/>
    </row>
    <row r="141" spans="1:20" x14ac:dyDescent="0.2">
      <c r="A141" s="85"/>
      <c r="B141" s="85"/>
      <c r="C141" s="30"/>
      <c r="D141" s="84">
        <f t="shared" si="17"/>
        <v>0</v>
      </c>
      <c r="E141" s="84">
        <f t="shared" si="18"/>
        <v>0</v>
      </c>
      <c r="F141" s="76">
        <f t="shared" si="19"/>
        <v>0</v>
      </c>
      <c r="G141" s="76">
        <f t="shared" si="20"/>
        <v>0</v>
      </c>
      <c r="H141" s="76">
        <f t="shared" si="21"/>
        <v>0</v>
      </c>
      <c r="I141" s="76">
        <f t="shared" si="22"/>
        <v>0</v>
      </c>
      <c r="J141" s="76">
        <f t="shared" si="23"/>
        <v>0</v>
      </c>
      <c r="K141" s="76">
        <f t="shared" ca="1" si="24"/>
        <v>-7.4866151034280889E-4</v>
      </c>
      <c r="L141" s="76">
        <f t="shared" ca="1" si="25"/>
        <v>5.604940570687757E-7</v>
      </c>
      <c r="M141" s="76">
        <f t="shared" ca="1" si="26"/>
        <v>77.210189569163873</v>
      </c>
      <c r="N141" s="76">
        <f t="shared" ca="1" si="27"/>
        <v>262.04693933508037</v>
      </c>
      <c r="O141" s="76">
        <f t="shared" ca="1" si="28"/>
        <v>49.548800542169467</v>
      </c>
      <c r="P141" s="30">
        <f t="shared" ca="1" si="29"/>
        <v>7.4866151034280889E-4</v>
      </c>
      <c r="Q141" s="30"/>
      <c r="R141" s="30"/>
      <c r="S141" s="30"/>
      <c r="T141" s="30"/>
    </row>
    <row r="142" spans="1:20" x14ac:dyDescent="0.2">
      <c r="A142" s="85"/>
      <c r="B142" s="85"/>
      <c r="C142" s="30"/>
      <c r="D142" s="84">
        <f t="shared" si="17"/>
        <v>0</v>
      </c>
      <c r="E142" s="84">
        <f t="shared" si="18"/>
        <v>0</v>
      </c>
      <c r="F142" s="76">
        <f t="shared" si="19"/>
        <v>0</v>
      </c>
      <c r="G142" s="76">
        <f t="shared" si="20"/>
        <v>0</v>
      </c>
      <c r="H142" s="76">
        <f t="shared" si="21"/>
        <v>0</v>
      </c>
      <c r="I142" s="76">
        <f t="shared" si="22"/>
        <v>0</v>
      </c>
      <c r="J142" s="76">
        <f t="shared" si="23"/>
        <v>0</v>
      </c>
      <c r="K142" s="76">
        <f t="shared" ca="1" si="24"/>
        <v>-7.4866151034280889E-4</v>
      </c>
      <c r="L142" s="76">
        <f t="shared" ca="1" si="25"/>
        <v>5.604940570687757E-7</v>
      </c>
      <c r="M142" s="76">
        <f t="shared" ca="1" si="26"/>
        <v>77.210189569163873</v>
      </c>
      <c r="N142" s="76">
        <f t="shared" ca="1" si="27"/>
        <v>262.04693933508037</v>
      </c>
      <c r="O142" s="76">
        <f t="shared" ca="1" si="28"/>
        <v>49.548800542169467</v>
      </c>
      <c r="P142" s="30">
        <f t="shared" ca="1" si="29"/>
        <v>7.4866151034280889E-4</v>
      </c>
      <c r="Q142" s="30"/>
      <c r="R142" s="30"/>
      <c r="S142" s="30"/>
      <c r="T142" s="30"/>
    </row>
    <row r="143" spans="1:20" x14ac:dyDescent="0.2">
      <c r="A143" s="85"/>
      <c r="B143" s="85"/>
      <c r="C143" s="30"/>
      <c r="D143" s="84">
        <f t="shared" si="17"/>
        <v>0</v>
      </c>
      <c r="E143" s="84">
        <f t="shared" si="18"/>
        <v>0</v>
      </c>
      <c r="F143" s="76">
        <f t="shared" si="19"/>
        <v>0</v>
      </c>
      <c r="G143" s="76">
        <f t="shared" si="20"/>
        <v>0</v>
      </c>
      <c r="H143" s="76">
        <f t="shared" si="21"/>
        <v>0</v>
      </c>
      <c r="I143" s="76">
        <f t="shared" si="22"/>
        <v>0</v>
      </c>
      <c r="J143" s="76">
        <f t="shared" si="23"/>
        <v>0</v>
      </c>
      <c r="K143" s="76">
        <f t="shared" ca="1" si="24"/>
        <v>-7.4866151034280889E-4</v>
      </c>
      <c r="L143" s="76">
        <f t="shared" ca="1" si="25"/>
        <v>5.604940570687757E-7</v>
      </c>
      <c r="M143" s="76">
        <f t="shared" ca="1" si="26"/>
        <v>77.210189569163873</v>
      </c>
      <c r="N143" s="76">
        <f t="shared" ca="1" si="27"/>
        <v>262.04693933508037</v>
      </c>
      <c r="O143" s="76">
        <f t="shared" ca="1" si="28"/>
        <v>49.548800542169467</v>
      </c>
      <c r="P143" s="30">
        <f t="shared" ca="1" si="29"/>
        <v>7.4866151034280889E-4</v>
      </c>
      <c r="Q143" s="30"/>
      <c r="R143" s="30"/>
      <c r="S143" s="30"/>
      <c r="T143" s="30"/>
    </row>
    <row r="144" spans="1:20" x14ac:dyDescent="0.2">
      <c r="A144" s="85"/>
      <c r="B144" s="85"/>
      <c r="C144" s="30"/>
      <c r="D144" s="84">
        <f t="shared" si="17"/>
        <v>0</v>
      </c>
      <c r="E144" s="84">
        <f t="shared" si="18"/>
        <v>0</v>
      </c>
      <c r="F144" s="76">
        <f t="shared" si="19"/>
        <v>0</v>
      </c>
      <c r="G144" s="76">
        <f t="shared" si="20"/>
        <v>0</v>
      </c>
      <c r="H144" s="76">
        <f t="shared" si="21"/>
        <v>0</v>
      </c>
      <c r="I144" s="76">
        <f t="shared" si="22"/>
        <v>0</v>
      </c>
      <c r="J144" s="76">
        <f t="shared" si="23"/>
        <v>0</v>
      </c>
      <c r="K144" s="76">
        <f t="shared" ca="1" si="24"/>
        <v>-7.4866151034280889E-4</v>
      </c>
      <c r="L144" s="76">
        <f t="shared" ca="1" si="25"/>
        <v>5.604940570687757E-7</v>
      </c>
      <c r="M144" s="76">
        <f t="shared" ca="1" si="26"/>
        <v>77.210189569163873</v>
      </c>
      <c r="N144" s="76">
        <f t="shared" ca="1" si="27"/>
        <v>262.04693933508037</v>
      </c>
      <c r="O144" s="76">
        <f t="shared" ca="1" si="28"/>
        <v>49.548800542169467</v>
      </c>
      <c r="P144" s="30">
        <f t="shared" ca="1" si="29"/>
        <v>7.4866151034280889E-4</v>
      </c>
      <c r="Q144" s="30"/>
      <c r="R144" s="30"/>
      <c r="S144" s="30"/>
      <c r="T144" s="30"/>
    </row>
    <row r="145" spans="1:20" x14ac:dyDescent="0.2">
      <c r="A145" s="85"/>
      <c r="B145" s="85"/>
      <c r="C145" s="30"/>
      <c r="D145" s="84">
        <f t="shared" si="17"/>
        <v>0</v>
      </c>
      <c r="E145" s="84">
        <f t="shared" si="18"/>
        <v>0</v>
      </c>
      <c r="F145" s="76">
        <f t="shared" si="19"/>
        <v>0</v>
      </c>
      <c r="G145" s="76">
        <f t="shared" si="20"/>
        <v>0</v>
      </c>
      <c r="H145" s="76">
        <f t="shared" si="21"/>
        <v>0</v>
      </c>
      <c r="I145" s="76">
        <f t="shared" si="22"/>
        <v>0</v>
      </c>
      <c r="J145" s="76">
        <f t="shared" si="23"/>
        <v>0</v>
      </c>
      <c r="K145" s="76">
        <f t="shared" ca="1" si="24"/>
        <v>-7.4866151034280889E-4</v>
      </c>
      <c r="L145" s="76">
        <f t="shared" ca="1" si="25"/>
        <v>5.604940570687757E-7</v>
      </c>
      <c r="M145" s="76">
        <f t="shared" ca="1" si="26"/>
        <v>77.210189569163873</v>
      </c>
      <c r="N145" s="76">
        <f t="shared" ca="1" si="27"/>
        <v>262.04693933508037</v>
      </c>
      <c r="O145" s="76">
        <f t="shared" ca="1" si="28"/>
        <v>49.548800542169467</v>
      </c>
      <c r="P145" s="30">
        <f t="shared" ca="1" si="29"/>
        <v>7.4866151034280889E-4</v>
      </c>
      <c r="Q145" s="30"/>
      <c r="R145" s="30"/>
      <c r="S145" s="30"/>
      <c r="T145" s="30"/>
    </row>
    <row r="146" spans="1:20" x14ac:dyDescent="0.2">
      <c r="A146" s="85"/>
      <c r="B146" s="85"/>
      <c r="C146" s="30"/>
      <c r="D146" s="84">
        <f t="shared" si="17"/>
        <v>0</v>
      </c>
      <c r="E146" s="84">
        <f t="shared" si="18"/>
        <v>0</v>
      </c>
      <c r="F146" s="76">
        <f t="shared" si="19"/>
        <v>0</v>
      </c>
      <c r="G146" s="76">
        <f t="shared" si="20"/>
        <v>0</v>
      </c>
      <c r="H146" s="76">
        <f t="shared" si="21"/>
        <v>0</v>
      </c>
      <c r="I146" s="76">
        <f t="shared" si="22"/>
        <v>0</v>
      </c>
      <c r="J146" s="76">
        <f t="shared" si="23"/>
        <v>0</v>
      </c>
      <c r="K146" s="76">
        <f t="shared" ca="1" si="24"/>
        <v>-7.4866151034280889E-4</v>
      </c>
      <c r="L146" s="76">
        <f t="shared" ca="1" si="25"/>
        <v>5.604940570687757E-7</v>
      </c>
      <c r="M146" s="76">
        <f t="shared" ca="1" si="26"/>
        <v>77.210189569163873</v>
      </c>
      <c r="N146" s="76">
        <f t="shared" ca="1" si="27"/>
        <v>262.04693933508037</v>
      </c>
      <c r="O146" s="76">
        <f t="shared" ca="1" si="28"/>
        <v>49.548800542169467</v>
      </c>
      <c r="P146" s="30">
        <f t="shared" ca="1" si="29"/>
        <v>7.4866151034280889E-4</v>
      </c>
      <c r="Q146" s="30"/>
      <c r="R146" s="30"/>
      <c r="S146" s="30"/>
      <c r="T146" s="30"/>
    </row>
    <row r="147" spans="1:20" x14ac:dyDescent="0.2">
      <c r="A147" s="85"/>
      <c r="B147" s="85"/>
      <c r="C147" s="30"/>
      <c r="D147" s="84">
        <f t="shared" si="17"/>
        <v>0</v>
      </c>
      <c r="E147" s="84">
        <f t="shared" si="18"/>
        <v>0</v>
      </c>
      <c r="F147" s="76">
        <f t="shared" si="19"/>
        <v>0</v>
      </c>
      <c r="G147" s="76">
        <f t="shared" si="20"/>
        <v>0</v>
      </c>
      <c r="H147" s="76">
        <f t="shared" si="21"/>
        <v>0</v>
      </c>
      <c r="I147" s="76">
        <f t="shared" si="22"/>
        <v>0</v>
      </c>
      <c r="J147" s="76">
        <f t="shared" si="23"/>
        <v>0</v>
      </c>
      <c r="K147" s="76">
        <f t="shared" ca="1" si="24"/>
        <v>-7.4866151034280889E-4</v>
      </c>
      <c r="L147" s="76">
        <f t="shared" ca="1" si="25"/>
        <v>5.604940570687757E-7</v>
      </c>
      <c r="M147" s="76">
        <f t="shared" ca="1" si="26"/>
        <v>77.210189569163873</v>
      </c>
      <c r="N147" s="76">
        <f t="shared" ca="1" si="27"/>
        <v>262.04693933508037</v>
      </c>
      <c r="O147" s="76">
        <f t="shared" ca="1" si="28"/>
        <v>49.548800542169467</v>
      </c>
      <c r="P147" s="30">
        <f t="shared" ca="1" si="29"/>
        <v>7.4866151034280889E-4</v>
      </c>
      <c r="Q147" s="30"/>
      <c r="R147" s="30"/>
      <c r="S147" s="30"/>
      <c r="T147" s="30"/>
    </row>
    <row r="148" spans="1:20" x14ac:dyDescent="0.2">
      <c r="A148" s="85"/>
      <c r="B148" s="85"/>
      <c r="C148" s="30"/>
      <c r="D148" s="84">
        <f t="shared" si="17"/>
        <v>0</v>
      </c>
      <c r="E148" s="84">
        <f t="shared" si="18"/>
        <v>0</v>
      </c>
      <c r="F148" s="76">
        <f t="shared" si="19"/>
        <v>0</v>
      </c>
      <c r="G148" s="76">
        <f t="shared" si="20"/>
        <v>0</v>
      </c>
      <c r="H148" s="76">
        <f t="shared" si="21"/>
        <v>0</v>
      </c>
      <c r="I148" s="76">
        <f t="shared" si="22"/>
        <v>0</v>
      </c>
      <c r="J148" s="76">
        <f t="shared" si="23"/>
        <v>0</v>
      </c>
      <c r="K148" s="76">
        <f t="shared" ca="1" si="24"/>
        <v>-7.4866151034280889E-4</v>
      </c>
      <c r="L148" s="76">
        <f t="shared" ca="1" si="25"/>
        <v>5.604940570687757E-7</v>
      </c>
      <c r="M148" s="76">
        <f t="shared" ca="1" si="26"/>
        <v>77.210189569163873</v>
      </c>
      <c r="N148" s="76">
        <f t="shared" ca="1" si="27"/>
        <v>262.04693933508037</v>
      </c>
      <c r="O148" s="76">
        <f t="shared" ca="1" si="28"/>
        <v>49.548800542169467</v>
      </c>
      <c r="P148" s="30">
        <f t="shared" ca="1" si="29"/>
        <v>7.4866151034280889E-4</v>
      </c>
      <c r="Q148" s="30"/>
      <c r="R148" s="30"/>
      <c r="S148" s="30"/>
      <c r="T148" s="30"/>
    </row>
    <row r="149" spans="1:20" x14ac:dyDescent="0.2">
      <c r="A149" s="85"/>
      <c r="B149" s="85"/>
      <c r="C149" s="30"/>
      <c r="D149" s="84">
        <f t="shared" ref="D149:D212" si="30">A149/A$18</f>
        <v>0</v>
      </c>
      <c r="E149" s="84">
        <f t="shared" ref="E149:E212" si="31">B149/B$18</f>
        <v>0</v>
      </c>
      <c r="F149" s="76">
        <f t="shared" ref="F149:F212" si="32">D149*D149</f>
        <v>0</v>
      </c>
      <c r="G149" s="76">
        <f t="shared" ref="G149:G212" si="33">D149*F149</f>
        <v>0</v>
      </c>
      <c r="H149" s="76">
        <f t="shared" ref="H149:H212" si="34">F149*F149</f>
        <v>0</v>
      </c>
      <c r="I149" s="76">
        <f t="shared" ref="I149:I212" si="35">E149*D149</f>
        <v>0</v>
      </c>
      <c r="J149" s="76">
        <f t="shared" ref="J149:J212" si="36">I149*D149</f>
        <v>0</v>
      </c>
      <c r="K149" s="76">
        <f t="shared" ref="K149:K212" ca="1" si="37">+E$4+E$5*D149+E$6*D149^2</f>
        <v>-7.4866151034280889E-4</v>
      </c>
      <c r="L149" s="76">
        <f t="shared" ref="L149:L212" ca="1" si="38">+(K149-E149)^2</f>
        <v>5.604940570687757E-7</v>
      </c>
      <c r="M149" s="76">
        <f t="shared" ref="M149:M212" ca="1" si="39">(M$1-M$2*D149+M$3*F149)^2</f>
        <v>77.210189569163873</v>
      </c>
      <c r="N149" s="76">
        <f t="shared" ref="N149:N212" ca="1" si="40">(-M$2+M$4*D149-M$5*F149)^2</f>
        <v>262.04693933508037</v>
      </c>
      <c r="O149" s="76">
        <f t="shared" ref="O149:O212" ca="1" si="41">+(M$3-D149*M$5+F149*M$6)^2</f>
        <v>49.548800542169467</v>
      </c>
      <c r="P149" s="30">
        <f t="shared" ref="P149:P212" ca="1" si="42">+E149-K149</f>
        <v>7.4866151034280889E-4</v>
      </c>
      <c r="Q149" s="30"/>
      <c r="R149" s="30"/>
      <c r="S149" s="30"/>
      <c r="T149" s="30"/>
    </row>
    <row r="150" spans="1:20" x14ac:dyDescent="0.2">
      <c r="A150" s="85"/>
      <c r="B150" s="85"/>
      <c r="C150" s="30"/>
      <c r="D150" s="84">
        <f t="shared" si="30"/>
        <v>0</v>
      </c>
      <c r="E150" s="84">
        <f t="shared" si="31"/>
        <v>0</v>
      </c>
      <c r="F150" s="76">
        <f t="shared" si="32"/>
        <v>0</v>
      </c>
      <c r="G150" s="76">
        <f t="shared" si="33"/>
        <v>0</v>
      </c>
      <c r="H150" s="76">
        <f t="shared" si="34"/>
        <v>0</v>
      </c>
      <c r="I150" s="76">
        <f t="shared" si="35"/>
        <v>0</v>
      </c>
      <c r="J150" s="76">
        <f t="shared" si="36"/>
        <v>0</v>
      </c>
      <c r="K150" s="76">
        <f t="shared" ca="1" si="37"/>
        <v>-7.4866151034280889E-4</v>
      </c>
      <c r="L150" s="76">
        <f t="shared" ca="1" si="38"/>
        <v>5.604940570687757E-7</v>
      </c>
      <c r="M150" s="76">
        <f t="shared" ca="1" si="39"/>
        <v>77.210189569163873</v>
      </c>
      <c r="N150" s="76">
        <f t="shared" ca="1" si="40"/>
        <v>262.04693933508037</v>
      </c>
      <c r="O150" s="76">
        <f t="shared" ca="1" si="41"/>
        <v>49.548800542169467</v>
      </c>
      <c r="P150" s="30">
        <f t="shared" ca="1" si="42"/>
        <v>7.4866151034280889E-4</v>
      </c>
      <c r="Q150" s="30"/>
      <c r="R150" s="30"/>
      <c r="S150" s="30"/>
      <c r="T150" s="30"/>
    </row>
    <row r="151" spans="1:20" x14ac:dyDescent="0.2">
      <c r="A151" s="85"/>
      <c r="B151" s="85"/>
      <c r="C151" s="30"/>
      <c r="D151" s="84">
        <f t="shared" si="30"/>
        <v>0</v>
      </c>
      <c r="E151" s="84">
        <f t="shared" si="31"/>
        <v>0</v>
      </c>
      <c r="F151" s="76">
        <f t="shared" si="32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ca="1" si="37"/>
        <v>-7.4866151034280889E-4</v>
      </c>
      <c r="L151" s="76">
        <f t="shared" ca="1" si="38"/>
        <v>5.604940570687757E-7</v>
      </c>
      <c r="M151" s="76">
        <f t="shared" ca="1" si="39"/>
        <v>77.210189569163873</v>
      </c>
      <c r="N151" s="76">
        <f t="shared" ca="1" si="40"/>
        <v>262.04693933508037</v>
      </c>
      <c r="O151" s="76">
        <f t="shared" ca="1" si="41"/>
        <v>49.548800542169467</v>
      </c>
      <c r="P151" s="30">
        <f t="shared" ca="1" si="42"/>
        <v>7.4866151034280889E-4</v>
      </c>
      <c r="Q151" s="30"/>
      <c r="R151" s="30"/>
      <c r="S151" s="30"/>
      <c r="T151" s="30"/>
    </row>
    <row r="152" spans="1:20" x14ac:dyDescent="0.2">
      <c r="A152" s="85"/>
      <c r="B152" s="85"/>
      <c r="C152" s="30"/>
      <c r="D152" s="84">
        <f t="shared" si="30"/>
        <v>0</v>
      </c>
      <c r="E152" s="84">
        <f t="shared" si="31"/>
        <v>0</v>
      </c>
      <c r="F152" s="76">
        <f t="shared" si="32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ca="1" si="37"/>
        <v>-7.4866151034280889E-4</v>
      </c>
      <c r="L152" s="76">
        <f t="shared" ca="1" si="38"/>
        <v>5.604940570687757E-7</v>
      </c>
      <c r="M152" s="76">
        <f t="shared" ca="1" si="39"/>
        <v>77.210189569163873</v>
      </c>
      <c r="N152" s="76">
        <f t="shared" ca="1" si="40"/>
        <v>262.04693933508037</v>
      </c>
      <c r="O152" s="76">
        <f t="shared" ca="1" si="41"/>
        <v>49.548800542169467</v>
      </c>
      <c r="P152" s="30">
        <f t="shared" ca="1" si="42"/>
        <v>7.4866151034280889E-4</v>
      </c>
      <c r="Q152" s="30"/>
      <c r="R152" s="30"/>
      <c r="S152" s="30"/>
      <c r="T152" s="30"/>
    </row>
    <row r="153" spans="1:20" x14ac:dyDescent="0.2">
      <c r="A153" s="85"/>
      <c r="B153" s="85"/>
      <c r="C153" s="30"/>
      <c r="D153" s="84">
        <f t="shared" si="30"/>
        <v>0</v>
      </c>
      <c r="E153" s="84">
        <f t="shared" si="31"/>
        <v>0</v>
      </c>
      <c r="F153" s="76">
        <f t="shared" si="32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ca="1" si="37"/>
        <v>-7.4866151034280889E-4</v>
      </c>
      <c r="L153" s="76">
        <f t="shared" ca="1" si="38"/>
        <v>5.604940570687757E-7</v>
      </c>
      <c r="M153" s="76">
        <f t="shared" ca="1" si="39"/>
        <v>77.210189569163873</v>
      </c>
      <c r="N153" s="76">
        <f t="shared" ca="1" si="40"/>
        <v>262.04693933508037</v>
      </c>
      <c r="O153" s="76">
        <f t="shared" ca="1" si="41"/>
        <v>49.548800542169467</v>
      </c>
      <c r="P153" s="30">
        <f t="shared" ca="1" si="42"/>
        <v>7.4866151034280889E-4</v>
      </c>
      <c r="Q153" s="30"/>
      <c r="R153" s="30"/>
      <c r="S153" s="30"/>
      <c r="T153" s="30"/>
    </row>
    <row r="154" spans="1:20" x14ac:dyDescent="0.2">
      <c r="A154" s="85"/>
      <c r="B154" s="85"/>
      <c r="C154" s="30"/>
      <c r="D154" s="84">
        <f t="shared" si="30"/>
        <v>0</v>
      </c>
      <c r="E154" s="84">
        <f t="shared" si="31"/>
        <v>0</v>
      </c>
      <c r="F154" s="76">
        <f t="shared" si="32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ca="1" si="37"/>
        <v>-7.4866151034280889E-4</v>
      </c>
      <c r="L154" s="76">
        <f t="shared" ca="1" si="38"/>
        <v>5.604940570687757E-7</v>
      </c>
      <c r="M154" s="76">
        <f t="shared" ca="1" si="39"/>
        <v>77.210189569163873</v>
      </c>
      <c r="N154" s="76">
        <f t="shared" ca="1" si="40"/>
        <v>262.04693933508037</v>
      </c>
      <c r="O154" s="76">
        <f t="shared" ca="1" si="41"/>
        <v>49.548800542169467</v>
      </c>
      <c r="P154" s="30">
        <f t="shared" ca="1" si="42"/>
        <v>7.4866151034280889E-4</v>
      </c>
      <c r="Q154" s="30"/>
      <c r="R154" s="30"/>
      <c r="S154" s="30"/>
      <c r="T154" s="30"/>
    </row>
    <row r="155" spans="1:20" x14ac:dyDescent="0.2">
      <c r="A155" s="85"/>
      <c r="B155" s="85"/>
      <c r="C155" s="30"/>
      <c r="D155" s="84">
        <f t="shared" si="30"/>
        <v>0</v>
      </c>
      <c r="E155" s="84">
        <f t="shared" si="31"/>
        <v>0</v>
      </c>
      <c r="F155" s="76">
        <f t="shared" si="32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ca="1" si="37"/>
        <v>-7.4866151034280889E-4</v>
      </c>
      <c r="L155" s="76">
        <f t="shared" ca="1" si="38"/>
        <v>5.604940570687757E-7</v>
      </c>
      <c r="M155" s="76">
        <f t="shared" ca="1" si="39"/>
        <v>77.210189569163873</v>
      </c>
      <c r="N155" s="76">
        <f t="shared" ca="1" si="40"/>
        <v>262.04693933508037</v>
      </c>
      <c r="O155" s="76">
        <f t="shared" ca="1" si="41"/>
        <v>49.548800542169467</v>
      </c>
      <c r="P155" s="30">
        <f t="shared" ca="1" si="42"/>
        <v>7.4866151034280889E-4</v>
      </c>
      <c r="Q155" s="30"/>
      <c r="R155" s="30"/>
      <c r="S155" s="30"/>
      <c r="T155" s="30"/>
    </row>
    <row r="156" spans="1:20" x14ac:dyDescent="0.2">
      <c r="A156" s="85"/>
      <c r="B156" s="85"/>
      <c r="C156" s="30"/>
      <c r="D156" s="84">
        <f t="shared" si="30"/>
        <v>0</v>
      </c>
      <c r="E156" s="84">
        <f t="shared" si="31"/>
        <v>0</v>
      </c>
      <c r="F156" s="76">
        <f t="shared" si="32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ca="1" si="37"/>
        <v>-7.4866151034280889E-4</v>
      </c>
      <c r="L156" s="76">
        <f t="shared" ca="1" si="38"/>
        <v>5.604940570687757E-7</v>
      </c>
      <c r="M156" s="76">
        <f t="shared" ca="1" si="39"/>
        <v>77.210189569163873</v>
      </c>
      <c r="N156" s="76">
        <f t="shared" ca="1" si="40"/>
        <v>262.04693933508037</v>
      </c>
      <c r="O156" s="76">
        <f t="shared" ca="1" si="41"/>
        <v>49.548800542169467</v>
      </c>
      <c r="P156" s="30">
        <f t="shared" ca="1" si="42"/>
        <v>7.4866151034280889E-4</v>
      </c>
      <c r="Q156" s="30"/>
      <c r="R156" s="30"/>
      <c r="S156" s="30"/>
      <c r="T156" s="30"/>
    </row>
    <row r="157" spans="1:20" x14ac:dyDescent="0.2">
      <c r="A157" s="85"/>
      <c r="B157" s="85"/>
      <c r="C157" s="30"/>
      <c r="D157" s="84">
        <f t="shared" si="30"/>
        <v>0</v>
      </c>
      <c r="E157" s="84">
        <f t="shared" si="31"/>
        <v>0</v>
      </c>
      <c r="F157" s="76">
        <f t="shared" si="32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ca="1" si="37"/>
        <v>-7.4866151034280889E-4</v>
      </c>
      <c r="L157" s="76">
        <f t="shared" ca="1" si="38"/>
        <v>5.604940570687757E-7</v>
      </c>
      <c r="M157" s="76">
        <f t="shared" ca="1" si="39"/>
        <v>77.210189569163873</v>
      </c>
      <c r="N157" s="76">
        <f t="shared" ca="1" si="40"/>
        <v>262.04693933508037</v>
      </c>
      <c r="O157" s="76">
        <f t="shared" ca="1" si="41"/>
        <v>49.548800542169467</v>
      </c>
      <c r="P157" s="30">
        <f t="shared" ca="1" si="42"/>
        <v>7.4866151034280889E-4</v>
      </c>
      <c r="Q157" s="30"/>
      <c r="R157" s="30"/>
      <c r="S157" s="30"/>
      <c r="T157" s="30"/>
    </row>
    <row r="158" spans="1:20" x14ac:dyDescent="0.2">
      <c r="A158" s="85"/>
      <c r="B158" s="85"/>
      <c r="C158" s="30"/>
      <c r="D158" s="84">
        <f t="shared" si="30"/>
        <v>0</v>
      </c>
      <c r="E158" s="84">
        <f t="shared" si="31"/>
        <v>0</v>
      </c>
      <c r="F158" s="76">
        <f t="shared" si="32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ca="1" si="37"/>
        <v>-7.4866151034280889E-4</v>
      </c>
      <c r="L158" s="76">
        <f t="shared" ca="1" si="38"/>
        <v>5.604940570687757E-7</v>
      </c>
      <c r="M158" s="76">
        <f t="shared" ca="1" si="39"/>
        <v>77.210189569163873</v>
      </c>
      <c r="N158" s="76">
        <f t="shared" ca="1" si="40"/>
        <v>262.04693933508037</v>
      </c>
      <c r="O158" s="76">
        <f t="shared" ca="1" si="41"/>
        <v>49.548800542169467</v>
      </c>
      <c r="P158" s="30">
        <f t="shared" ca="1" si="42"/>
        <v>7.4866151034280889E-4</v>
      </c>
      <c r="Q158" s="30"/>
      <c r="R158" s="30"/>
      <c r="S158" s="30"/>
      <c r="T158" s="30"/>
    </row>
    <row r="159" spans="1:20" x14ac:dyDescent="0.2">
      <c r="A159" s="85"/>
      <c r="B159" s="85"/>
      <c r="C159" s="30"/>
      <c r="D159" s="84">
        <f t="shared" si="30"/>
        <v>0</v>
      </c>
      <c r="E159" s="84">
        <f t="shared" si="31"/>
        <v>0</v>
      </c>
      <c r="F159" s="76">
        <f t="shared" si="32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ca="1" si="37"/>
        <v>-7.4866151034280889E-4</v>
      </c>
      <c r="L159" s="76">
        <f t="shared" ca="1" si="38"/>
        <v>5.604940570687757E-7</v>
      </c>
      <c r="M159" s="76">
        <f t="shared" ca="1" si="39"/>
        <v>77.210189569163873</v>
      </c>
      <c r="N159" s="76">
        <f t="shared" ca="1" si="40"/>
        <v>262.04693933508037</v>
      </c>
      <c r="O159" s="76">
        <f t="shared" ca="1" si="41"/>
        <v>49.548800542169467</v>
      </c>
      <c r="P159" s="30">
        <f t="shared" ca="1" si="42"/>
        <v>7.4866151034280889E-4</v>
      </c>
      <c r="Q159" s="30"/>
      <c r="R159" s="30"/>
      <c r="S159" s="30"/>
      <c r="T159" s="30"/>
    </row>
    <row r="160" spans="1:20" x14ac:dyDescent="0.2">
      <c r="A160" s="85"/>
      <c r="B160" s="85"/>
      <c r="C160" s="30"/>
      <c r="D160" s="84">
        <f t="shared" si="30"/>
        <v>0</v>
      </c>
      <c r="E160" s="84">
        <f t="shared" si="31"/>
        <v>0</v>
      </c>
      <c r="F160" s="76">
        <f t="shared" si="32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ca="1" si="37"/>
        <v>-7.4866151034280889E-4</v>
      </c>
      <c r="L160" s="76">
        <f t="shared" ca="1" si="38"/>
        <v>5.604940570687757E-7</v>
      </c>
      <c r="M160" s="76">
        <f t="shared" ca="1" si="39"/>
        <v>77.210189569163873</v>
      </c>
      <c r="N160" s="76">
        <f t="shared" ca="1" si="40"/>
        <v>262.04693933508037</v>
      </c>
      <c r="O160" s="76">
        <f t="shared" ca="1" si="41"/>
        <v>49.548800542169467</v>
      </c>
      <c r="P160" s="30">
        <f t="shared" ca="1" si="42"/>
        <v>7.4866151034280889E-4</v>
      </c>
      <c r="Q160" s="30"/>
      <c r="R160" s="30"/>
      <c r="S160" s="30"/>
      <c r="T160" s="30"/>
    </row>
    <row r="161" spans="3:20" x14ac:dyDescent="0.2">
      <c r="C161" s="30"/>
      <c r="D161" s="84">
        <f t="shared" si="30"/>
        <v>0</v>
      </c>
      <c r="E161" s="84">
        <f t="shared" si="31"/>
        <v>0</v>
      </c>
      <c r="F161" s="76">
        <f t="shared" si="32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ca="1" si="37"/>
        <v>-7.4866151034280889E-4</v>
      </c>
      <c r="L161" s="76">
        <f t="shared" ca="1" si="38"/>
        <v>5.604940570687757E-7</v>
      </c>
      <c r="M161" s="76">
        <f t="shared" ca="1" si="39"/>
        <v>77.210189569163873</v>
      </c>
      <c r="N161" s="76">
        <f t="shared" ca="1" si="40"/>
        <v>262.04693933508037</v>
      </c>
      <c r="O161" s="76">
        <f t="shared" ca="1" si="41"/>
        <v>49.548800542169467</v>
      </c>
      <c r="P161" s="30">
        <f t="shared" ca="1" si="42"/>
        <v>7.4866151034280889E-4</v>
      </c>
      <c r="Q161" s="30"/>
      <c r="R161" s="30"/>
      <c r="S161" s="30"/>
      <c r="T161" s="30"/>
    </row>
    <row r="162" spans="3:20" x14ac:dyDescent="0.2">
      <c r="C162" s="30"/>
      <c r="D162" s="84">
        <f t="shared" si="30"/>
        <v>0</v>
      </c>
      <c r="E162" s="84">
        <f t="shared" si="31"/>
        <v>0</v>
      </c>
      <c r="F162" s="76">
        <f t="shared" si="32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ca="1" si="37"/>
        <v>-7.4866151034280889E-4</v>
      </c>
      <c r="L162" s="76">
        <f t="shared" ca="1" si="38"/>
        <v>5.604940570687757E-7</v>
      </c>
      <c r="M162" s="76">
        <f t="shared" ca="1" si="39"/>
        <v>77.210189569163873</v>
      </c>
      <c r="N162" s="76">
        <f t="shared" ca="1" si="40"/>
        <v>262.04693933508037</v>
      </c>
      <c r="O162" s="76">
        <f t="shared" ca="1" si="41"/>
        <v>49.548800542169467</v>
      </c>
      <c r="P162" s="30">
        <f t="shared" ca="1" si="42"/>
        <v>7.4866151034280889E-4</v>
      </c>
      <c r="Q162" s="30"/>
      <c r="R162" s="30"/>
      <c r="S162" s="30"/>
      <c r="T162" s="30"/>
    </row>
    <row r="163" spans="3:20" x14ac:dyDescent="0.2">
      <c r="C163" s="30"/>
      <c r="D163" s="84">
        <f t="shared" si="30"/>
        <v>0</v>
      </c>
      <c r="E163" s="84">
        <f t="shared" si="31"/>
        <v>0</v>
      </c>
      <c r="F163" s="76">
        <f t="shared" si="32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ca="1" si="37"/>
        <v>-7.4866151034280889E-4</v>
      </c>
      <c r="L163" s="76">
        <f t="shared" ca="1" si="38"/>
        <v>5.604940570687757E-7</v>
      </c>
      <c r="M163" s="76">
        <f t="shared" ca="1" si="39"/>
        <v>77.210189569163873</v>
      </c>
      <c r="N163" s="76">
        <f t="shared" ca="1" si="40"/>
        <v>262.04693933508037</v>
      </c>
      <c r="O163" s="76">
        <f t="shared" ca="1" si="41"/>
        <v>49.548800542169467</v>
      </c>
      <c r="P163" s="30">
        <f t="shared" ca="1" si="42"/>
        <v>7.4866151034280889E-4</v>
      </c>
      <c r="Q163" s="30"/>
      <c r="R163" s="30"/>
      <c r="S163" s="30"/>
      <c r="T163" s="30"/>
    </row>
    <row r="164" spans="3:20" x14ac:dyDescent="0.2">
      <c r="D164" s="84">
        <f t="shared" si="30"/>
        <v>0</v>
      </c>
      <c r="E164" s="84">
        <f t="shared" si="31"/>
        <v>0</v>
      </c>
      <c r="F164" s="76">
        <f t="shared" si="32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ca="1" si="37"/>
        <v>-7.4866151034280889E-4</v>
      </c>
      <c r="L164" s="76">
        <f t="shared" ca="1" si="38"/>
        <v>5.604940570687757E-7</v>
      </c>
      <c r="M164" s="76">
        <f t="shared" ca="1" si="39"/>
        <v>77.210189569163873</v>
      </c>
      <c r="N164" s="76">
        <f t="shared" ca="1" si="40"/>
        <v>262.04693933508037</v>
      </c>
      <c r="O164" s="76">
        <f t="shared" ca="1" si="41"/>
        <v>49.548800542169467</v>
      </c>
      <c r="P164" s="30">
        <f t="shared" ca="1" si="42"/>
        <v>7.4866151034280889E-4</v>
      </c>
    </row>
    <row r="165" spans="3:20" x14ac:dyDescent="0.2">
      <c r="D165" s="84">
        <f t="shared" si="30"/>
        <v>0</v>
      </c>
      <c r="E165" s="84">
        <f t="shared" si="31"/>
        <v>0</v>
      </c>
      <c r="F165" s="76">
        <f t="shared" si="32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ca="1" si="37"/>
        <v>-7.4866151034280889E-4</v>
      </c>
      <c r="L165" s="76">
        <f t="shared" ca="1" si="38"/>
        <v>5.604940570687757E-7</v>
      </c>
      <c r="M165" s="76">
        <f t="shared" ca="1" si="39"/>
        <v>77.210189569163873</v>
      </c>
      <c r="N165" s="76">
        <f t="shared" ca="1" si="40"/>
        <v>262.04693933508037</v>
      </c>
      <c r="O165" s="76">
        <f t="shared" ca="1" si="41"/>
        <v>49.548800542169467</v>
      </c>
      <c r="P165" s="30">
        <f t="shared" ca="1" si="42"/>
        <v>7.4866151034280889E-4</v>
      </c>
    </row>
    <row r="166" spans="3:20" x14ac:dyDescent="0.2">
      <c r="D166" s="84">
        <f t="shared" si="30"/>
        <v>0</v>
      </c>
      <c r="E166" s="84">
        <f t="shared" si="31"/>
        <v>0</v>
      </c>
      <c r="F166" s="76">
        <f t="shared" si="32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ca="1" si="37"/>
        <v>-7.4866151034280889E-4</v>
      </c>
      <c r="L166" s="76">
        <f t="shared" ca="1" si="38"/>
        <v>5.604940570687757E-7</v>
      </c>
      <c r="M166" s="76">
        <f t="shared" ca="1" si="39"/>
        <v>77.210189569163873</v>
      </c>
      <c r="N166" s="76">
        <f t="shared" ca="1" si="40"/>
        <v>262.04693933508037</v>
      </c>
      <c r="O166" s="76">
        <f t="shared" ca="1" si="41"/>
        <v>49.548800542169467</v>
      </c>
      <c r="P166" s="30">
        <f t="shared" ca="1" si="42"/>
        <v>7.4866151034280889E-4</v>
      </c>
    </row>
    <row r="167" spans="3:20" x14ac:dyDescent="0.2">
      <c r="D167" s="84">
        <f t="shared" si="30"/>
        <v>0</v>
      </c>
      <c r="E167" s="84">
        <f t="shared" si="31"/>
        <v>0</v>
      </c>
      <c r="F167" s="76">
        <f t="shared" si="32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ca="1" si="37"/>
        <v>-7.4866151034280889E-4</v>
      </c>
      <c r="L167" s="76">
        <f t="shared" ca="1" si="38"/>
        <v>5.604940570687757E-7</v>
      </c>
      <c r="M167" s="76">
        <f t="shared" ca="1" si="39"/>
        <v>77.210189569163873</v>
      </c>
      <c r="N167" s="76">
        <f t="shared" ca="1" si="40"/>
        <v>262.04693933508037</v>
      </c>
      <c r="O167" s="76">
        <f t="shared" ca="1" si="41"/>
        <v>49.548800542169467</v>
      </c>
      <c r="P167" s="30">
        <f t="shared" ca="1" si="42"/>
        <v>7.4866151034280889E-4</v>
      </c>
    </row>
    <row r="168" spans="3:20" x14ac:dyDescent="0.2">
      <c r="D168" s="84">
        <f t="shared" si="30"/>
        <v>0</v>
      </c>
      <c r="E168" s="84">
        <f t="shared" si="31"/>
        <v>0</v>
      </c>
      <c r="F168" s="76">
        <f t="shared" si="32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ca="1" si="37"/>
        <v>-7.4866151034280889E-4</v>
      </c>
      <c r="L168" s="76">
        <f t="shared" ca="1" si="38"/>
        <v>5.604940570687757E-7</v>
      </c>
      <c r="M168" s="76">
        <f t="shared" ca="1" si="39"/>
        <v>77.210189569163873</v>
      </c>
      <c r="N168" s="76">
        <f t="shared" ca="1" si="40"/>
        <v>262.04693933508037</v>
      </c>
      <c r="O168" s="76">
        <f t="shared" ca="1" si="41"/>
        <v>49.548800542169467</v>
      </c>
      <c r="P168" s="30">
        <f t="shared" ca="1" si="42"/>
        <v>7.4866151034280889E-4</v>
      </c>
    </row>
    <row r="169" spans="3:20" x14ac:dyDescent="0.2">
      <c r="D169" s="84">
        <f t="shared" si="30"/>
        <v>0</v>
      </c>
      <c r="E169" s="84">
        <f t="shared" si="31"/>
        <v>0</v>
      </c>
      <c r="F169" s="76">
        <f t="shared" si="32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ca="1" si="37"/>
        <v>-7.4866151034280889E-4</v>
      </c>
      <c r="L169" s="76">
        <f t="shared" ca="1" si="38"/>
        <v>5.604940570687757E-7</v>
      </c>
      <c r="M169" s="76">
        <f t="shared" ca="1" si="39"/>
        <v>77.210189569163873</v>
      </c>
      <c r="N169" s="76">
        <f t="shared" ca="1" si="40"/>
        <v>262.04693933508037</v>
      </c>
      <c r="O169" s="76">
        <f t="shared" ca="1" si="41"/>
        <v>49.548800542169467</v>
      </c>
      <c r="P169" s="30">
        <f t="shared" ca="1" si="42"/>
        <v>7.4866151034280889E-4</v>
      </c>
    </row>
    <row r="170" spans="3:20" x14ac:dyDescent="0.2">
      <c r="D170" s="84">
        <f t="shared" si="30"/>
        <v>0</v>
      </c>
      <c r="E170" s="84">
        <f t="shared" si="31"/>
        <v>0</v>
      </c>
      <c r="F170" s="76">
        <f t="shared" si="32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ca="1" si="37"/>
        <v>-7.4866151034280889E-4</v>
      </c>
      <c r="L170" s="76">
        <f t="shared" ca="1" si="38"/>
        <v>5.604940570687757E-7</v>
      </c>
      <c r="M170" s="76">
        <f t="shared" ca="1" si="39"/>
        <v>77.210189569163873</v>
      </c>
      <c r="N170" s="76">
        <f t="shared" ca="1" si="40"/>
        <v>262.04693933508037</v>
      </c>
      <c r="O170" s="76">
        <f t="shared" ca="1" si="41"/>
        <v>49.548800542169467</v>
      </c>
      <c r="P170" s="30">
        <f t="shared" ca="1" si="42"/>
        <v>7.4866151034280889E-4</v>
      </c>
    </row>
    <row r="171" spans="3:20" x14ac:dyDescent="0.2">
      <c r="D171" s="84">
        <f t="shared" si="30"/>
        <v>0</v>
      </c>
      <c r="E171" s="84">
        <f t="shared" si="31"/>
        <v>0</v>
      </c>
      <c r="F171" s="76">
        <f t="shared" si="32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ca="1" si="37"/>
        <v>-7.4866151034280889E-4</v>
      </c>
      <c r="L171" s="76">
        <f t="shared" ca="1" si="38"/>
        <v>5.604940570687757E-7</v>
      </c>
      <c r="M171" s="76">
        <f t="shared" ca="1" si="39"/>
        <v>77.210189569163873</v>
      </c>
      <c r="N171" s="76">
        <f t="shared" ca="1" si="40"/>
        <v>262.04693933508037</v>
      </c>
      <c r="O171" s="76">
        <f t="shared" ca="1" si="41"/>
        <v>49.548800542169467</v>
      </c>
      <c r="P171" s="30">
        <f t="shared" ca="1" si="42"/>
        <v>7.4866151034280889E-4</v>
      </c>
    </row>
    <row r="172" spans="3:20" x14ac:dyDescent="0.2">
      <c r="D172" s="84">
        <f t="shared" si="30"/>
        <v>0</v>
      </c>
      <c r="E172" s="84">
        <f t="shared" si="31"/>
        <v>0</v>
      </c>
      <c r="F172" s="76">
        <f t="shared" si="32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ca="1" si="37"/>
        <v>-7.4866151034280889E-4</v>
      </c>
      <c r="L172" s="76">
        <f t="shared" ca="1" si="38"/>
        <v>5.604940570687757E-7</v>
      </c>
      <c r="M172" s="76">
        <f t="shared" ca="1" si="39"/>
        <v>77.210189569163873</v>
      </c>
      <c r="N172" s="76">
        <f t="shared" ca="1" si="40"/>
        <v>262.04693933508037</v>
      </c>
      <c r="O172" s="76">
        <f t="shared" ca="1" si="41"/>
        <v>49.548800542169467</v>
      </c>
      <c r="P172" s="30">
        <f t="shared" ca="1" si="42"/>
        <v>7.4866151034280889E-4</v>
      </c>
    </row>
    <row r="173" spans="3:20" x14ac:dyDescent="0.2">
      <c r="D173" s="84">
        <f t="shared" si="30"/>
        <v>0</v>
      </c>
      <c r="E173" s="84">
        <f t="shared" si="31"/>
        <v>0</v>
      </c>
      <c r="F173" s="76">
        <f t="shared" si="32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ca="1" si="37"/>
        <v>-7.4866151034280889E-4</v>
      </c>
      <c r="L173" s="76">
        <f t="shared" ca="1" si="38"/>
        <v>5.604940570687757E-7</v>
      </c>
      <c r="M173" s="76">
        <f t="shared" ca="1" si="39"/>
        <v>77.210189569163873</v>
      </c>
      <c r="N173" s="76">
        <f t="shared" ca="1" si="40"/>
        <v>262.04693933508037</v>
      </c>
      <c r="O173" s="76">
        <f t="shared" ca="1" si="41"/>
        <v>49.548800542169467</v>
      </c>
      <c r="P173" s="30">
        <f t="shared" ca="1" si="42"/>
        <v>7.4866151034280889E-4</v>
      </c>
    </row>
    <row r="174" spans="3:20" x14ac:dyDescent="0.2">
      <c r="D174" s="84">
        <f t="shared" si="30"/>
        <v>0</v>
      </c>
      <c r="E174" s="84">
        <f t="shared" si="31"/>
        <v>0</v>
      </c>
      <c r="F174" s="76">
        <f t="shared" si="32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ca="1" si="37"/>
        <v>-7.4866151034280889E-4</v>
      </c>
      <c r="L174" s="76">
        <f t="shared" ca="1" si="38"/>
        <v>5.604940570687757E-7</v>
      </c>
      <c r="M174" s="76">
        <f t="shared" ca="1" si="39"/>
        <v>77.210189569163873</v>
      </c>
      <c r="N174" s="76">
        <f t="shared" ca="1" si="40"/>
        <v>262.04693933508037</v>
      </c>
      <c r="O174" s="76">
        <f t="shared" ca="1" si="41"/>
        <v>49.548800542169467</v>
      </c>
      <c r="P174" s="30">
        <f t="shared" ca="1" si="42"/>
        <v>7.4866151034280889E-4</v>
      </c>
    </row>
    <row r="175" spans="3:20" x14ac:dyDescent="0.2">
      <c r="D175" s="84">
        <f t="shared" si="30"/>
        <v>0</v>
      </c>
      <c r="E175" s="84">
        <f t="shared" si="31"/>
        <v>0</v>
      </c>
      <c r="F175" s="76">
        <f t="shared" si="32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ca="1" si="37"/>
        <v>-7.4866151034280889E-4</v>
      </c>
      <c r="L175" s="76">
        <f t="shared" ca="1" si="38"/>
        <v>5.604940570687757E-7</v>
      </c>
      <c r="M175" s="76">
        <f t="shared" ca="1" si="39"/>
        <v>77.210189569163873</v>
      </c>
      <c r="N175" s="76">
        <f t="shared" ca="1" si="40"/>
        <v>262.04693933508037</v>
      </c>
      <c r="O175" s="76">
        <f t="shared" ca="1" si="41"/>
        <v>49.548800542169467</v>
      </c>
      <c r="P175" s="30">
        <f t="shared" ca="1" si="42"/>
        <v>7.4866151034280889E-4</v>
      </c>
    </row>
    <row r="176" spans="3:20" x14ac:dyDescent="0.2">
      <c r="D176" s="84">
        <f t="shared" si="30"/>
        <v>0</v>
      </c>
      <c r="E176" s="84">
        <f t="shared" si="31"/>
        <v>0</v>
      </c>
      <c r="F176" s="76">
        <f t="shared" si="32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ca="1" si="37"/>
        <v>-7.4866151034280889E-4</v>
      </c>
      <c r="L176" s="76">
        <f t="shared" ca="1" si="38"/>
        <v>5.604940570687757E-7</v>
      </c>
      <c r="M176" s="76">
        <f t="shared" ca="1" si="39"/>
        <v>77.210189569163873</v>
      </c>
      <c r="N176" s="76">
        <f t="shared" ca="1" si="40"/>
        <v>262.04693933508037</v>
      </c>
      <c r="O176" s="76">
        <f t="shared" ca="1" si="41"/>
        <v>49.548800542169467</v>
      </c>
      <c r="P176" s="30">
        <f t="shared" ca="1" si="42"/>
        <v>7.4866151034280889E-4</v>
      </c>
    </row>
    <row r="177" spans="4:16" x14ac:dyDescent="0.2">
      <c r="D177" s="84">
        <f t="shared" si="30"/>
        <v>0</v>
      </c>
      <c r="E177" s="84">
        <f t="shared" si="31"/>
        <v>0</v>
      </c>
      <c r="F177" s="76">
        <f t="shared" si="32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ca="1" si="37"/>
        <v>-7.4866151034280889E-4</v>
      </c>
      <c r="L177" s="76">
        <f t="shared" ca="1" si="38"/>
        <v>5.604940570687757E-7</v>
      </c>
      <c r="M177" s="76">
        <f t="shared" ca="1" si="39"/>
        <v>77.210189569163873</v>
      </c>
      <c r="N177" s="76">
        <f t="shared" ca="1" si="40"/>
        <v>262.04693933508037</v>
      </c>
      <c r="O177" s="76">
        <f t="shared" ca="1" si="41"/>
        <v>49.548800542169467</v>
      </c>
      <c r="P177" s="30">
        <f t="shared" ca="1" si="42"/>
        <v>7.4866151034280889E-4</v>
      </c>
    </row>
    <row r="178" spans="4:16" x14ac:dyDescent="0.2">
      <c r="D178" s="84">
        <f t="shared" si="30"/>
        <v>0</v>
      </c>
      <c r="E178" s="84">
        <f t="shared" si="31"/>
        <v>0</v>
      </c>
      <c r="F178" s="76">
        <f t="shared" si="32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ca="1" si="37"/>
        <v>-7.4866151034280889E-4</v>
      </c>
      <c r="L178" s="76">
        <f t="shared" ca="1" si="38"/>
        <v>5.604940570687757E-7</v>
      </c>
      <c r="M178" s="76">
        <f t="shared" ca="1" si="39"/>
        <v>77.210189569163873</v>
      </c>
      <c r="N178" s="76">
        <f t="shared" ca="1" si="40"/>
        <v>262.04693933508037</v>
      </c>
      <c r="O178" s="76">
        <f t="shared" ca="1" si="41"/>
        <v>49.548800542169467</v>
      </c>
      <c r="P178" s="30">
        <f t="shared" ca="1" si="42"/>
        <v>7.4866151034280889E-4</v>
      </c>
    </row>
    <row r="179" spans="4:16" x14ac:dyDescent="0.2">
      <c r="D179" s="84">
        <f t="shared" si="30"/>
        <v>0</v>
      </c>
      <c r="E179" s="84">
        <f t="shared" si="31"/>
        <v>0</v>
      </c>
      <c r="F179" s="76">
        <f t="shared" si="32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ca="1" si="37"/>
        <v>-7.4866151034280889E-4</v>
      </c>
      <c r="L179" s="76">
        <f t="shared" ca="1" si="38"/>
        <v>5.604940570687757E-7</v>
      </c>
      <c r="M179" s="76">
        <f t="shared" ca="1" si="39"/>
        <v>77.210189569163873</v>
      </c>
      <c r="N179" s="76">
        <f t="shared" ca="1" si="40"/>
        <v>262.04693933508037</v>
      </c>
      <c r="O179" s="76">
        <f t="shared" ca="1" si="41"/>
        <v>49.548800542169467</v>
      </c>
      <c r="P179" s="30">
        <f t="shared" ca="1" si="42"/>
        <v>7.4866151034280889E-4</v>
      </c>
    </row>
    <row r="180" spans="4:16" x14ac:dyDescent="0.2">
      <c r="D180" s="84">
        <f t="shared" si="30"/>
        <v>0</v>
      </c>
      <c r="E180" s="84">
        <f t="shared" si="31"/>
        <v>0</v>
      </c>
      <c r="F180" s="76">
        <f t="shared" si="32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ca="1" si="37"/>
        <v>-7.4866151034280889E-4</v>
      </c>
      <c r="L180" s="76">
        <f t="shared" ca="1" si="38"/>
        <v>5.604940570687757E-7</v>
      </c>
      <c r="M180" s="76">
        <f t="shared" ca="1" si="39"/>
        <v>77.210189569163873</v>
      </c>
      <c r="N180" s="76">
        <f t="shared" ca="1" si="40"/>
        <v>262.04693933508037</v>
      </c>
      <c r="O180" s="76">
        <f t="shared" ca="1" si="41"/>
        <v>49.548800542169467</v>
      </c>
      <c r="P180" s="30">
        <f t="shared" ca="1" si="42"/>
        <v>7.4866151034280889E-4</v>
      </c>
    </row>
    <row r="181" spans="4:16" x14ac:dyDescent="0.2">
      <c r="D181" s="84">
        <f t="shared" si="30"/>
        <v>0</v>
      </c>
      <c r="E181" s="84">
        <f t="shared" si="31"/>
        <v>0</v>
      </c>
      <c r="F181" s="76">
        <f t="shared" si="32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ca="1" si="37"/>
        <v>-7.4866151034280889E-4</v>
      </c>
      <c r="L181" s="76">
        <f t="shared" ca="1" si="38"/>
        <v>5.604940570687757E-7</v>
      </c>
      <c r="M181" s="76">
        <f t="shared" ca="1" si="39"/>
        <v>77.210189569163873</v>
      </c>
      <c r="N181" s="76">
        <f t="shared" ca="1" si="40"/>
        <v>262.04693933508037</v>
      </c>
      <c r="O181" s="76">
        <f t="shared" ca="1" si="41"/>
        <v>49.548800542169467</v>
      </c>
      <c r="P181" s="30">
        <f t="shared" ca="1" si="42"/>
        <v>7.4866151034280889E-4</v>
      </c>
    </row>
    <row r="182" spans="4:16" x14ac:dyDescent="0.2">
      <c r="D182" s="84">
        <f t="shared" si="30"/>
        <v>0</v>
      </c>
      <c r="E182" s="84">
        <f t="shared" si="31"/>
        <v>0</v>
      </c>
      <c r="F182" s="76">
        <f t="shared" si="32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ca="1" si="37"/>
        <v>-7.4866151034280889E-4</v>
      </c>
      <c r="L182" s="76">
        <f t="shared" ca="1" si="38"/>
        <v>5.604940570687757E-7</v>
      </c>
      <c r="M182" s="76">
        <f t="shared" ca="1" si="39"/>
        <v>77.210189569163873</v>
      </c>
      <c r="N182" s="76">
        <f t="shared" ca="1" si="40"/>
        <v>262.04693933508037</v>
      </c>
      <c r="O182" s="76">
        <f t="shared" ca="1" si="41"/>
        <v>49.548800542169467</v>
      </c>
      <c r="P182" s="30">
        <f t="shared" ca="1" si="42"/>
        <v>7.4866151034280889E-4</v>
      </c>
    </row>
    <row r="183" spans="4:16" x14ac:dyDescent="0.2">
      <c r="D183" s="84">
        <f t="shared" si="30"/>
        <v>0</v>
      </c>
      <c r="E183" s="84">
        <f t="shared" si="31"/>
        <v>0</v>
      </c>
      <c r="F183" s="76">
        <f t="shared" si="32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ca="1" si="37"/>
        <v>-7.4866151034280889E-4</v>
      </c>
      <c r="L183" s="76">
        <f t="shared" ca="1" si="38"/>
        <v>5.604940570687757E-7</v>
      </c>
      <c r="M183" s="76">
        <f t="shared" ca="1" si="39"/>
        <v>77.210189569163873</v>
      </c>
      <c r="N183" s="76">
        <f t="shared" ca="1" si="40"/>
        <v>262.04693933508037</v>
      </c>
      <c r="O183" s="76">
        <f t="shared" ca="1" si="41"/>
        <v>49.548800542169467</v>
      </c>
      <c r="P183" s="30">
        <f t="shared" ca="1" si="42"/>
        <v>7.4866151034280889E-4</v>
      </c>
    </row>
    <row r="184" spans="4:16" x14ac:dyDescent="0.2">
      <c r="D184" s="84">
        <f t="shared" si="30"/>
        <v>0</v>
      </c>
      <c r="E184" s="84">
        <f t="shared" si="31"/>
        <v>0</v>
      </c>
      <c r="F184" s="76">
        <f t="shared" si="32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ca="1" si="37"/>
        <v>-7.4866151034280889E-4</v>
      </c>
      <c r="L184" s="76">
        <f t="shared" ca="1" si="38"/>
        <v>5.604940570687757E-7</v>
      </c>
      <c r="M184" s="76">
        <f t="shared" ca="1" si="39"/>
        <v>77.210189569163873</v>
      </c>
      <c r="N184" s="76">
        <f t="shared" ca="1" si="40"/>
        <v>262.04693933508037</v>
      </c>
      <c r="O184" s="76">
        <f t="shared" ca="1" si="41"/>
        <v>49.548800542169467</v>
      </c>
      <c r="P184" s="30">
        <f t="shared" ca="1" si="42"/>
        <v>7.4866151034280889E-4</v>
      </c>
    </row>
    <row r="185" spans="4:16" x14ac:dyDescent="0.2">
      <c r="D185" s="84">
        <f t="shared" si="30"/>
        <v>0</v>
      </c>
      <c r="E185" s="84">
        <f t="shared" si="31"/>
        <v>0</v>
      </c>
      <c r="F185" s="76">
        <f t="shared" si="32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ca="1" si="37"/>
        <v>-7.4866151034280889E-4</v>
      </c>
      <c r="L185" s="76">
        <f t="shared" ca="1" si="38"/>
        <v>5.604940570687757E-7</v>
      </c>
      <c r="M185" s="76">
        <f t="shared" ca="1" si="39"/>
        <v>77.210189569163873</v>
      </c>
      <c r="N185" s="76">
        <f t="shared" ca="1" si="40"/>
        <v>262.04693933508037</v>
      </c>
      <c r="O185" s="76">
        <f t="shared" ca="1" si="41"/>
        <v>49.548800542169467</v>
      </c>
      <c r="P185" s="30">
        <f t="shared" ca="1" si="42"/>
        <v>7.4866151034280889E-4</v>
      </c>
    </row>
    <row r="186" spans="4:16" x14ac:dyDescent="0.2">
      <c r="D186" s="84">
        <f t="shared" si="30"/>
        <v>0</v>
      </c>
      <c r="E186" s="84">
        <f t="shared" si="31"/>
        <v>0</v>
      </c>
      <c r="F186" s="76">
        <f t="shared" si="32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ca="1" si="37"/>
        <v>-7.4866151034280889E-4</v>
      </c>
      <c r="L186" s="76">
        <f t="shared" ca="1" si="38"/>
        <v>5.604940570687757E-7</v>
      </c>
      <c r="M186" s="76">
        <f t="shared" ca="1" si="39"/>
        <v>77.210189569163873</v>
      </c>
      <c r="N186" s="76">
        <f t="shared" ca="1" si="40"/>
        <v>262.04693933508037</v>
      </c>
      <c r="O186" s="76">
        <f t="shared" ca="1" si="41"/>
        <v>49.548800542169467</v>
      </c>
      <c r="P186" s="30">
        <f t="shared" ca="1" si="42"/>
        <v>7.4866151034280889E-4</v>
      </c>
    </row>
    <row r="187" spans="4:16" x14ac:dyDescent="0.2">
      <c r="D187" s="84">
        <f t="shared" si="30"/>
        <v>0</v>
      </c>
      <c r="E187" s="84">
        <f t="shared" si="31"/>
        <v>0</v>
      </c>
      <c r="F187" s="76">
        <f t="shared" si="32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ca="1" si="37"/>
        <v>-7.4866151034280889E-4</v>
      </c>
      <c r="L187" s="76">
        <f t="shared" ca="1" si="38"/>
        <v>5.604940570687757E-7</v>
      </c>
      <c r="M187" s="76">
        <f t="shared" ca="1" si="39"/>
        <v>77.210189569163873</v>
      </c>
      <c r="N187" s="76">
        <f t="shared" ca="1" si="40"/>
        <v>262.04693933508037</v>
      </c>
      <c r="O187" s="76">
        <f t="shared" ca="1" si="41"/>
        <v>49.548800542169467</v>
      </c>
      <c r="P187" s="30">
        <f t="shared" ca="1" si="42"/>
        <v>7.4866151034280889E-4</v>
      </c>
    </row>
    <row r="188" spans="4:16" x14ac:dyDescent="0.2">
      <c r="D188" s="84">
        <f t="shared" si="30"/>
        <v>0</v>
      </c>
      <c r="E188" s="84">
        <f t="shared" si="31"/>
        <v>0</v>
      </c>
      <c r="F188" s="76">
        <f t="shared" si="32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ca="1" si="37"/>
        <v>-7.4866151034280889E-4</v>
      </c>
      <c r="L188" s="76">
        <f t="shared" ca="1" si="38"/>
        <v>5.604940570687757E-7</v>
      </c>
      <c r="M188" s="76">
        <f t="shared" ca="1" si="39"/>
        <v>77.210189569163873</v>
      </c>
      <c r="N188" s="76">
        <f t="shared" ca="1" si="40"/>
        <v>262.04693933508037</v>
      </c>
      <c r="O188" s="76">
        <f t="shared" ca="1" si="41"/>
        <v>49.548800542169467</v>
      </c>
      <c r="P188" s="30">
        <f t="shared" ca="1" si="42"/>
        <v>7.4866151034280889E-4</v>
      </c>
    </row>
    <row r="189" spans="4:16" x14ac:dyDescent="0.2">
      <c r="D189" s="84">
        <f t="shared" si="30"/>
        <v>0</v>
      </c>
      <c r="E189" s="84">
        <f t="shared" si="31"/>
        <v>0</v>
      </c>
      <c r="F189" s="76">
        <f t="shared" si="32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ca="1" si="37"/>
        <v>-7.4866151034280889E-4</v>
      </c>
      <c r="L189" s="76">
        <f t="shared" ca="1" si="38"/>
        <v>5.604940570687757E-7</v>
      </c>
      <c r="M189" s="76">
        <f t="shared" ca="1" si="39"/>
        <v>77.210189569163873</v>
      </c>
      <c r="N189" s="76">
        <f t="shared" ca="1" si="40"/>
        <v>262.04693933508037</v>
      </c>
      <c r="O189" s="76">
        <f t="shared" ca="1" si="41"/>
        <v>49.548800542169467</v>
      </c>
      <c r="P189" s="30">
        <f t="shared" ca="1" si="42"/>
        <v>7.4866151034280889E-4</v>
      </c>
    </row>
    <row r="190" spans="4:16" x14ac:dyDescent="0.2">
      <c r="D190" s="84">
        <f t="shared" si="30"/>
        <v>0</v>
      </c>
      <c r="E190" s="84">
        <f t="shared" si="31"/>
        <v>0</v>
      </c>
      <c r="F190" s="76">
        <f t="shared" si="32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ca="1" si="37"/>
        <v>-7.4866151034280889E-4</v>
      </c>
      <c r="L190" s="76">
        <f t="shared" ca="1" si="38"/>
        <v>5.604940570687757E-7</v>
      </c>
      <c r="M190" s="76">
        <f t="shared" ca="1" si="39"/>
        <v>77.210189569163873</v>
      </c>
      <c r="N190" s="76">
        <f t="shared" ca="1" si="40"/>
        <v>262.04693933508037</v>
      </c>
      <c r="O190" s="76">
        <f t="shared" ca="1" si="41"/>
        <v>49.548800542169467</v>
      </c>
      <c r="P190" s="30">
        <f t="shared" ca="1" si="42"/>
        <v>7.4866151034280889E-4</v>
      </c>
    </row>
    <row r="191" spans="4:16" x14ac:dyDescent="0.2">
      <c r="D191" s="84">
        <f t="shared" si="30"/>
        <v>0</v>
      </c>
      <c r="E191" s="84">
        <f t="shared" si="31"/>
        <v>0</v>
      </c>
      <c r="F191" s="76">
        <f t="shared" si="32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ca="1" si="37"/>
        <v>-7.4866151034280889E-4</v>
      </c>
      <c r="L191" s="76">
        <f t="shared" ca="1" si="38"/>
        <v>5.604940570687757E-7</v>
      </c>
      <c r="M191" s="76">
        <f t="shared" ca="1" si="39"/>
        <v>77.210189569163873</v>
      </c>
      <c r="N191" s="76">
        <f t="shared" ca="1" si="40"/>
        <v>262.04693933508037</v>
      </c>
      <c r="O191" s="76">
        <f t="shared" ca="1" si="41"/>
        <v>49.548800542169467</v>
      </c>
      <c r="P191" s="30">
        <f t="shared" ca="1" si="42"/>
        <v>7.4866151034280889E-4</v>
      </c>
    </row>
    <row r="192" spans="4:16" x14ac:dyDescent="0.2">
      <c r="D192" s="84">
        <f t="shared" si="30"/>
        <v>0</v>
      </c>
      <c r="E192" s="84">
        <f t="shared" si="31"/>
        <v>0</v>
      </c>
      <c r="F192" s="76">
        <f t="shared" si="32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ca="1" si="37"/>
        <v>-7.4866151034280889E-4</v>
      </c>
      <c r="L192" s="76">
        <f t="shared" ca="1" si="38"/>
        <v>5.604940570687757E-7</v>
      </c>
      <c r="M192" s="76">
        <f t="shared" ca="1" si="39"/>
        <v>77.210189569163873</v>
      </c>
      <c r="N192" s="76">
        <f t="shared" ca="1" si="40"/>
        <v>262.04693933508037</v>
      </c>
      <c r="O192" s="76">
        <f t="shared" ca="1" si="41"/>
        <v>49.548800542169467</v>
      </c>
      <c r="P192" s="30">
        <f t="shared" ca="1" si="42"/>
        <v>7.4866151034280889E-4</v>
      </c>
    </row>
    <row r="193" spans="4:16" x14ac:dyDescent="0.2">
      <c r="D193" s="84">
        <f t="shared" si="30"/>
        <v>0</v>
      </c>
      <c r="E193" s="84">
        <f t="shared" si="31"/>
        <v>0</v>
      </c>
      <c r="F193" s="76">
        <f t="shared" si="32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ca="1" si="37"/>
        <v>-7.4866151034280889E-4</v>
      </c>
      <c r="L193" s="76">
        <f t="shared" ca="1" si="38"/>
        <v>5.604940570687757E-7</v>
      </c>
      <c r="M193" s="76">
        <f t="shared" ca="1" si="39"/>
        <v>77.210189569163873</v>
      </c>
      <c r="N193" s="76">
        <f t="shared" ca="1" si="40"/>
        <v>262.04693933508037</v>
      </c>
      <c r="O193" s="76">
        <f t="shared" ca="1" si="41"/>
        <v>49.548800542169467</v>
      </c>
      <c r="P193" s="30">
        <f t="shared" ca="1" si="42"/>
        <v>7.4866151034280889E-4</v>
      </c>
    </row>
    <row r="194" spans="4:16" x14ac:dyDescent="0.2">
      <c r="D194" s="84">
        <f t="shared" si="30"/>
        <v>0</v>
      </c>
      <c r="E194" s="84">
        <f t="shared" si="31"/>
        <v>0</v>
      </c>
      <c r="F194" s="76">
        <f t="shared" si="32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ca="1" si="37"/>
        <v>-7.4866151034280889E-4</v>
      </c>
      <c r="L194" s="76">
        <f t="shared" ca="1" si="38"/>
        <v>5.604940570687757E-7</v>
      </c>
      <c r="M194" s="76">
        <f t="shared" ca="1" si="39"/>
        <v>77.210189569163873</v>
      </c>
      <c r="N194" s="76">
        <f t="shared" ca="1" si="40"/>
        <v>262.04693933508037</v>
      </c>
      <c r="O194" s="76">
        <f t="shared" ca="1" si="41"/>
        <v>49.548800542169467</v>
      </c>
      <c r="P194" s="30">
        <f t="shared" ca="1" si="42"/>
        <v>7.4866151034280889E-4</v>
      </c>
    </row>
    <row r="195" spans="4:16" x14ac:dyDescent="0.2">
      <c r="D195" s="84">
        <f t="shared" si="30"/>
        <v>0</v>
      </c>
      <c r="E195" s="84">
        <f t="shared" si="31"/>
        <v>0</v>
      </c>
      <c r="F195" s="76">
        <f t="shared" si="32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ca="1" si="37"/>
        <v>-7.4866151034280889E-4</v>
      </c>
      <c r="L195" s="76">
        <f t="shared" ca="1" si="38"/>
        <v>5.604940570687757E-7</v>
      </c>
      <c r="M195" s="76">
        <f t="shared" ca="1" si="39"/>
        <v>77.210189569163873</v>
      </c>
      <c r="N195" s="76">
        <f t="shared" ca="1" si="40"/>
        <v>262.04693933508037</v>
      </c>
      <c r="O195" s="76">
        <f t="shared" ca="1" si="41"/>
        <v>49.548800542169467</v>
      </c>
      <c r="P195" s="30">
        <f t="shared" ca="1" si="42"/>
        <v>7.4866151034280889E-4</v>
      </c>
    </row>
    <row r="196" spans="4:16" x14ac:dyDescent="0.2">
      <c r="D196" s="84">
        <f t="shared" si="30"/>
        <v>0</v>
      </c>
      <c r="E196" s="84">
        <f t="shared" si="31"/>
        <v>0</v>
      </c>
      <c r="F196" s="76">
        <f t="shared" si="32"/>
        <v>0</v>
      </c>
      <c r="G196" s="76">
        <f t="shared" si="33"/>
        <v>0</v>
      </c>
      <c r="H196" s="76">
        <f t="shared" si="34"/>
        <v>0</v>
      </c>
      <c r="I196" s="76">
        <f t="shared" si="35"/>
        <v>0</v>
      </c>
      <c r="J196" s="76">
        <f t="shared" si="36"/>
        <v>0</v>
      </c>
      <c r="K196" s="76">
        <f t="shared" ca="1" si="37"/>
        <v>-7.4866151034280889E-4</v>
      </c>
      <c r="L196" s="76">
        <f t="shared" ca="1" si="38"/>
        <v>5.604940570687757E-7</v>
      </c>
      <c r="M196" s="76">
        <f t="shared" ca="1" si="39"/>
        <v>77.210189569163873</v>
      </c>
      <c r="N196" s="76">
        <f t="shared" ca="1" si="40"/>
        <v>262.04693933508037</v>
      </c>
      <c r="O196" s="76">
        <f t="shared" ca="1" si="41"/>
        <v>49.548800542169467</v>
      </c>
      <c r="P196" s="30">
        <f t="shared" ca="1" si="42"/>
        <v>7.4866151034280889E-4</v>
      </c>
    </row>
    <row r="197" spans="4:16" x14ac:dyDescent="0.2">
      <c r="D197" s="84">
        <f t="shared" si="30"/>
        <v>0</v>
      </c>
      <c r="E197" s="84">
        <f t="shared" si="31"/>
        <v>0</v>
      </c>
      <c r="F197" s="76">
        <f t="shared" si="32"/>
        <v>0</v>
      </c>
      <c r="G197" s="76">
        <f t="shared" si="33"/>
        <v>0</v>
      </c>
      <c r="H197" s="76">
        <f t="shared" si="34"/>
        <v>0</v>
      </c>
      <c r="I197" s="76">
        <f t="shared" si="35"/>
        <v>0</v>
      </c>
      <c r="J197" s="76">
        <f t="shared" si="36"/>
        <v>0</v>
      </c>
      <c r="K197" s="76">
        <f t="shared" ca="1" si="37"/>
        <v>-7.4866151034280889E-4</v>
      </c>
      <c r="L197" s="76">
        <f t="shared" ca="1" si="38"/>
        <v>5.604940570687757E-7</v>
      </c>
      <c r="M197" s="76">
        <f t="shared" ca="1" si="39"/>
        <v>77.210189569163873</v>
      </c>
      <c r="N197" s="76">
        <f t="shared" ca="1" si="40"/>
        <v>262.04693933508037</v>
      </c>
      <c r="O197" s="76">
        <f t="shared" ca="1" si="41"/>
        <v>49.548800542169467</v>
      </c>
      <c r="P197" s="30">
        <f t="shared" ca="1" si="42"/>
        <v>7.4866151034280889E-4</v>
      </c>
    </row>
    <row r="198" spans="4:16" x14ac:dyDescent="0.2">
      <c r="D198" s="84">
        <f t="shared" si="30"/>
        <v>0</v>
      </c>
      <c r="E198" s="84">
        <f t="shared" si="31"/>
        <v>0</v>
      </c>
      <c r="F198" s="76">
        <f t="shared" si="32"/>
        <v>0</v>
      </c>
      <c r="G198" s="76">
        <f t="shared" si="33"/>
        <v>0</v>
      </c>
      <c r="H198" s="76">
        <f t="shared" si="34"/>
        <v>0</v>
      </c>
      <c r="I198" s="76">
        <f t="shared" si="35"/>
        <v>0</v>
      </c>
      <c r="J198" s="76">
        <f t="shared" si="36"/>
        <v>0</v>
      </c>
      <c r="K198" s="76">
        <f t="shared" ca="1" si="37"/>
        <v>-7.4866151034280889E-4</v>
      </c>
      <c r="L198" s="76">
        <f t="shared" ca="1" si="38"/>
        <v>5.604940570687757E-7</v>
      </c>
      <c r="M198" s="76">
        <f t="shared" ca="1" si="39"/>
        <v>77.210189569163873</v>
      </c>
      <c r="N198" s="76">
        <f t="shared" ca="1" si="40"/>
        <v>262.04693933508037</v>
      </c>
      <c r="O198" s="76">
        <f t="shared" ca="1" si="41"/>
        <v>49.548800542169467</v>
      </c>
      <c r="P198" s="30">
        <f t="shared" ca="1" si="42"/>
        <v>7.4866151034280889E-4</v>
      </c>
    </row>
    <row r="199" spans="4:16" x14ac:dyDescent="0.2">
      <c r="D199" s="84">
        <f t="shared" si="30"/>
        <v>0</v>
      </c>
      <c r="E199" s="84">
        <f t="shared" si="31"/>
        <v>0</v>
      </c>
      <c r="F199" s="76">
        <f t="shared" si="32"/>
        <v>0</v>
      </c>
      <c r="G199" s="76">
        <f t="shared" si="33"/>
        <v>0</v>
      </c>
      <c r="H199" s="76">
        <f t="shared" si="34"/>
        <v>0</v>
      </c>
      <c r="I199" s="76">
        <f t="shared" si="35"/>
        <v>0</v>
      </c>
      <c r="J199" s="76">
        <f t="shared" si="36"/>
        <v>0</v>
      </c>
      <c r="K199" s="76">
        <f t="shared" ca="1" si="37"/>
        <v>-7.4866151034280889E-4</v>
      </c>
      <c r="L199" s="76">
        <f t="shared" ca="1" si="38"/>
        <v>5.604940570687757E-7</v>
      </c>
      <c r="M199" s="76">
        <f t="shared" ca="1" si="39"/>
        <v>77.210189569163873</v>
      </c>
      <c r="N199" s="76">
        <f t="shared" ca="1" si="40"/>
        <v>262.04693933508037</v>
      </c>
      <c r="O199" s="76">
        <f t="shared" ca="1" si="41"/>
        <v>49.548800542169467</v>
      </c>
      <c r="P199" s="30">
        <f t="shared" ca="1" si="42"/>
        <v>7.4866151034280889E-4</v>
      </c>
    </row>
    <row r="200" spans="4:16" x14ac:dyDescent="0.2">
      <c r="D200" s="84">
        <f t="shared" si="30"/>
        <v>0</v>
      </c>
      <c r="E200" s="84">
        <f t="shared" si="31"/>
        <v>0</v>
      </c>
      <c r="F200" s="76">
        <f t="shared" si="32"/>
        <v>0</v>
      </c>
      <c r="G200" s="76">
        <f t="shared" si="33"/>
        <v>0</v>
      </c>
      <c r="H200" s="76">
        <f t="shared" si="34"/>
        <v>0</v>
      </c>
      <c r="I200" s="76">
        <f t="shared" si="35"/>
        <v>0</v>
      </c>
      <c r="J200" s="76">
        <f t="shared" si="36"/>
        <v>0</v>
      </c>
      <c r="K200" s="76">
        <f t="shared" ca="1" si="37"/>
        <v>-7.4866151034280889E-4</v>
      </c>
      <c r="L200" s="76">
        <f t="shared" ca="1" si="38"/>
        <v>5.604940570687757E-7</v>
      </c>
      <c r="M200" s="76">
        <f t="shared" ca="1" si="39"/>
        <v>77.210189569163873</v>
      </c>
      <c r="N200" s="76">
        <f t="shared" ca="1" si="40"/>
        <v>262.04693933508037</v>
      </c>
      <c r="O200" s="76">
        <f t="shared" ca="1" si="41"/>
        <v>49.548800542169467</v>
      </c>
      <c r="P200" s="30">
        <f t="shared" ca="1" si="42"/>
        <v>7.4866151034280889E-4</v>
      </c>
    </row>
    <row r="201" spans="4:16" x14ac:dyDescent="0.2">
      <c r="D201" s="84">
        <f t="shared" si="30"/>
        <v>0</v>
      </c>
      <c r="E201" s="84">
        <f t="shared" si="31"/>
        <v>0</v>
      </c>
      <c r="F201" s="76">
        <f t="shared" si="32"/>
        <v>0</v>
      </c>
      <c r="G201" s="76">
        <f t="shared" si="33"/>
        <v>0</v>
      </c>
      <c r="H201" s="76">
        <f t="shared" si="34"/>
        <v>0</v>
      </c>
      <c r="I201" s="76">
        <f t="shared" si="35"/>
        <v>0</v>
      </c>
      <c r="J201" s="76">
        <f t="shared" si="36"/>
        <v>0</v>
      </c>
      <c r="K201" s="76">
        <f t="shared" ca="1" si="37"/>
        <v>-7.4866151034280889E-4</v>
      </c>
      <c r="L201" s="76">
        <f t="shared" ca="1" si="38"/>
        <v>5.604940570687757E-7</v>
      </c>
      <c r="M201" s="76">
        <f t="shared" ca="1" si="39"/>
        <v>77.210189569163873</v>
      </c>
      <c r="N201" s="76">
        <f t="shared" ca="1" si="40"/>
        <v>262.04693933508037</v>
      </c>
      <c r="O201" s="76">
        <f t="shared" ca="1" si="41"/>
        <v>49.548800542169467</v>
      </c>
      <c r="P201" s="30">
        <f t="shared" ca="1" si="42"/>
        <v>7.4866151034280889E-4</v>
      </c>
    </row>
    <row r="202" spans="4:16" x14ac:dyDescent="0.2">
      <c r="D202" s="84">
        <f t="shared" si="30"/>
        <v>0</v>
      </c>
      <c r="E202" s="84">
        <f t="shared" si="31"/>
        <v>0</v>
      </c>
      <c r="F202" s="76">
        <f t="shared" si="32"/>
        <v>0</v>
      </c>
      <c r="G202" s="76">
        <f t="shared" si="33"/>
        <v>0</v>
      </c>
      <c r="H202" s="76">
        <f t="shared" si="34"/>
        <v>0</v>
      </c>
      <c r="I202" s="76">
        <f t="shared" si="35"/>
        <v>0</v>
      </c>
      <c r="J202" s="76">
        <f t="shared" si="36"/>
        <v>0</v>
      </c>
      <c r="K202" s="76">
        <f t="shared" ca="1" si="37"/>
        <v>-7.4866151034280889E-4</v>
      </c>
      <c r="L202" s="76">
        <f t="shared" ca="1" si="38"/>
        <v>5.604940570687757E-7</v>
      </c>
      <c r="M202" s="76">
        <f t="shared" ca="1" si="39"/>
        <v>77.210189569163873</v>
      </c>
      <c r="N202" s="76">
        <f t="shared" ca="1" si="40"/>
        <v>262.04693933508037</v>
      </c>
      <c r="O202" s="76">
        <f t="shared" ca="1" si="41"/>
        <v>49.548800542169467</v>
      </c>
      <c r="P202" s="30">
        <f t="shared" ca="1" si="42"/>
        <v>7.4866151034280889E-4</v>
      </c>
    </row>
    <row r="203" spans="4:16" x14ac:dyDescent="0.2">
      <c r="D203" s="84">
        <f t="shared" si="30"/>
        <v>0</v>
      </c>
      <c r="E203" s="84">
        <f t="shared" si="31"/>
        <v>0</v>
      </c>
      <c r="F203" s="76">
        <f t="shared" si="32"/>
        <v>0</v>
      </c>
      <c r="G203" s="76">
        <f t="shared" si="33"/>
        <v>0</v>
      </c>
      <c r="H203" s="76">
        <f t="shared" si="34"/>
        <v>0</v>
      </c>
      <c r="I203" s="76">
        <f t="shared" si="35"/>
        <v>0</v>
      </c>
      <c r="J203" s="76">
        <f t="shared" si="36"/>
        <v>0</v>
      </c>
      <c r="K203" s="76">
        <f t="shared" ca="1" si="37"/>
        <v>-7.4866151034280889E-4</v>
      </c>
      <c r="L203" s="76">
        <f t="shared" ca="1" si="38"/>
        <v>5.604940570687757E-7</v>
      </c>
      <c r="M203" s="76">
        <f t="shared" ca="1" si="39"/>
        <v>77.210189569163873</v>
      </c>
      <c r="N203" s="76">
        <f t="shared" ca="1" si="40"/>
        <v>262.04693933508037</v>
      </c>
      <c r="O203" s="76">
        <f t="shared" ca="1" si="41"/>
        <v>49.548800542169467</v>
      </c>
      <c r="P203" s="30">
        <f t="shared" ca="1" si="42"/>
        <v>7.4866151034280889E-4</v>
      </c>
    </row>
    <row r="204" spans="4:16" x14ac:dyDescent="0.2">
      <c r="D204" s="84">
        <f t="shared" si="30"/>
        <v>0</v>
      </c>
      <c r="E204" s="84">
        <f t="shared" si="31"/>
        <v>0</v>
      </c>
      <c r="F204" s="76">
        <f t="shared" si="32"/>
        <v>0</v>
      </c>
      <c r="G204" s="76">
        <f t="shared" si="33"/>
        <v>0</v>
      </c>
      <c r="H204" s="76">
        <f t="shared" si="34"/>
        <v>0</v>
      </c>
      <c r="I204" s="76">
        <f t="shared" si="35"/>
        <v>0</v>
      </c>
      <c r="J204" s="76">
        <f t="shared" si="36"/>
        <v>0</v>
      </c>
      <c r="K204" s="76">
        <f t="shared" ca="1" si="37"/>
        <v>-7.4866151034280889E-4</v>
      </c>
      <c r="L204" s="76">
        <f t="shared" ca="1" si="38"/>
        <v>5.604940570687757E-7</v>
      </c>
      <c r="M204" s="76">
        <f t="shared" ca="1" si="39"/>
        <v>77.210189569163873</v>
      </c>
      <c r="N204" s="76">
        <f t="shared" ca="1" si="40"/>
        <v>262.04693933508037</v>
      </c>
      <c r="O204" s="76">
        <f t="shared" ca="1" si="41"/>
        <v>49.548800542169467</v>
      </c>
      <c r="P204" s="30">
        <f t="shared" ca="1" si="42"/>
        <v>7.4866151034280889E-4</v>
      </c>
    </row>
    <row r="205" spans="4:16" x14ac:dyDescent="0.2">
      <c r="D205" s="84">
        <f t="shared" si="30"/>
        <v>0</v>
      </c>
      <c r="E205" s="84">
        <f t="shared" si="31"/>
        <v>0</v>
      </c>
      <c r="F205" s="76">
        <f t="shared" si="32"/>
        <v>0</v>
      </c>
      <c r="G205" s="76">
        <f t="shared" si="33"/>
        <v>0</v>
      </c>
      <c r="H205" s="76">
        <f t="shared" si="34"/>
        <v>0</v>
      </c>
      <c r="I205" s="76">
        <f t="shared" si="35"/>
        <v>0</v>
      </c>
      <c r="J205" s="76">
        <f t="shared" si="36"/>
        <v>0</v>
      </c>
      <c r="K205" s="76">
        <f t="shared" ca="1" si="37"/>
        <v>-7.4866151034280889E-4</v>
      </c>
      <c r="L205" s="76">
        <f t="shared" ca="1" si="38"/>
        <v>5.604940570687757E-7</v>
      </c>
      <c r="M205" s="76">
        <f t="shared" ca="1" si="39"/>
        <v>77.210189569163873</v>
      </c>
      <c r="N205" s="76">
        <f t="shared" ca="1" si="40"/>
        <v>262.04693933508037</v>
      </c>
      <c r="O205" s="76">
        <f t="shared" ca="1" si="41"/>
        <v>49.548800542169467</v>
      </c>
      <c r="P205" s="30">
        <f t="shared" ca="1" si="42"/>
        <v>7.4866151034280889E-4</v>
      </c>
    </row>
    <row r="206" spans="4:16" x14ac:dyDescent="0.2">
      <c r="D206" s="84">
        <f t="shared" si="30"/>
        <v>0</v>
      </c>
      <c r="E206" s="84">
        <f t="shared" si="31"/>
        <v>0</v>
      </c>
      <c r="F206" s="76">
        <f t="shared" si="32"/>
        <v>0</v>
      </c>
      <c r="G206" s="76">
        <f t="shared" si="33"/>
        <v>0</v>
      </c>
      <c r="H206" s="76">
        <f t="shared" si="34"/>
        <v>0</v>
      </c>
      <c r="I206" s="76">
        <f t="shared" si="35"/>
        <v>0</v>
      </c>
      <c r="J206" s="76">
        <f t="shared" si="36"/>
        <v>0</v>
      </c>
      <c r="K206" s="76">
        <f t="shared" ca="1" si="37"/>
        <v>-7.4866151034280889E-4</v>
      </c>
      <c r="L206" s="76">
        <f t="shared" ca="1" si="38"/>
        <v>5.604940570687757E-7</v>
      </c>
      <c r="M206" s="76">
        <f t="shared" ca="1" si="39"/>
        <v>77.210189569163873</v>
      </c>
      <c r="N206" s="76">
        <f t="shared" ca="1" si="40"/>
        <v>262.04693933508037</v>
      </c>
      <c r="O206" s="76">
        <f t="shared" ca="1" si="41"/>
        <v>49.548800542169467</v>
      </c>
      <c r="P206" s="30">
        <f t="shared" ca="1" si="42"/>
        <v>7.4866151034280889E-4</v>
      </c>
    </row>
    <row r="207" spans="4:16" x14ac:dyDescent="0.2">
      <c r="D207" s="84">
        <f t="shared" si="30"/>
        <v>0</v>
      </c>
      <c r="E207" s="84">
        <f t="shared" si="31"/>
        <v>0</v>
      </c>
      <c r="F207" s="76">
        <f t="shared" si="32"/>
        <v>0</v>
      </c>
      <c r="G207" s="76">
        <f t="shared" si="33"/>
        <v>0</v>
      </c>
      <c r="H207" s="76">
        <f t="shared" si="34"/>
        <v>0</v>
      </c>
      <c r="I207" s="76">
        <f t="shared" si="35"/>
        <v>0</v>
      </c>
      <c r="J207" s="76">
        <f t="shared" si="36"/>
        <v>0</v>
      </c>
      <c r="K207" s="76">
        <f t="shared" ca="1" si="37"/>
        <v>-7.4866151034280889E-4</v>
      </c>
      <c r="L207" s="76">
        <f t="shared" ca="1" si="38"/>
        <v>5.604940570687757E-7</v>
      </c>
      <c r="M207" s="76">
        <f t="shared" ca="1" si="39"/>
        <v>77.210189569163873</v>
      </c>
      <c r="N207" s="76">
        <f t="shared" ca="1" si="40"/>
        <v>262.04693933508037</v>
      </c>
      <c r="O207" s="76">
        <f t="shared" ca="1" si="41"/>
        <v>49.548800542169467</v>
      </c>
      <c r="P207" s="30">
        <f t="shared" ca="1" si="42"/>
        <v>7.4866151034280889E-4</v>
      </c>
    </row>
    <row r="208" spans="4:16" x14ac:dyDescent="0.2">
      <c r="D208" s="84">
        <f t="shared" si="30"/>
        <v>0</v>
      </c>
      <c r="E208" s="84">
        <f t="shared" si="31"/>
        <v>0</v>
      </c>
      <c r="F208" s="76">
        <f t="shared" si="32"/>
        <v>0</v>
      </c>
      <c r="G208" s="76">
        <f t="shared" si="33"/>
        <v>0</v>
      </c>
      <c r="H208" s="76">
        <f t="shared" si="34"/>
        <v>0</v>
      </c>
      <c r="I208" s="76">
        <f t="shared" si="35"/>
        <v>0</v>
      </c>
      <c r="J208" s="76">
        <f t="shared" si="36"/>
        <v>0</v>
      </c>
      <c r="K208" s="76">
        <f t="shared" ca="1" si="37"/>
        <v>-7.4866151034280889E-4</v>
      </c>
      <c r="L208" s="76">
        <f t="shared" ca="1" si="38"/>
        <v>5.604940570687757E-7</v>
      </c>
      <c r="M208" s="76">
        <f t="shared" ca="1" si="39"/>
        <v>77.210189569163873</v>
      </c>
      <c r="N208" s="76">
        <f t="shared" ca="1" si="40"/>
        <v>262.04693933508037</v>
      </c>
      <c r="O208" s="76">
        <f t="shared" ca="1" si="41"/>
        <v>49.548800542169467</v>
      </c>
      <c r="P208" s="30">
        <f t="shared" ca="1" si="42"/>
        <v>7.4866151034280889E-4</v>
      </c>
    </row>
    <row r="209" spans="4:16" x14ac:dyDescent="0.2">
      <c r="D209" s="84">
        <f t="shared" si="30"/>
        <v>0</v>
      </c>
      <c r="E209" s="84">
        <f t="shared" si="31"/>
        <v>0</v>
      </c>
      <c r="F209" s="76">
        <f t="shared" si="32"/>
        <v>0</v>
      </c>
      <c r="G209" s="76">
        <f t="shared" si="33"/>
        <v>0</v>
      </c>
      <c r="H209" s="76">
        <f t="shared" si="34"/>
        <v>0</v>
      </c>
      <c r="I209" s="76">
        <f t="shared" si="35"/>
        <v>0</v>
      </c>
      <c r="J209" s="76">
        <f t="shared" si="36"/>
        <v>0</v>
      </c>
      <c r="K209" s="76">
        <f t="shared" ca="1" si="37"/>
        <v>-7.4866151034280889E-4</v>
      </c>
      <c r="L209" s="76">
        <f t="shared" ca="1" si="38"/>
        <v>5.604940570687757E-7</v>
      </c>
      <c r="M209" s="76">
        <f t="shared" ca="1" si="39"/>
        <v>77.210189569163873</v>
      </c>
      <c r="N209" s="76">
        <f t="shared" ca="1" si="40"/>
        <v>262.04693933508037</v>
      </c>
      <c r="O209" s="76">
        <f t="shared" ca="1" si="41"/>
        <v>49.548800542169467</v>
      </c>
      <c r="P209" s="30">
        <f t="shared" ca="1" si="42"/>
        <v>7.4866151034280889E-4</v>
      </c>
    </row>
    <row r="210" spans="4:16" x14ac:dyDescent="0.2">
      <c r="D210" s="84">
        <f t="shared" si="30"/>
        <v>0</v>
      </c>
      <c r="E210" s="84">
        <f t="shared" si="31"/>
        <v>0</v>
      </c>
      <c r="F210" s="76">
        <f t="shared" si="32"/>
        <v>0</v>
      </c>
      <c r="G210" s="76">
        <f t="shared" si="33"/>
        <v>0</v>
      </c>
      <c r="H210" s="76">
        <f t="shared" si="34"/>
        <v>0</v>
      </c>
      <c r="I210" s="76">
        <f t="shared" si="35"/>
        <v>0</v>
      </c>
      <c r="J210" s="76">
        <f t="shared" si="36"/>
        <v>0</v>
      </c>
      <c r="K210" s="76">
        <f t="shared" ca="1" si="37"/>
        <v>-7.4866151034280889E-4</v>
      </c>
      <c r="L210" s="76">
        <f t="shared" ca="1" si="38"/>
        <v>5.604940570687757E-7</v>
      </c>
      <c r="M210" s="76">
        <f t="shared" ca="1" si="39"/>
        <v>77.210189569163873</v>
      </c>
      <c r="N210" s="76">
        <f t="shared" ca="1" si="40"/>
        <v>262.04693933508037</v>
      </c>
      <c r="O210" s="76">
        <f t="shared" ca="1" si="41"/>
        <v>49.548800542169467</v>
      </c>
      <c r="P210" s="30">
        <f t="shared" ca="1" si="42"/>
        <v>7.4866151034280889E-4</v>
      </c>
    </row>
    <row r="211" spans="4:16" x14ac:dyDescent="0.2">
      <c r="D211" s="84">
        <f t="shared" si="30"/>
        <v>0</v>
      </c>
      <c r="E211" s="84">
        <f t="shared" si="31"/>
        <v>0</v>
      </c>
      <c r="F211" s="76">
        <f t="shared" si="32"/>
        <v>0</v>
      </c>
      <c r="G211" s="76">
        <f t="shared" si="33"/>
        <v>0</v>
      </c>
      <c r="H211" s="76">
        <f t="shared" si="34"/>
        <v>0</v>
      </c>
      <c r="I211" s="76">
        <f t="shared" si="35"/>
        <v>0</v>
      </c>
      <c r="J211" s="76">
        <f t="shared" si="36"/>
        <v>0</v>
      </c>
      <c r="K211" s="76">
        <f t="shared" ca="1" si="37"/>
        <v>-7.4866151034280889E-4</v>
      </c>
      <c r="L211" s="76">
        <f t="shared" ca="1" si="38"/>
        <v>5.604940570687757E-7</v>
      </c>
      <c r="M211" s="76">
        <f t="shared" ca="1" si="39"/>
        <v>77.210189569163873</v>
      </c>
      <c r="N211" s="76">
        <f t="shared" ca="1" si="40"/>
        <v>262.04693933508037</v>
      </c>
      <c r="O211" s="76">
        <f t="shared" ca="1" si="41"/>
        <v>49.548800542169467</v>
      </c>
      <c r="P211" s="30">
        <f t="shared" ca="1" si="42"/>
        <v>7.4866151034280889E-4</v>
      </c>
    </row>
    <row r="212" spans="4:16" x14ac:dyDescent="0.2">
      <c r="D212" s="84">
        <f t="shared" si="30"/>
        <v>0</v>
      </c>
      <c r="E212" s="84">
        <f t="shared" si="31"/>
        <v>0</v>
      </c>
      <c r="F212" s="76">
        <f t="shared" si="32"/>
        <v>0</v>
      </c>
      <c r="G212" s="76">
        <f t="shared" si="33"/>
        <v>0</v>
      </c>
      <c r="H212" s="76">
        <f t="shared" si="34"/>
        <v>0</v>
      </c>
      <c r="I212" s="76">
        <f t="shared" si="35"/>
        <v>0</v>
      </c>
      <c r="J212" s="76">
        <f t="shared" si="36"/>
        <v>0</v>
      </c>
      <c r="K212" s="76">
        <f t="shared" ca="1" si="37"/>
        <v>-7.4866151034280889E-4</v>
      </c>
      <c r="L212" s="76">
        <f t="shared" ca="1" si="38"/>
        <v>5.604940570687757E-7</v>
      </c>
      <c r="M212" s="76">
        <f t="shared" ca="1" si="39"/>
        <v>77.210189569163873</v>
      </c>
      <c r="N212" s="76">
        <f t="shared" ca="1" si="40"/>
        <v>262.04693933508037</v>
      </c>
      <c r="O212" s="76">
        <f t="shared" ca="1" si="41"/>
        <v>49.548800542169467</v>
      </c>
      <c r="P212" s="30">
        <f t="shared" ca="1" si="42"/>
        <v>7.4866151034280889E-4</v>
      </c>
    </row>
    <row r="213" spans="4:16" x14ac:dyDescent="0.2">
      <c r="D213" s="84">
        <f t="shared" ref="D213:D276" si="43">A213/A$18</f>
        <v>0</v>
      </c>
      <c r="E213" s="84">
        <f t="shared" ref="E213:E276" si="44">B213/B$18</f>
        <v>0</v>
      </c>
      <c r="F213" s="76">
        <f t="shared" ref="F213:F276" si="45">D213*D213</f>
        <v>0</v>
      </c>
      <c r="G213" s="76">
        <f t="shared" ref="G213:G276" si="46">D213*F213</f>
        <v>0</v>
      </c>
      <c r="H213" s="76">
        <f t="shared" ref="H213:H276" si="47">F213*F213</f>
        <v>0</v>
      </c>
      <c r="I213" s="76">
        <f t="shared" ref="I213:I276" si="48">E213*D213</f>
        <v>0</v>
      </c>
      <c r="J213" s="76">
        <f t="shared" ref="J213:J276" si="49">I213*D213</f>
        <v>0</v>
      </c>
      <c r="K213" s="76">
        <f t="shared" ref="K213:K276" ca="1" si="50">+E$4+E$5*D213+E$6*D213^2</f>
        <v>-7.4866151034280889E-4</v>
      </c>
      <c r="L213" s="76">
        <f t="shared" ref="L213:L276" ca="1" si="51">+(K213-E213)^2</f>
        <v>5.604940570687757E-7</v>
      </c>
      <c r="M213" s="76">
        <f t="shared" ref="M213:M276" ca="1" si="52">(M$1-M$2*D213+M$3*F213)^2</f>
        <v>77.210189569163873</v>
      </c>
      <c r="N213" s="76">
        <f t="shared" ref="N213:N276" ca="1" si="53">(-M$2+M$4*D213-M$5*F213)^2</f>
        <v>262.04693933508037</v>
      </c>
      <c r="O213" s="76">
        <f t="shared" ref="O213:O276" ca="1" si="54">+(M$3-D213*M$5+F213*M$6)^2</f>
        <v>49.548800542169467</v>
      </c>
      <c r="P213" s="30">
        <f t="shared" ref="P213:P276" ca="1" si="55">+E213-K213</f>
        <v>7.4866151034280889E-4</v>
      </c>
    </row>
    <row r="214" spans="4:16" x14ac:dyDescent="0.2">
      <c r="D214" s="84">
        <f t="shared" si="43"/>
        <v>0</v>
      </c>
      <c r="E214" s="84">
        <f t="shared" si="44"/>
        <v>0</v>
      </c>
      <c r="F214" s="76">
        <f t="shared" si="45"/>
        <v>0</v>
      </c>
      <c r="G214" s="76">
        <f t="shared" si="46"/>
        <v>0</v>
      </c>
      <c r="H214" s="76">
        <f t="shared" si="47"/>
        <v>0</v>
      </c>
      <c r="I214" s="76">
        <f t="shared" si="48"/>
        <v>0</v>
      </c>
      <c r="J214" s="76">
        <f t="shared" si="49"/>
        <v>0</v>
      </c>
      <c r="K214" s="76">
        <f t="shared" ca="1" si="50"/>
        <v>-7.4866151034280889E-4</v>
      </c>
      <c r="L214" s="76">
        <f t="shared" ca="1" si="51"/>
        <v>5.604940570687757E-7</v>
      </c>
      <c r="M214" s="76">
        <f t="shared" ca="1" si="52"/>
        <v>77.210189569163873</v>
      </c>
      <c r="N214" s="76">
        <f t="shared" ca="1" si="53"/>
        <v>262.04693933508037</v>
      </c>
      <c r="O214" s="76">
        <f t="shared" ca="1" si="54"/>
        <v>49.548800542169467</v>
      </c>
      <c r="P214" s="30">
        <f t="shared" ca="1" si="55"/>
        <v>7.4866151034280889E-4</v>
      </c>
    </row>
    <row r="215" spans="4:16" x14ac:dyDescent="0.2">
      <c r="D215" s="84">
        <f t="shared" si="43"/>
        <v>0</v>
      </c>
      <c r="E215" s="84">
        <f t="shared" si="44"/>
        <v>0</v>
      </c>
      <c r="F215" s="76">
        <f t="shared" si="45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ca="1" si="50"/>
        <v>-7.4866151034280889E-4</v>
      </c>
      <c r="L215" s="76">
        <f t="shared" ca="1" si="51"/>
        <v>5.604940570687757E-7</v>
      </c>
      <c r="M215" s="76">
        <f t="shared" ca="1" si="52"/>
        <v>77.210189569163873</v>
      </c>
      <c r="N215" s="76">
        <f t="shared" ca="1" si="53"/>
        <v>262.04693933508037</v>
      </c>
      <c r="O215" s="76">
        <f t="shared" ca="1" si="54"/>
        <v>49.548800542169467</v>
      </c>
      <c r="P215" s="30">
        <f t="shared" ca="1" si="55"/>
        <v>7.4866151034280889E-4</v>
      </c>
    </row>
    <row r="216" spans="4:16" x14ac:dyDescent="0.2">
      <c r="D216" s="84">
        <f t="shared" si="43"/>
        <v>0</v>
      </c>
      <c r="E216" s="84">
        <f t="shared" si="44"/>
        <v>0</v>
      </c>
      <c r="F216" s="76">
        <f t="shared" si="45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ca="1" si="50"/>
        <v>-7.4866151034280889E-4</v>
      </c>
      <c r="L216" s="76">
        <f t="shared" ca="1" si="51"/>
        <v>5.604940570687757E-7</v>
      </c>
      <c r="M216" s="76">
        <f t="shared" ca="1" si="52"/>
        <v>77.210189569163873</v>
      </c>
      <c r="N216" s="76">
        <f t="shared" ca="1" si="53"/>
        <v>262.04693933508037</v>
      </c>
      <c r="O216" s="76">
        <f t="shared" ca="1" si="54"/>
        <v>49.548800542169467</v>
      </c>
      <c r="P216" s="30">
        <f t="shared" ca="1" si="55"/>
        <v>7.4866151034280889E-4</v>
      </c>
    </row>
    <row r="217" spans="4:16" x14ac:dyDescent="0.2">
      <c r="D217" s="84">
        <f t="shared" si="43"/>
        <v>0</v>
      </c>
      <c r="E217" s="84">
        <f t="shared" si="44"/>
        <v>0</v>
      </c>
      <c r="F217" s="76">
        <f t="shared" si="45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ca="1" si="50"/>
        <v>-7.4866151034280889E-4</v>
      </c>
      <c r="L217" s="76">
        <f t="shared" ca="1" si="51"/>
        <v>5.604940570687757E-7</v>
      </c>
      <c r="M217" s="76">
        <f t="shared" ca="1" si="52"/>
        <v>77.210189569163873</v>
      </c>
      <c r="N217" s="76">
        <f t="shared" ca="1" si="53"/>
        <v>262.04693933508037</v>
      </c>
      <c r="O217" s="76">
        <f t="shared" ca="1" si="54"/>
        <v>49.548800542169467</v>
      </c>
      <c r="P217" s="30">
        <f t="shared" ca="1" si="55"/>
        <v>7.4866151034280889E-4</v>
      </c>
    </row>
    <row r="218" spans="4:16" x14ac:dyDescent="0.2">
      <c r="D218" s="84">
        <f t="shared" si="43"/>
        <v>0</v>
      </c>
      <c r="E218" s="84">
        <f t="shared" si="44"/>
        <v>0</v>
      </c>
      <c r="F218" s="76">
        <f t="shared" si="45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ca="1" si="50"/>
        <v>-7.4866151034280889E-4</v>
      </c>
      <c r="L218" s="76">
        <f t="shared" ca="1" si="51"/>
        <v>5.604940570687757E-7</v>
      </c>
      <c r="M218" s="76">
        <f t="shared" ca="1" si="52"/>
        <v>77.210189569163873</v>
      </c>
      <c r="N218" s="76">
        <f t="shared" ca="1" si="53"/>
        <v>262.04693933508037</v>
      </c>
      <c r="O218" s="76">
        <f t="shared" ca="1" si="54"/>
        <v>49.548800542169467</v>
      </c>
      <c r="P218" s="30">
        <f t="shared" ca="1" si="55"/>
        <v>7.4866151034280889E-4</v>
      </c>
    </row>
    <row r="219" spans="4:16" x14ac:dyDescent="0.2">
      <c r="D219" s="84">
        <f t="shared" si="43"/>
        <v>0</v>
      </c>
      <c r="E219" s="84">
        <f t="shared" si="44"/>
        <v>0</v>
      </c>
      <c r="F219" s="76">
        <f t="shared" si="45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ca="1" si="50"/>
        <v>-7.4866151034280889E-4</v>
      </c>
      <c r="L219" s="76">
        <f t="shared" ca="1" si="51"/>
        <v>5.604940570687757E-7</v>
      </c>
      <c r="M219" s="76">
        <f t="shared" ca="1" si="52"/>
        <v>77.210189569163873</v>
      </c>
      <c r="N219" s="76">
        <f t="shared" ca="1" si="53"/>
        <v>262.04693933508037</v>
      </c>
      <c r="O219" s="76">
        <f t="shared" ca="1" si="54"/>
        <v>49.548800542169467</v>
      </c>
      <c r="P219" s="30">
        <f t="shared" ca="1" si="55"/>
        <v>7.4866151034280889E-4</v>
      </c>
    </row>
    <row r="220" spans="4:16" x14ac:dyDescent="0.2">
      <c r="D220" s="84">
        <f t="shared" si="43"/>
        <v>0</v>
      </c>
      <c r="E220" s="84">
        <f t="shared" si="44"/>
        <v>0</v>
      </c>
      <c r="F220" s="76">
        <f t="shared" si="45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ca="1" si="50"/>
        <v>-7.4866151034280889E-4</v>
      </c>
      <c r="L220" s="76">
        <f t="shared" ca="1" si="51"/>
        <v>5.604940570687757E-7</v>
      </c>
      <c r="M220" s="76">
        <f t="shared" ca="1" si="52"/>
        <v>77.210189569163873</v>
      </c>
      <c r="N220" s="76">
        <f t="shared" ca="1" si="53"/>
        <v>262.04693933508037</v>
      </c>
      <c r="O220" s="76">
        <f t="shared" ca="1" si="54"/>
        <v>49.548800542169467</v>
      </c>
      <c r="P220" s="30">
        <f t="shared" ca="1" si="55"/>
        <v>7.4866151034280889E-4</v>
      </c>
    </row>
    <row r="221" spans="4:16" x14ac:dyDescent="0.2">
      <c r="D221" s="84">
        <f t="shared" si="43"/>
        <v>0</v>
      </c>
      <c r="E221" s="84">
        <f t="shared" si="44"/>
        <v>0</v>
      </c>
      <c r="F221" s="76">
        <f t="shared" si="45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ca="1" si="50"/>
        <v>-7.4866151034280889E-4</v>
      </c>
      <c r="L221" s="76">
        <f t="shared" ca="1" si="51"/>
        <v>5.604940570687757E-7</v>
      </c>
      <c r="M221" s="76">
        <f t="shared" ca="1" si="52"/>
        <v>77.210189569163873</v>
      </c>
      <c r="N221" s="76">
        <f t="shared" ca="1" si="53"/>
        <v>262.04693933508037</v>
      </c>
      <c r="O221" s="76">
        <f t="shared" ca="1" si="54"/>
        <v>49.548800542169467</v>
      </c>
      <c r="P221" s="30">
        <f t="shared" ca="1" si="55"/>
        <v>7.4866151034280889E-4</v>
      </c>
    </row>
    <row r="222" spans="4:16" x14ac:dyDescent="0.2">
      <c r="D222" s="84">
        <f t="shared" si="43"/>
        <v>0</v>
      </c>
      <c r="E222" s="84">
        <f t="shared" si="44"/>
        <v>0</v>
      </c>
      <c r="F222" s="76">
        <f t="shared" si="45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ca="1" si="50"/>
        <v>-7.4866151034280889E-4</v>
      </c>
      <c r="L222" s="76">
        <f t="shared" ca="1" si="51"/>
        <v>5.604940570687757E-7</v>
      </c>
      <c r="M222" s="76">
        <f t="shared" ca="1" si="52"/>
        <v>77.210189569163873</v>
      </c>
      <c r="N222" s="76">
        <f t="shared" ca="1" si="53"/>
        <v>262.04693933508037</v>
      </c>
      <c r="O222" s="76">
        <f t="shared" ca="1" si="54"/>
        <v>49.548800542169467</v>
      </c>
      <c r="P222" s="30">
        <f t="shared" ca="1" si="55"/>
        <v>7.4866151034280889E-4</v>
      </c>
    </row>
    <row r="223" spans="4:16" x14ac:dyDescent="0.2">
      <c r="D223" s="84">
        <f t="shared" si="43"/>
        <v>0</v>
      </c>
      <c r="E223" s="84">
        <f t="shared" si="44"/>
        <v>0</v>
      </c>
      <c r="F223" s="76">
        <f t="shared" si="45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ca="1" si="50"/>
        <v>-7.4866151034280889E-4</v>
      </c>
      <c r="L223" s="76">
        <f t="shared" ca="1" si="51"/>
        <v>5.604940570687757E-7</v>
      </c>
      <c r="M223" s="76">
        <f t="shared" ca="1" si="52"/>
        <v>77.210189569163873</v>
      </c>
      <c r="N223" s="76">
        <f t="shared" ca="1" si="53"/>
        <v>262.04693933508037</v>
      </c>
      <c r="O223" s="76">
        <f t="shared" ca="1" si="54"/>
        <v>49.548800542169467</v>
      </c>
      <c r="P223" s="30">
        <f t="shared" ca="1" si="55"/>
        <v>7.4866151034280889E-4</v>
      </c>
    </row>
    <row r="224" spans="4:16" x14ac:dyDescent="0.2">
      <c r="D224" s="84">
        <f t="shared" si="43"/>
        <v>0</v>
      </c>
      <c r="E224" s="84">
        <f t="shared" si="44"/>
        <v>0</v>
      </c>
      <c r="F224" s="76">
        <f t="shared" si="45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ca="1" si="50"/>
        <v>-7.4866151034280889E-4</v>
      </c>
      <c r="L224" s="76">
        <f t="shared" ca="1" si="51"/>
        <v>5.604940570687757E-7</v>
      </c>
      <c r="M224" s="76">
        <f t="shared" ca="1" si="52"/>
        <v>77.210189569163873</v>
      </c>
      <c r="N224" s="76">
        <f t="shared" ca="1" si="53"/>
        <v>262.04693933508037</v>
      </c>
      <c r="O224" s="76">
        <f t="shared" ca="1" si="54"/>
        <v>49.548800542169467</v>
      </c>
      <c r="P224" s="30">
        <f t="shared" ca="1" si="55"/>
        <v>7.4866151034280889E-4</v>
      </c>
    </row>
    <row r="225" spans="4:16" x14ac:dyDescent="0.2">
      <c r="D225" s="84">
        <f t="shared" si="43"/>
        <v>0</v>
      </c>
      <c r="E225" s="84">
        <f t="shared" si="44"/>
        <v>0</v>
      </c>
      <c r="F225" s="76">
        <f t="shared" si="45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ca="1" si="50"/>
        <v>-7.4866151034280889E-4</v>
      </c>
      <c r="L225" s="76">
        <f t="shared" ca="1" si="51"/>
        <v>5.604940570687757E-7</v>
      </c>
      <c r="M225" s="76">
        <f t="shared" ca="1" si="52"/>
        <v>77.210189569163873</v>
      </c>
      <c r="N225" s="76">
        <f t="shared" ca="1" si="53"/>
        <v>262.04693933508037</v>
      </c>
      <c r="O225" s="76">
        <f t="shared" ca="1" si="54"/>
        <v>49.548800542169467</v>
      </c>
      <c r="P225" s="30">
        <f t="shared" ca="1" si="55"/>
        <v>7.4866151034280889E-4</v>
      </c>
    </row>
    <row r="226" spans="4:16" x14ac:dyDescent="0.2">
      <c r="D226" s="84">
        <f t="shared" si="43"/>
        <v>0</v>
      </c>
      <c r="E226" s="84">
        <f t="shared" si="44"/>
        <v>0</v>
      </c>
      <c r="F226" s="76">
        <f t="shared" si="45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ca="1" si="50"/>
        <v>-7.4866151034280889E-4</v>
      </c>
      <c r="L226" s="76">
        <f t="shared" ca="1" si="51"/>
        <v>5.604940570687757E-7</v>
      </c>
      <c r="M226" s="76">
        <f t="shared" ca="1" si="52"/>
        <v>77.210189569163873</v>
      </c>
      <c r="N226" s="76">
        <f t="shared" ca="1" si="53"/>
        <v>262.04693933508037</v>
      </c>
      <c r="O226" s="76">
        <f t="shared" ca="1" si="54"/>
        <v>49.548800542169467</v>
      </c>
      <c r="P226" s="30">
        <f t="shared" ca="1" si="55"/>
        <v>7.4866151034280889E-4</v>
      </c>
    </row>
    <row r="227" spans="4:16" x14ac:dyDescent="0.2">
      <c r="D227" s="84">
        <f t="shared" si="43"/>
        <v>0</v>
      </c>
      <c r="E227" s="84">
        <f t="shared" si="44"/>
        <v>0</v>
      </c>
      <c r="F227" s="76">
        <f t="shared" si="45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ca="1" si="50"/>
        <v>-7.4866151034280889E-4</v>
      </c>
      <c r="L227" s="76">
        <f t="shared" ca="1" si="51"/>
        <v>5.604940570687757E-7</v>
      </c>
      <c r="M227" s="76">
        <f t="shared" ca="1" si="52"/>
        <v>77.210189569163873</v>
      </c>
      <c r="N227" s="76">
        <f t="shared" ca="1" si="53"/>
        <v>262.04693933508037</v>
      </c>
      <c r="O227" s="76">
        <f t="shared" ca="1" si="54"/>
        <v>49.548800542169467</v>
      </c>
      <c r="P227" s="30">
        <f t="shared" ca="1" si="55"/>
        <v>7.4866151034280889E-4</v>
      </c>
    </row>
    <row r="228" spans="4:16" x14ac:dyDescent="0.2">
      <c r="D228" s="84">
        <f t="shared" si="43"/>
        <v>0</v>
      </c>
      <c r="E228" s="84">
        <f t="shared" si="44"/>
        <v>0</v>
      </c>
      <c r="F228" s="76">
        <f t="shared" si="45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ca="1" si="50"/>
        <v>-7.4866151034280889E-4</v>
      </c>
      <c r="L228" s="76">
        <f t="shared" ca="1" si="51"/>
        <v>5.604940570687757E-7</v>
      </c>
      <c r="M228" s="76">
        <f t="shared" ca="1" si="52"/>
        <v>77.210189569163873</v>
      </c>
      <c r="N228" s="76">
        <f t="shared" ca="1" si="53"/>
        <v>262.04693933508037</v>
      </c>
      <c r="O228" s="76">
        <f t="shared" ca="1" si="54"/>
        <v>49.548800542169467</v>
      </c>
      <c r="P228" s="30">
        <f t="shared" ca="1" si="55"/>
        <v>7.4866151034280889E-4</v>
      </c>
    </row>
    <row r="229" spans="4:16" x14ac:dyDescent="0.2">
      <c r="D229" s="84">
        <f t="shared" si="43"/>
        <v>0</v>
      </c>
      <c r="E229" s="84">
        <f t="shared" si="44"/>
        <v>0</v>
      </c>
      <c r="F229" s="76">
        <f t="shared" si="45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ca="1" si="50"/>
        <v>-7.4866151034280889E-4</v>
      </c>
      <c r="L229" s="76">
        <f t="shared" ca="1" si="51"/>
        <v>5.604940570687757E-7</v>
      </c>
      <c r="M229" s="76">
        <f t="shared" ca="1" si="52"/>
        <v>77.210189569163873</v>
      </c>
      <c r="N229" s="76">
        <f t="shared" ca="1" si="53"/>
        <v>262.04693933508037</v>
      </c>
      <c r="O229" s="76">
        <f t="shared" ca="1" si="54"/>
        <v>49.548800542169467</v>
      </c>
      <c r="P229" s="30">
        <f t="shared" ca="1" si="55"/>
        <v>7.4866151034280889E-4</v>
      </c>
    </row>
    <row r="230" spans="4:16" x14ac:dyDescent="0.2">
      <c r="D230" s="84">
        <f t="shared" si="43"/>
        <v>0</v>
      </c>
      <c r="E230" s="84">
        <f t="shared" si="44"/>
        <v>0</v>
      </c>
      <c r="F230" s="76">
        <f t="shared" si="45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ca="1" si="50"/>
        <v>-7.4866151034280889E-4</v>
      </c>
      <c r="L230" s="76">
        <f t="shared" ca="1" si="51"/>
        <v>5.604940570687757E-7</v>
      </c>
      <c r="M230" s="76">
        <f t="shared" ca="1" si="52"/>
        <v>77.210189569163873</v>
      </c>
      <c r="N230" s="76">
        <f t="shared" ca="1" si="53"/>
        <v>262.04693933508037</v>
      </c>
      <c r="O230" s="76">
        <f t="shared" ca="1" si="54"/>
        <v>49.548800542169467</v>
      </c>
      <c r="P230" s="30">
        <f t="shared" ca="1" si="55"/>
        <v>7.4866151034280889E-4</v>
      </c>
    </row>
    <row r="231" spans="4:16" x14ac:dyDescent="0.2">
      <c r="D231" s="84">
        <f t="shared" si="43"/>
        <v>0</v>
      </c>
      <c r="E231" s="84">
        <f t="shared" si="44"/>
        <v>0</v>
      </c>
      <c r="F231" s="76">
        <f t="shared" si="45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ca="1" si="50"/>
        <v>-7.4866151034280889E-4</v>
      </c>
      <c r="L231" s="76">
        <f t="shared" ca="1" si="51"/>
        <v>5.604940570687757E-7</v>
      </c>
      <c r="M231" s="76">
        <f t="shared" ca="1" si="52"/>
        <v>77.210189569163873</v>
      </c>
      <c r="N231" s="76">
        <f t="shared" ca="1" si="53"/>
        <v>262.04693933508037</v>
      </c>
      <c r="O231" s="76">
        <f t="shared" ca="1" si="54"/>
        <v>49.548800542169467</v>
      </c>
      <c r="P231" s="30">
        <f t="shared" ca="1" si="55"/>
        <v>7.4866151034280889E-4</v>
      </c>
    </row>
    <row r="232" spans="4:16" x14ac:dyDescent="0.2">
      <c r="D232" s="84">
        <f t="shared" si="43"/>
        <v>0</v>
      </c>
      <c r="E232" s="84">
        <f t="shared" si="44"/>
        <v>0</v>
      </c>
      <c r="F232" s="76">
        <f t="shared" si="45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ca="1" si="50"/>
        <v>-7.4866151034280889E-4</v>
      </c>
      <c r="L232" s="76">
        <f t="shared" ca="1" si="51"/>
        <v>5.604940570687757E-7</v>
      </c>
      <c r="M232" s="76">
        <f t="shared" ca="1" si="52"/>
        <v>77.210189569163873</v>
      </c>
      <c r="N232" s="76">
        <f t="shared" ca="1" si="53"/>
        <v>262.04693933508037</v>
      </c>
      <c r="O232" s="76">
        <f t="shared" ca="1" si="54"/>
        <v>49.548800542169467</v>
      </c>
      <c r="P232" s="30">
        <f t="shared" ca="1" si="55"/>
        <v>7.4866151034280889E-4</v>
      </c>
    </row>
    <row r="233" spans="4:16" x14ac:dyDescent="0.2">
      <c r="D233" s="84">
        <f t="shared" si="43"/>
        <v>0</v>
      </c>
      <c r="E233" s="84">
        <f t="shared" si="44"/>
        <v>0</v>
      </c>
      <c r="F233" s="76">
        <f t="shared" si="45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ca="1" si="50"/>
        <v>-7.4866151034280889E-4</v>
      </c>
      <c r="L233" s="76">
        <f t="shared" ca="1" si="51"/>
        <v>5.604940570687757E-7</v>
      </c>
      <c r="M233" s="76">
        <f t="shared" ca="1" si="52"/>
        <v>77.210189569163873</v>
      </c>
      <c r="N233" s="76">
        <f t="shared" ca="1" si="53"/>
        <v>262.04693933508037</v>
      </c>
      <c r="O233" s="76">
        <f t="shared" ca="1" si="54"/>
        <v>49.548800542169467</v>
      </c>
      <c r="P233" s="30">
        <f t="shared" ca="1" si="55"/>
        <v>7.4866151034280889E-4</v>
      </c>
    </row>
    <row r="234" spans="4:16" x14ac:dyDescent="0.2">
      <c r="D234" s="84">
        <f t="shared" si="43"/>
        <v>0</v>
      </c>
      <c r="E234" s="84">
        <f t="shared" si="44"/>
        <v>0</v>
      </c>
      <c r="F234" s="76">
        <f t="shared" si="45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ca="1" si="50"/>
        <v>-7.4866151034280889E-4</v>
      </c>
      <c r="L234" s="76">
        <f t="shared" ca="1" si="51"/>
        <v>5.604940570687757E-7</v>
      </c>
      <c r="M234" s="76">
        <f t="shared" ca="1" si="52"/>
        <v>77.210189569163873</v>
      </c>
      <c r="N234" s="76">
        <f t="shared" ca="1" si="53"/>
        <v>262.04693933508037</v>
      </c>
      <c r="O234" s="76">
        <f t="shared" ca="1" si="54"/>
        <v>49.548800542169467</v>
      </c>
      <c r="P234" s="30">
        <f t="shared" ca="1" si="55"/>
        <v>7.4866151034280889E-4</v>
      </c>
    </row>
    <row r="235" spans="4:16" x14ac:dyDescent="0.2">
      <c r="D235" s="84">
        <f t="shared" si="43"/>
        <v>0</v>
      </c>
      <c r="E235" s="84">
        <f t="shared" si="44"/>
        <v>0</v>
      </c>
      <c r="F235" s="76">
        <f t="shared" si="45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ca="1" si="50"/>
        <v>-7.4866151034280889E-4</v>
      </c>
      <c r="L235" s="76">
        <f t="shared" ca="1" si="51"/>
        <v>5.604940570687757E-7</v>
      </c>
      <c r="M235" s="76">
        <f t="shared" ca="1" si="52"/>
        <v>77.210189569163873</v>
      </c>
      <c r="N235" s="76">
        <f t="shared" ca="1" si="53"/>
        <v>262.04693933508037</v>
      </c>
      <c r="O235" s="76">
        <f t="shared" ca="1" si="54"/>
        <v>49.548800542169467</v>
      </c>
      <c r="P235" s="30">
        <f t="shared" ca="1" si="55"/>
        <v>7.4866151034280889E-4</v>
      </c>
    </row>
    <row r="236" spans="4:16" x14ac:dyDescent="0.2">
      <c r="D236" s="84">
        <f t="shared" si="43"/>
        <v>0</v>
      </c>
      <c r="E236" s="84">
        <f t="shared" si="44"/>
        <v>0</v>
      </c>
      <c r="F236" s="76">
        <f t="shared" si="45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ca="1" si="50"/>
        <v>-7.4866151034280889E-4</v>
      </c>
      <c r="L236" s="76">
        <f t="shared" ca="1" si="51"/>
        <v>5.604940570687757E-7</v>
      </c>
      <c r="M236" s="76">
        <f t="shared" ca="1" si="52"/>
        <v>77.210189569163873</v>
      </c>
      <c r="N236" s="76">
        <f t="shared" ca="1" si="53"/>
        <v>262.04693933508037</v>
      </c>
      <c r="O236" s="76">
        <f t="shared" ca="1" si="54"/>
        <v>49.548800542169467</v>
      </c>
      <c r="P236" s="30">
        <f t="shared" ca="1" si="55"/>
        <v>7.4866151034280889E-4</v>
      </c>
    </row>
    <row r="237" spans="4:16" x14ac:dyDescent="0.2">
      <c r="D237" s="84">
        <f t="shared" si="43"/>
        <v>0</v>
      </c>
      <c r="E237" s="84">
        <f t="shared" si="44"/>
        <v>0</v>
      </c>
      <c r="F237" s="76">
        <f t="shared" si="45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ca="1" si="50"/>
        <v>-7.4866151034280889E-4</v>
      </c>
      <c r="L237" s="76">
        <f t="shared" ca="1" si="51"/>
        <v>5.604940570687757E-7</v>
      </c>
      <c r="M237" s="76">
        <f t="shared" ca="1" si="52"/>
        <v>77.210189569163873</v>
      </c>
      <c r="N237" s="76">
        <f t="shared" ca="1" si="53"/>
        <v>262.04693933508037</v>
      </c>
      <c r="O237" s="76">
        <f t="shared" ca="1" si="54"/>
        <v>49.548800542169467</v>
      </c>
      <c r="P237" s="30">
        <f t="shared" ca="1" si="55"/>
        <v>7.4866151034280889E-4</v>
      </c>
    </row>
    <row r="238" spans="4:16" x14ac:dyDescent="0.2">
      <c r="D238" s="84">
        <f t="shared" si="43"/>
        <v>0</v>
      </c>
      <c r="E238" s="84">
        <f t="shared" si="44"/>
        <v>0</v>
      </c>
      <c r="F238" s="76">
        <f t="shared" si="45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ca="1" si="50"/>
        <v>-7.4866151034280889E-4</v>
      </c>
      <c r="L238" s="76">
        <f t="shared" ca="1" si="51"/>
        <v>5.604940570687757E-7</v>
      </c>
      <c r="M238" s="76">
        <f t="shared" ca="1" si="52"/>
        <v>77.210189569163873</v>
      </c>
      <c r="N238" s="76">
        <f t="shared" ca="1" si="53"/>
        <v>262.04693933508037</v>
      </c>
      <c r="O238" s="76">
        <f t="shared" ca="1" si="54"/>
        <v>49.548800542169467</v>
      </c>
      <c r="P238" s="30">
        <f t="shared" ca="1" si="55"/>
        <v>7.4866151034280889E-4</v>
      </c>
    </row>
    <row r="239" spans="4:16" x14ac:dyDescent="0.2">
      <c r="D239" s="84">
        <f t="shared" si="43"/>
        <v>0</v>
      </c>
      <c r="E239" s="84">
        <f t="shared" si="44"/>
        <v>0</v>
      </c>
      <c r="F239" s="76">
        <f t="shared" si="45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ca="1" si="50"/>
        <v>-7.4866151034280889E-4</v>
      </c>
      <c r="L239" s="76">
        <f t="shared" ca="1" si="51"/>
        <v>5.604940570687757E-7</v>
      </c>
      <c r="M239" s="76">
        <f t="shared" ca="1" si="52"/>
        <v>77.210189569163873</v>
      </c>
      <c r="N239" s="76">
        <f t="shared" ca="1" si="53"/>
        <v>262.04693933508037</v>
      </c>
      <c r="O239" s="76">
        <f t="shared" ca="1" si="54"/>
        <v>49.548800542169467</v>
      </c>
      <c r="P239" s="30">
        <f t="shared" ca="1" si="55"/>
        <v>7.4866151034280889E-4</v>
      </c>
    </row>
    <row r="240" spans="4:16" x14ac:dyDescent="0.2">
      <c r="D240" s="84">
        <f t="shared" si="43"/>
        <v>0</v>
      </c>
      <c r="E240" s="84">
        <f t="shared" si="44"/>
        <v>0</v>
      </c>
      <c r="F240" s="76">
        <f t="shared" si="45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ca="1" si="50"/>
        <v>-7.4866151034280889E-4</v>
      </c>
      <c r="L240" s="76">
        <f t="shared" ca="1" si="51"/>
        <v>5.604940570687757E-7</v>
      </c>
      <c r="M240" s="76">
        <f t="shared" ca="1" si="52"/>
        <v>77.210189569163873</v>
      </c>
      <c r="N240" s="76">
        <f t="shared" ca="1" si="53"/>
        <v>262.04693933508037</v>
      </c>
      <c r="O240" s="76">
        <f t="shared" ca="1" si="54"/>
        <v>49.548800542169467</v>
      </c>
      <c r="P240" s="30">
        <f t="shared" ca="1" si="55"/>
        <v>7.4866151034280889E-4</v>
      </c>
    </row>
    <row r="241" spans="4:16" x14ac:dyDescent="0.2">
      <c r="D241" s="84">
        <f t="shared" si="43"/>
        <v>0</v>
      </c>
      <c r="E241" s="84">
        <f t="shared" si="44"/>
        <v>0</v>
      </c>
      <c r="F241" s="76">
        <f t="shared" si="45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ca="1" si="50"/>
        <v>-7.4866151034280889E-4</v>
      </c>
      <c r="L241" s="76">
        <f t="shared" ca="1" si="51"/>
        <v>5.604940570687757E-7</v>
      </c>
      <c r="M241" s="76">
        <f t="shared" ca="1" si="52"/>
        <v>77.210189569163873</v>
      </c>
      <c r="N241" s="76">
        <f t="shared" ca="1" si="53"/>
        <v>262.04693933508037</v>
      </c>
      <c r="O241" s="76">
        <f t="shared" ca="1" si="54"/>
        <v>49.548800542169467</v>
      </c>
      <c r="P241" s="30">
        <f t="shared" ca="1" si="55"/>
        <v>7.4866151034280889E-4</v>
      </c>
    </row>
    <row r="242" spans="4:16" x14ac:dyDescent="0.2">
      <c r="D242" s="84">
        <f t="shared" si="43"/>
        <v>0</v>
      </c>
      <c r="E242" s="84">
        <f t="shared" si="44"/>
        <v>0</v>
      </c>
      <c r="F242" s="76">
        <f t="shared" si="45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ca="1" si="50"/>
        <v>-7.4866151034280889E-4</v>
      </c>
      <c r="L242" s="76">
        <f t="shared" ca="1" si="51"/>
        <v>5.604940570687757E-7</v>
      </c>
      <c r="M242" s="76">
        <f t="shared" ca="1" si="52"/>
        <v>77.210189569163873</v>
      </c>
      <c r="N242" s="76">
        <f t="shared" ca="1" si="53"/>
        <v>262.04693933508037</v>
      </c>
      <c r="O242" s="76">
        <f t="shared" ca="1" si="54"/>
        <v>49.548800542169467</v>
      </c>
      <c r="P242" s="30">
        <f t="shared" ca="1" si="55"/>
        <v>7.4866151034280889E-4</v>
      </c>
    </row>
    <row r="243" spans="4:16" x14ac:dyDescent="0.2">
      <c r="D243" s="84">
        <f t="shared" si="43"/>
        <v>0</v>
      </c>
      <c r="E243" s="84">
        <f t="shared" si="44"/>
        <v>0</v>
      </c>
      <c r="F243" s="76">
        <f t="shared" si="45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ca="1" si="50"/>
        <v>-7.4866151034280889E-4</v>
      </c>
      <c r="L243" s="76">
        <f t="shared" ca="1" si="51"/>
        <v>5.604940570687757E-7</v>
      </c>
      <c r="M243" s="76">
        <f t="shared" ca="1" si="52"/>
        <v>77.210189569163873</v>
      </c>
      <c r="N243" s="76">
        <f t="shared" ca="1" si="53"/>
        <v>262.04693933508037</v>
      </c>
      <c r="O243" s="76">
        <f t="shared" ca="1" si="54"/>
        <v>49.548800542169467</v>
      </c>
      <c r="P243" s="30">
        <f t="shared" ca="1" si="55"/>
        <v>7.4866151034280889E-4</v>
      </c>
    </row>
    <row r="244" spans="4:16" x14ac:dyDescent="0.2">
      <c r="D244" s="84">
        <f t="shared" si="43"/>
        <v>0</v>
      </c>
      <c r="E244" s="84">
        <f t="shared" si="44"/>
        <v>0</v>
      </c>
      <c r="F244" s="76">
        <f t="shared" si="45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ca="1" si="50"/>
        <v>-7.4866151034280889E-4</v>
      </c>
      <c r="L244" s="76">
        <f t="shared" ca="1" si="51"/>
        <v>5.604940570687757E-7</v>
      </c>
      <c r="M244" s="76">
        <f t="shared" ca="1" si="52"/>
        <v>77.210189569163873</v>
      </c>
      <c r="N244" s="76">
        <f t="shared" ca="1" si="53"/>
        <v>262.04693933508037</v>
      </c>
      <c r="O244" s="76">
        <f t="shared" ca="1" si="54"/>
        <v>49.548800542169467</v>
      </c>
      <c r="P244" s="30">
        <f t="shared" ca="1" si="55"/>
        <v>7.4866151034280889E-4</v>
      </c>
    </row>
    <row r="245" spans="4:16" x14ac:dyDescent="0.2">
      <c r="D245" s="84">
        <f t="shared" si="43"/>
        <v>0</v>
      </c>
      <c r="E245" s="84">
        <f t="shared" si="44"/>
        <v>0</v>
      </c>
      <c r="F245" s="76">
        <f t="shared" si="45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ca="1" si="50"/>
        <v>-7.4866151034280889E-4</v>
      </c>
      <c r="L245" s="76">
        <f t="shared" ca="1" si="51"/>
        <v>5.604940570687757E-7</v>
      </c>
      <c r="M245" s="76">
        <f t="shared" ca="1" si="52"/>
        <v>77.210189569163873</v>
      </c>
      <c r="N245" s="76">
        <f t="shared" ca="1" si="53"/>
        <v>262.04693933508037</v>
      </c>
      <c r="O245" s="76">
        <f t="shared" ca="1" si="54"/>
        <v>49.548800542169467</v>
      </c>
      <c r="P245" s="30">
        <f t="shared" ca="1" si="55"/>
        <v>7.4866151034280889E-4</v>
      </c>
    </row>
    <row r="246" spans="4:16" x14ac:dyDescent="0.2">
      <c r="D246" s="84">
        <f t="shared" si="43"/>
        <v>0</v>
      </c>
      <c r="E246" s="84">
        <f t="shared" si="44"/>
        <v>0</v>
      </c>
      <c r="F246" s="76">
        <f t="shared" si="45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ca="1" si="50"/>
        <v>-7.4866151034280889E-4</v>
      </c>
      <c r="L246" s="76">
        <f t="shared" ca="1" si="51"/>
        <v>5.604940570687757E-7</v>
      </c>
      <c r="M246" s="76">
        <f t="shared" ca="1" si="52"/>
        <v>77.210189569163873</v>
      </c>
      <c r="N246" s="76">
        <f t="shared" ca="1" si="53"/>
        <v>262.04693933508037</v>
      </c>
      <c r="O246" s="76">
        <f t="shared" ca="1" si="54"/>
        <v>49.548800542169467</v>
      </c>
      <c r="P246" s="30">
        <f t="shared" ca="1" si="55"/>
        <v>7.4866151034280889E-4</v>
      </c>
    </row>
    <row r="247" spans="4:16" x14ac:dyDescent="0.2">
      <c r="D247" s="84">
        <f t="shared" si="43"/>
        <v>0</v>
      </c>
      <c r="E247" s="84">
        <f t="shared" si="44"/>
        <v>0</v>
      </c>
      <c r="F247" s="76">
        <f t="shared" si="45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ca="1" si="50"/>
        <v>-7.4866151034280889E-4</v>
      </c>
      <c r="L247" s="76">
        <f t="shared" ca="1" si="51"/>
        <v>5.604940570687757E-7</v>
      </c>
      <c r="M247" s="76">
        <f t="shared" ca="1" si="52"/>
        <v>77.210189569163873</v>
      </c>
      <c r="N247" s="76">
        <f t="shared" ca="1" si="53"/>
        <v>262.04693933508037</v>
      </c>
      <c r="O247" s="76">
        <f t="shared" ca="1" si="54"/>
        <v>49.548800542169467</v>
      </c>
      <c r="P247" s="30">
        <f t="shared" ca="1" si="55"/>
        <v>7.4866151034280889E-4</v>
      </c>
    </row>
    <row r="248" spans="4:16" x14ac:dyDescent="0.2">
      <c r="D248" s="84">
        <f t="shared" si="43"/>
        <v>0</v>
      </c>
      <c r="E248" s="84">
        <f t="shared" si="44"/>
        <v>0</v>
      </c>
      <c r="F248" s="76">
        <f t="shared" si="45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ca="1" si="50"/>
        <v>-7.4866151034280889E-4</v>
      </c>
      <c r="L248" s="76">
        <f t="shared" ca="1" si="51"/>
        <v>5.604940570687757E-7</v>
      </c>
      <c r="M248" s="76">
        <f t="shared" ca="1" si="52"/>
        <v>77.210189569163873</v>
      </c>
      <c r="N248" s="76">
        <f t="shared" ca="1" si="53"/>
        <v>262.04693933508037</v>
      </c>
      <c r="O248" s="76">
        <f t="shared" ca="1" si="54"/>
        <v>49.548800542169467</v>
      </c>
      <c r="P248" s="30">
        <f t="shared" ca="1" si="55"/>
        <v>7.4866151034280889E-4</v>
      </c>
    </row>
    <row r="249" spans="4:16" x14ac:dyDescent="0.2">
      <c r="D249" s="84">
        <f t="shared" si="43"/>
        <v>0</v>
      </c>
      <c r="E249" s="84">
        <f t="shared" si="44"/>
        <v>0</v>
      </c>
      <c r="F249" s="76">
        <f t="shared" si="45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ca="1" si="50"/>
        <v>-7.4866151034280889E-4</v>
      </c>
      <c r="L249" s="76">
        <f t="shared" ca="1" si="51"/>
        <v>5.604940570687757E-7</v>
      </c>
      <c r="M249" s="76">
        <f t="shared" ca="1" si="52"/>
        <v>77.210189569163873</v>
      </c>
      <c r="N249" s="76">
        <f t="shared" ca="1" si="53"/>
        <v>262.04693933508037</v>
      </c>
      <c r="O249" s="76">
        <f t="shared" ca="1" si="54"/>
        <v>49.548800542169467</v>
      </c>
      <c r="P249" s="30">
        <f t="shared" ca="1" si="55"/>
        <v>7.4866151034280889E-4</v>
      </c>
    </row>
    <row r="250" spans="4:16" x14ac:dyDescent="0.2">
      <c r="D250" s="84">
        <f t="shared" si="43"/>
        <v>0</v>
      </c>
      <c r="E250" s="84">
        <f t="shared" si="44"/>
        <v>0</v>
      </c>
      <c r="F250" s="76">
        <f t="shared" si="45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ca="1" si="50"/>
        <v>-7.4866151034280889E-4</v>
      </c>
      <c r="L250" s="76">
        <f t="shared" ca="1" si="51"/>
        <v>5.604940570687757E-7</v>
      </c>
      <c r="M250" s="76">
        <f t="shared" ca="1" si="52"/>
        <v>77.210189569163873</v>
      </c>
      <c r="N250" s="76">
        <f t="shared" ca="1" si="53"/>
        <v>262.04693933508037</v>
      </c>
      <c r="O250" s="76">
        <f t="shared" ca="1" si="54"/>
        <v>49.548800542169467</v>
      </c>
      <c r="P250" s="30">
        <f t="shared" ca="1" si="55"/>
        <v>7.4866151034280889E-4</v>
      </c>
    </row>
    <row r="251" spans="4:16" x14ac:dyDescent="0.2">
      <c r="D251" s="84">
        <f t="shared" si="43"/>
        <v>0</v>
      </c>
      <c r="E251" s="84">
        <f t="shared" si="44"/>
        <v>0</v>
      </c>
      <c r="F251" s="76">
        <f t="shared" si="45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ca="1" si="50"/>
        <v>-7.4866151034280889E-4</v>
      </c>
      <c r="L251" s="76">
        <f t="shared" ca="1" si="51"/>
        <v>5.604940570687757E-7</v>
      </c>
      <c r="M251" s="76">
        <f t="shared" ca="1" si="52"/>
        <v>77.210189569163873</v>
      </c>
      <c r="N251" s="76">
        <f t="shared" ca="1" si="53"/>
        <v>262.04693933508037</v>
      </c>
      <c r="O251" s="76">
        <f t="shared" ca="1" si="54"/>
        <v>49.548800542169467</v>
      </c>
      <c r="P251" s="30">
        <f t="shared" ca="1" si="55"/>
        <v>7.4866151034280889E-4</v>
      </c>
    </row>
    <row r="252" spans="4:16" x14ac:dyDescent="0.2">
      <c r="D252" s="84">
        <f t="shared" si="43"/>
        <v>0</v>
      </c>
      <c r="E252" s="84">
        <f t="shared" si="44"/>
        <v>0</v>
      </c>
      <c r="F252" s="76">
        <f t="shared" si="45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ca="1" si="50"/>
        <v>-7.4866151034280889E-4</v>
      </c>
      <c r="L252" s="76">
        <f t="shared" ca="1" si="51"/>
        <v>5.604940570687757E-7</v>
      </c>
      <c r="M252" s="76">
        <f t="shared" ca="1" si="52"/>
        <v>77.210189569163873</v>
      </c>
      <c r="N252" s="76">
        <f t="shared" ca="1" si="53"/>
        <v>262.04693933508037</v>
      </c>
      <c r="O252" s="76">
        <f t="shared" ca="1" si="54"/>
        <v>49.548800542169467</v>
      </c>
      <c r="P252" s="30">
        <f t="shared" ca="1" si="55"/>
        <v>7.4866151034280889E-4</v>
      </c>
    </row>
    <row r="253" spans="4:16" x14ac:dyDescent="0.2">
      <c r="D253" s="84">
        <f t="shared" si="43"/>
        <v>0</v>
      </c>
      <c r="E253" s="84">
        <f t="shared" si="44"/>
        <v>0</v>
      </c>
      <c r="F253" s="76">
        <f t="shared" si="45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ca="1" si="50"/>
        <v>-7.4866151034280889E-4</v>
      </c>
      <c r="L253" s="76">
        <f t="shared" ca="1" si="51"/>
        <v>5.604940570687757E-7</v>
      </c>
      <c r="M253" s="76">
        <f t="shared" ca="1" si="52"/>
        <v>77.210189569163873</v>
      </c>
      <c r="N253" s="76">
        <f t="shared" ca="1" si="53"/>
        <v>262.04693933508037</v>
      </c>
      <c r="O253" s="76">
        <f t="shared" ca="1" si="54"/>
        <v>49.548800542169467</v>
      </c>
      <c r="P253" s="30">
        <f t="shared" ca="1" si="55"/>
        <v>7.4866151034280889E-4</v>
      </c>
    </row>
    <row r="254" spans="4:16" x14ac:dyDescent="0.2">
      <c r="D254" s="84">
        <f t="shared" si="43"/>
        <v>0</v>
      </c>
      <c r="E254" s="84">
        <f t="shared" si="44"/>
        <v>0</v>
      </c>
      <c r="F254" s="76">
        <f t="shared" si="45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ca="1" si="50"/>
        <v>-7.4866151034280889E-4</v>
      </c>
      <c r="L254" s="76">
        <f t="shared" ca="1" si="51"/>
        <v>5.604940570687757E-7</v>
      </c>
      <c r="M254" s="76">
        <f t="shared" ca="1" si="52"/>
        <v>77.210189569163873</v>
      </c>
      <c r="N254" s="76">
        <f t="shared" ca="1" si="53"/>
        <v>262.04693933508037</v>
      </c>
      <c r="O254" s="76">
        <f t="shared" ca="1" si="54"/>
        <v>49.548800542169467</v>
      </c>
      <c r="P254" s="30">
        <f t="shared" ca="1" si="55"/>
        <v>7.4866151034280889E-4</v>
      </c>
    </row>
    <row r="255" spans="4:16" x14ac:dyDescent="0.2">
      <c r="D255" s="84">
        <f t="shared" si="43"/>
        <v>0</v>
      </c>
      <c r="E255" s="84">
        <f t="shared" si="44"/>
        <v>0</v>
      </c>
      <c r="F255" s="76">
        <f t="shared" si="45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ca="1" si="50"/>
        <v>-7.4866151034280889E-4</v>
      </c>
      <c r="L255" s="76">
        <f t="shared" ca="1" si="51"/>
        <v>5.604940570687757E-7</v>
      </c>
      <c r="M255" s="76">
        <f t="shared" ca="1" si="52"/>
        <v>77.210189569163873</v>
      </c>
      <c r="N255" s="76">
        <f t="shared" ca="1" si="53"/>
        <v>262.04693933508037</v>
      </c>
      <c r="O255" s="76">
        <f t="shared" ca="1" si="54"/>
        <v>49.548800542169467</v>
      </c>
      <c r="P255" s="30">
        <f t="shared" ca="1" si="55"/>
        <v>7.4866151034280889E-4</v>
      </c>
    </row>
    <row r="256" spans="4:16" x14ac:dyDescent="0.2">
      <c r="D256" s="84">
        <f t="shared" si="43"/>
        <v>0</v>
      </c>
      <c r="E256" s="84">
        <f t="shared" si="44"/>
        <v>0</v>
      </c>
      <c r="F256" s="76">
        <f t="shared" si="45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ca="1" si="50"/>
        <v>-7.4866151034280889E-4</v>
      </c>
      <c r="L256" s="76">
        <f t="shared" ca="1" si="51"/>
        <v>5.604940570687757E-7</v>
      </c>
      <c r="M256" s="76">
        <f t="shared" ca="1" si="52"/>
        <v>77.210189569163873</v>
      </c>
      <c r="N256" s="76">
        <f t="shared" ca="1" si="53"/>
        <v>262.04693933508037</v>
      </c>
      <c r="O256" s="76">
        <f t="shared" ca="1" si="54"/>
        <v>49.548800542169467</v>
      </c>
      <c r="P256" s="30">
        <f t="shared" ca="1" si="55"/>
        <v>7.4866151034280889E-4</v>
      </c>
    </row>
    <row r="257" spans="4:16" x14ac:dyDescent="0.2">
      <c r="D257" s="84">
        <f t="shared" si="43"/>
        <v>0</v>
      </c>
      <c r="E257" s="84">
        <f t="shared" si="44"/>
        <v>0</v>
      </c>
      <c r="F257" s="76">
        <f t="shared" si="45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ca="1" si="50"/>
        <v>-7.4866151034280889E-4</v>
      </c>
      <c r="L257" s="76">
        <f t="shared" ca="1" si="51"/>
        <v>5.604940570687757E-7</v>
      </c>
      <c r="M257" s="76">
        <f t="shared" ca="1" si="52"/>
        <v>77.210189569163873</v>
      </c>
      <c r="N257" s="76">
        <f t="shared" ca="1" si="53"/>
        <v>262.04693933508037</v>
      </c>
      <c r="O257" s="76">
        <f t="shared" ca="1" si="54"/>
        <v>49.548800542169467</v>
      </c>
      <c r="P257" s="30">
        <f t="shared" ca="1" si="55"/>
        <v>7.4866151034280889E-4</v>
      </c>
    </row>
    <row r="258" spans="4:16" x14ac:dyDescent="0.2">
      <c r="D258" s="84">
        <f t="shared" si="43"/>
        <v>0</v>
      </c>
      <c r="E258" s="84">
        <f t="shared" si="44"/>
        <v>0</v>
      </c>
      <c r="F258" s="76">
        <f t="shared" si="45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ca="1" si="50"/>
        <v>-7.4866151034280889E-4</v>
      </c>
      <c r="L258" s="76">
        <f t="shared" ca="1" si="51"/>
        <v>5.604940570687757E-7</v>
      </c>
      <c r="M258" s="76">
        <f t="shared" ca="1" si="52"/>
        <v>77.210189569163873</v>
      </c>
      <c r="N258" s="76">
        <f t="shared" ca="1" si="53"/>
        <v>262.04693933508037</v>
      </c>
      <c r="O258" s="76">
        <f t="shared" ca="1" si="54"/>
        <v>49.548800542169467</v>
      </c>
      <c r="P258" s="30">
        <f t="shared" ca="1" si="55"/>
        <v>7.4866151034280889E-4</v>
      </c>
    </row>
    <row r="259" spans="4:16" x14ac:dyDescent="0.2">
      <c r="D259" s="84">
        <f t="shared" si="43"/>
        <v>0</v>
      </c>
      <c r="E259" s="84">
        <f t="shared" si="44"/>
        <v>0</v>
      </c>
      <c r="F259" s="76">
        <f t="shared" si="45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ca="1" si="50"/>
        <v>-7.4866151034280889E-4</v>
      </c>
      <c r="L259" s="76">
        <f t="shared" ca="1" si="51"/>
        <v>5.604940570687757E-7</v>
      </c>
      <c r="M259" s="76">
        <f t="shared" ca="1" si="52"/>
        <v>77.210189569163873</v>
      </c>
      <c r="N259" s="76">
        <f t="shared" ca="1" si="53"/>
        <v>262.04693933508037</v>
      </c>
      <c r="O259" s="76">
        <f t="shared" ca="1" si="54"/>
        <v>49.548800542169467</v>
      </c>
      <c r="P259" s="30">
        <f t="shared" ca="1" si="55"/>
        <v>7.4866151034280889E-4</v>
      </c>
    </row>
    <row r="260" spans="4:16" x14ac:dyDescent="0.2">
      <c r="D260" s="84">
        <f t="shared" si="43"/>
        <v>0</v>
      </c>
      <c r="E260" s="84">
        <f t="shared" si="44"/>
        <v>0</v>
      </c>
      <c r="F260" s="76">
        <f t="shared" si="45"/>
        <v>0</v>
      </c>
      <c r="G260" s="76">
        <f t="shared" si="46"/>
        <v>0</v>
      </c>
      <c r="H260" s="76">
        <f t="shared" si="47"/>
        <v>0</v>
      </c>
      <c r="I260" s="76">
        <f t="shared" si="48"/>
        <v>0</v>
      </c>
      <c r="J260" s="76">
        <f t="shared" si="49"/>
        <v>0</v>
      </c>
      <c r="K260" s="76">
        <f t="shared" ca="1" si="50"/>
        <v>-7.4866151034280889E-4</v>
      </c>
      <c r="L260" s="76">
        <f t="shared" ca="1" si="51"/>
        <v>5.604940570687757E-7</v>
      </c>
      <c r="M260" s="76">
        <f t="shared" ca="1" si="52"/>
        <v>77.210189569163873</v>
      </c>
      <c r="N260" s="76">
        <f t="shared" ca="1" si="53"/>
        <v>262.04693933508037</v>
      </c>
      <c r="O260" s="76">
        <f t="shared" ca="1" si="54"/>
        <v>49.548800542169467</v>
      </c>
      <c r="P260" s="30">
        <f t="shared" ca="1" si="55"/>
        <v>7.4866151034280889E-4</v>
      </c>
    </row>
    <row r="261" spans="4:16" x14ac:dyDescent="0.2">
      <c r="D261" s="84">
        <f t="shared" si="43"/>
        <v>0</v>
      </c>
      <c r="E261" s="84">
        <f t="shared" si="44"/>
        <v>0</v>
      </c>
      <c r="F261" s="76">
        <f t="shared" si="45"/>
        <v>0</v>
      </c>
      <c r="G261" s="76">
        <f t="shared" si="46"/>
        <v>0</v>
      </c>
      <c r="H261" s="76">
        <f t="shared" si="47"/>
        <v>0</v>
      </c>
      <c r="I261" s="76">
        <f t="shared" si="48"/>
        <v>0</v>
      </c>
      <c r="J261" s="76">
        <f t="shared" si="49"/>
        <v>0</v>
      </c>
      <c r="K261" s="76">
        <f t="shared" ca="1" si="50"/>
        <v>-7.4866151034280889E-4</v>
      </c>
      <c r="L261" s="76">
        <f t="shared" ca="1" si="51"/>
        <v>5.604940570687757E-7</v>
      </c>
      <c r="M261" s="76">
        <f t="shared" ca="1" si="52"/>
        <v>77.210189569163873</v>
      </c>
      <c r="N261" s="76">
        <f t="shared" ca="1" si="53"/>
        <v>262.04693933508037</v>
      </c>
      <c r="O261" s="76">
        <f t="shared" ca="1" si="54"/>
        <v>49.548800542169467</v>
      </c>
      <c r="P261" s="30">
        <f t="shared" ca="1" si="55"/>
        <v>7.4866151034280889E-4</v>
      </c>
    </row>
    <row r="262" spans="4:16" x14ac:dyDescent="0.2">
      <c r="D262" s="84">
        <f t="shared" si="43"/>
        <v>0</v>
      </c>
      <c r="E262" s="84">
        <f t="shared" si="44"/>
        <v>0</v>
      </c>
      <c r="F262" s="76">
        <f t="shared" si="45"/>
        <v>0</v>
      </c>
      <c r="G262" s="76">
        <f t="shared" si="46"/>
        <v>0</v>
      </c>
      <c r="H262" s="76">
        <f t="shared" si="47"/>
        <v>0</v>
      </c>
      <c r="I262" s="76">
        <f t="shared" si="48"/>
        <v>0</v>
      </c>
      <c r="J262" s="76">
        <f t="shared" si="49"/>
        <v>0</v>
      </c>
      <c r="K262" s="76">
        <f t="shared" ca="1" si="50"/>
        <v>-7.4866151034280889E-4</v>
      </c>
      <c r="L262" s="76">
        <f t="shared" ca="1" si="51"/>
        <v>5.604940570687757E-7</v>
      </c>
      <c r="M262" s="76">
        <f t="shared" ca="1" si="52"/>
        <v>77.210189569163873</v>
      </c>
      <c r="N262" s="76">
        <f t="shared" ca="1" si="53"/>
        <v>262.04693933508037</v>
      </c>
      <c r="O262" s="76">
        <f t="shared" ca="1" si="54"/>
        <v>49.548800542169467</v>
      </c>
      <c r="P262" s="30">
        <f t="shared" ca="1" si="55"/>
        <v>7.4866151034280889E-4</v>
      </c>
    </row>
    <row r="263" spans="4:16" x14ac:dyDescent="0.2">
      <c r="D263" s="84">
        <f t="shared" si="43"/>
        <v>0</v>
      </c>
      <c r="E263" s="84">
        <f t="shared" si="44"/>
        <v>0</v>
      </c>
      <c r="F263" s="76">
        <f t="shared" si="45"/>
        <v>0</v>
      </c>
      <c r="G263" s="76">
        <f t="shared" si="46"/>
        <v>0</v>
      </c>
      <c r="H263" s="76">
        <f t="shared" si="47"/>
        <v>0</v>
      </c>
      <c r="I263" s="76">
        <f t="shared" si="48"/>
        <v>0</v>
      </c>
      <c r="J263" s="76">
        <f t="shared" si="49"/>
        <v>0</v>
      </c>
      <c r="K263" s="76">
        <f t="shared" ca="1" si="50"/>
        <v>-7.4866151034280889E-4</v>
      </c>
      <c r="L263" s="76">
        <f t="shared" ca="1" si="51"/>
        <v>5.604940570687757E-7</v>
      </c>
      <c r="M263" s="76">
        <f t="shared" ca="1" si="52"/>
        <v>77.210189569163873</v>
      </c>
      <c r="N263" s="76">
        <f t="shared" ca="1" si="53"/>
        <v>262.04693933508037</v>
      </c>
      <c r="O263" s="76">
        <f t="shared" ca="1" si="54"/>
        <v>49.548800542169467</v>
      </c>
      <c r="P263" s="30">
        <f t="shared" ca="1" si="55"/>
        <v>7.4866151034280889E-4</v>
      </c>
    </row>
    <row r="264" spans="4:16" x14ac:dyDescent="0.2">
      <c r="D264" s="84">
        <f t="shared" si="43"/>
        <v>0</v>
      </c>
      <c r="E264" s="84">
        <f t="shared" si="44"/>
        <v>0</v>
      </c>
      <c r="F264" s="76">
        <f t="shared" si="45"/>
        <v>0</v>
      </c>
      <c r="G264" s="76">
        <f t="shared" si="46"/>
        <v>0</v>
      </c>
      <c r="H264" s="76">
        <f t="shared" si="47"/>
        <v>0</v>
      </c>
      <c r="I264" s="76">
        <f t="shared" si="48"/>
        <v>0</v>
      </c>
      <c r="J264" s="76">
        <f t="shared" si="49"/>
        <v>0</v>
      </c>
      <c r="K264" s="76">
        <f t="shared" ca="1" si="50"/>
        <v>-7.4866151034280889E-4</v>
      </c>
      <c r="L264" s="76">
        <f t="shared" ca="1" si="51"/>
        <v>5.604940570687757E-7</v>
      </c>
      <c r="M264" s="76">
        <f t="shared" ca="1" si="52"/>
        <v>77.210189569163873</v>
      </c>
      <c r="N264" s="76">
        <f t="shared" ca="1" si="53"/>
        <v>262.04693933508037</v>
      </c>
      <c r="O264" s="76">
        <f t="shared" ca="1" si="54"/>
        <v>49.548800542169467</v>
      </c>
      <c r="P264" s="30">
        <f t="shared" ca="1" si="55"/>
        <v>7.4866151034280889E-4</v>
      </c>
    </row>
    <row r="265" spans="4:16" x14ac:dyDescent="0.2">
      <c r="D265" s="84">
        <f t="shared" si="43"/>
        <v>0</v>
      </c>
      <c r="E265" s="84">
        <f t="shared" si="44"/>
        <v>0</v>
      </c>
      <c r="F265" s="76">
        <f t="shared" si="45"/>
        <v>0</v>
      </c>
      <c r="G265" s="76">
        <f t="shared" si="46"/>
        <v>0</v>
      </c>
      <c r="H265" s="76">
        <f t="shared" si="47"/>
        <v>0</v>
      </c>
      <c r="I265" s="76">
        <f t="shared" si="48"/>
        <v>0</v>
      </c>
      <c r="J265" s="76">
        <f t="shared" si="49"/>
        <v>0</v>
      </c>
      <c r="K265" s="76">
        <f t="shared" ca="1" si="50"/>
        <v>-7.4866151034280889E-4</v>
      </c>
      <c r="L265" s="76">
        <f t="shared" ca="1" si="51"/>
        <v>5.604940570687757E-7</v>
      </c>
      <c r="M265" s="76">
        <f t="shared" ca="1" si="52"/>
        <v>77.210189569163873</v>
      </c>
      <c r="N265" s="76">
        <f t="shared" ca="1" si="53"/>
        <v>262.04693933508037</v>
      </c>
      <c r="O265" s="76">
        <f t="shared" ca="1" si="54"/>
        <v>49.548800542169467</v>
      </c>
      <c r="P265" s="30">
        <f t="shared" ca="1" si="55"/>
        <v>7.4866151034280889E-4</v>
      </c>
    </row>
    <row r="266" spans="4:16" x14ac:dyDescent="0.2">
      <c r="D266" s="84">
        <f t="shared" si="43"/>
        <v>0</v>
      </c>
      <c r="E266" s="84">
        <f t="shared" si="44"/>
        <v>0</v>
      </c>
      <c r="F266" s="76">
        <f t="shared" si="45"/>
        <v>0</v>
      </c>
      <c r="G266" s="76">
        <f t="shared" si="46"/>
        <v>0</v>
      </c>
      <c r="H266" s="76">
        <f t="shared" si="47"/>
        <v>0</v>
      </c>
      <c r="I266" s="76">
        <f t="shared" si="48"/>
        <v>0</v>
      </c>
      <c r="J266" s="76">
        <f t="shared" si="49"/>
        <v>0</v>
      </c>
      <c r="K266" s="76">
        <f t="shared" ca="1" si="50"/>
        <v>-7.4866151034280889E-4</v>
      </c>
      <c r="L266" s="76">
        <f t="shared" ca="1" si="51"/>
        <v>5.604940570687757E-7</v>
      </c>
      <c r="M266" s="76">
        <f t="shared" ca="1" si="52"/>
        <v>77.210189569163873</v>
      </c>
      <c r="N266" s="76">
        <f t="shared" ca="1" si="53"/>
        <v>262.04693933508037</v>
      </c>
      <c r="O266" s="76">
        <f t="shared" ca="1" si="54"/>
        <v>49.548800542169467</v>
      </c>
      <c r="P266" s="30">
        <f t="shared" ca="1" si="55"/>
        <v>7.4866151034280889E-4</v>
      </c>
    </row>
    <row r="267" spans="4:16" x14ac:dyDescent="0.2">
      <c r="D267" s="84">
        <f t="shared" si="43"/>
        <v>0</v>
      </c>
      <c r="E267" s="84">
        <f t="shared" si="44"/>
        <v>0</v>
      </c>
      <c r="F267" s="76">
        <f t="shared" si="45"/>
        <v>0</v>
      </c>
      <c r="G267" s="76">
        <f t="shared" si="46"/>
        <v>0</v>
      </c>
      <c r="H267" s="76">
        <f t="shared" si="47"/>
        <v>0</v>
      </c>
      <c r="I267" s="76">
        <f t="shared" si="48"/>
        <v>0</v>
      </c>
      <c r="J267" s="76">
        <f t="shared" si="49"/>
        <v>0</v>
      </c>
      <c r="K267" s="76">
        <f t="shared" ca="1" si="50"/>
        <v>-7.4866151034280889E-4</v>
      </c>
      <c r="L267" s="76">
        <f t="shared" ca="1" si="51"/>
        <v>5.604940570687757E-7</v>
      </c>
      <c r="M267" s="76">
        <f t="shared" ca="1" si="52"/>
        <v>77.210189569163873</v>
      </c>
      <c r="N267" s="76">
        <f t="shared" ca="1" si="53"/>
        <v>262.04693933508037</v>
      </c>
      <c r="O267" s="76">
        <f t="shared" ca="1" si="54"/>
        <v>49.548800542169467</v>
      </c>
      <c r="P267" s="30">
        <f t="shared" ca="1" si="55"/>
        <v>7.4866151034280889E-4</v>
      </c>
    </row>
    <row r="268" spans="4:16" x14ac:dyDescent="0.2">
      <c r="D268" s="84">
        <f t="shared" si="43"/>
        <v>0</v>
      </c>
      <c r="E268" s="84">
        <f t="shared" si="44"/>
        <v>0</v>
      </c>
      <c r="F268" s="76">
        <f t="shared" si="45"/>
        <v>0</v>
      </c>
      <c r="G268" s="76">
        <f t="shared" si="46"/>
        <v>0</v>
      </c>
      <c r="H268" s="76">
        <f t="shared" si="47"/>
        <v>0</v>
      </c>
      <c r="I268" s="76">
        <f t="shared" si="48"/>
        <v>0</v>
      </c>
      <c r="J268" s="76">
        <f t="shared" si="49"/>
        <v>0</v>
      </c>
      <c r="K268" s="76">
        <f t="shared" ca="1" si="50"/>
        <v>-7.4866151034280889E-4</v>
      </c>
      <c r="L268" s="76">
        <f t="shared" ca="1" si="51"/>
        <v>5.604940570687757E-7</v>
      </c>
      <c r="M268" s="76">
        <f t="shared" ca="1" si="52"/>
        <v>77.210189569163873</v>
      </c>
      <c r="N268" s="76">
        <f t="shared" ca="1" si="53"/>
        <v>262.04693933508037</v>
      </c>
      <c r="O268" s="76">
        <f t="shared" ca="1" si="54"/>
        <v>49.548800542169467</v>
      </c>
      <c r="P268" s="30">
        <f t="shared" ca="1" si="55"/>
        <v>7.4866151034280889E-4</v>
      </c>
    </row>
    <row r="269" spans="4:16" x14ac:dyDescent="0.2">
      <c r="D269" s="84">
        <f t="shared" si="43"/>
        <v>0</v>
      </c>
      <c r="E269" s="84">
        <f t="shared" si="44"/>
        <v>0</v>
      </c>
      <c r="F269" s="76">
        <f t="shared" si="45"/>
        <v>0</v>
      </c>
      <c r="G269" s="76">
        <f t="shared" si="46"/>
        <v>0</v>
      </c>
      <c r="H269" s="76">
        <f t="shared" si="47"/>
        <v>0</v>
      </c>
      <c r="I269" s="76">
        <f t="shared" si="48"/>
        <v>0</v>
      </c>
      <c r="J269" s="76">
        <f t="shared" si="49"/>
        <v>0</v>
      </c>
      <c r="K269" s="76">
        <f t="shared" ca="1" si="50"/>
        <v>-7.4866151034280889E-4</v>
      </c>
      <c r="L269" s="76">
        <f t="shared" ca="1" si="51"/>
        <v>5.604940570687757E-7</v>
      </c>
      <c r="M269" s="76">
        <f t="shared" ca="1" si="52"/>
        <v>77.210189569163873</v>
      </c>
      <c r="N269" s="76">
        <f t="shared" ca="1" si="53"/>
        <v>262.04693933508037</v>
      </c>
      <c r="O269" s="76">
        <f t="shared" ca="1" si="54"/>
        <v>49.548800542169467</v>
      </c>
      <c r="P269" s="30">
        <f t="shared" ca="1" si="55"/>
        <v>7.4866151034280889E-4</v>
      </c>
    </row>
    <row r="270" spans="4:16" x14ac:dyDescent="0.2">
      <c r="D270" s="84">
        <f t="shared" si="43"/>
        <v>0</v>
      </c>
      <c r="E270" s="84">
        <f t="shared" si="44"/>
        <v>0</v>
      </c>
      <c r="F270" s="76">
        <f t="shared" si="45"/>
        <v>0</v>
      </c>
      <c r="G270" s="76">
        <f t="shared" si="46"/>
        <v>0</v>
      </c>
      <c r="H270" s="76">
        <f t="shared" si="47"/>
        <v>0</v>
      </c>
      <c r="I270" s="76">
        <f t="shared" si="48"/>
        <v>0</v>
      </c>
      <c r="J270" s="76">
        <f t="shared" si="49"/>
        <v>0</v>
      </c>
      <c r="K270" s="76">
        <f t="shared" ca="1" si="50"/>
        <v>-7.4866151034280889E-4</v>
      </c>
      <c r="L270" s="76">
        <f t="shared" ca="1" si="51"/>
        <v>5.604940570687757E-7</v>
      </c>
      <c r="M270" s="76">
        <f t="shared" ca="1" si="52"/>
        <v>77.210189569163873</v>
      </c>
      <c r="N270" s="76">
        <f t="shared" ca="1" si="53"/>
        <v>262.04693933508037</v>
      </c>
      <c r="O270" s="76">
        <f t="shared" ca="1" si="54"/>
        <v>49.548800542169467</v>
      </c>
      <c r="P270" s="30">
        <f t="shared" ca="1" si="55"/>
        <v>7.4866151034280889E-4</v>
      </c>
    </row>
    <row r="271" spans="4:16" x14ac:dyDescent="0.2">
      <c r="D271" s="84">
        <f t="shared" si="43"/>
        <v>0</v>
      </c>
      <c r="E271" s="84">
        <f t="shared" si="44"/>
        <v>0</v>
      </c>
      <c r="F271" s="76">
        <f t="shared" si="45"/>
        <v>0</v>
      </c>
      <c r="G271" s="76">
        <f t="shared" si="46"/>
        <v>0</v>
      </c>
      <c r="H271" s="76">
        <f t="shared" si="47"/>
        <v>0</v>
      </c>
      <c r="I271" s="76">
        <f t="shared" si="48"/>
        <v>0</v>
      </c>
      <c r="J271" s="76">
        <f t="shared" si="49"/>
        <v>0</v>
      </c>
      <c r="K271" s="76">
        <f t="shared" ca="1" si="50"/>
        <v>-7.4866151034280889E-4</v>
      </c>
      <c r="L271" s="76">
        <f t="shared" ca="1" si="51"/>
        <v>5.604940570687757E-7</v>
      </c>
      <c r="M271" s="76">
        <f t="shared" ca="1" si="52"/>
        <v>77.210189569163873</v>
      </c>
      <c r="N271" s="76">
        <f t="shared" ca="1" si="53"/>
        <v>262.04693933508037</v>
      </c>
      <c r="O271" s="76">
        <f t="shared" ca="1" si="54"/>
        <v>49.548800542169467</v>
      </c>
      <c r="P271" s="30">
        <f t="shared" ca="1" si="55"/>
        <v>7.4866151034280889E-4</v>
      </c>
    </row>
    <row r="272" spans="4:16" x14ac:dyDescent="0.2">
      <c r="D272" s="84">
        <f t="shared" si="43"/>
        <v>0</v>
      </c>
      <c r="E272" s="84">
        <f t="shared" si="44"/>
        <v>0</v>
      </c>
      <c r="F272" s="76">
        <f t="shared" si="45"/>
        <v>0</v>
      </c>
      <c r="G272" s="76">
        <f t="shared" si="46"/>
        <v>0</v>
      </c>
      <c r="H272" s="76">
        <f t="shared" si="47"/>
        <v>0</v>
      </c>
      <c r="I272" s="76">
        <f t="shared" si="48"/>
        <v>0</v>
      </c>
      <c r="J272" s="76">
        <f t="shared" si="49"/>
        <v>0</v>
      </c>
      <c r="K272" s="76">
        <f t="shared" ca="1" si="50"/>
        <v>-7.4866151034280889E-4</v>
      </c>
      <c r="L272" s="76">
        <f t="shared" ca="1" si="51"/>
        <v>5.604940570687757E-7</v>
      </c>
      <c r="M272" s="76">
        <f t="shared" ca="1" si="52"/>
        <v>77.210189569163873</v>
      </c>
      <c r="N272" s="76">
        <f t="shared" ca="1" si="53"/>
        <v>262.04693933508037</v>
      </c>
      <c r="O272" s="76">
        <f t="shared" ca="1" si="54"/>
        <v>49.548800542169467</v>
      </c>
      <c r="P272" s="30">
        <f t="shared" ca="1" si="55"/>
        <v>7.4866151034280889E-4</v>
      </c>
    </row>
    <row r="273" spans="4:16" x14ac:dyDescent="0.2">
      <c r="D273" s="84">
        <f t="shared" si="43"/>
        <v>0</v>
      </c>
      <c r="E273" s="84">
        <f t="shared" si="44"/>
        <v>0</v>
      </c>
      <c r="F273" s="76">
        <f t="shared" si="45"/>
        <v>0</v>
      </c>
      <c r="G273" s="76">
        <f t="shared" si="46"/>
        <v>0</v>
      </c>
      <c r="H273" s="76">
        <f t="shared" si="47"/>
        <v>0</v>
      </c>
      <c r="I273" s="76">
        <f t="shared" si="48"/>
        <v>0</v>
      </c>
      <c r="J273" s="76">
        <f t="shared" si="49"/>
        <v>0</v>
      </c>
      <c r="K273" s="76">
        <f t="shared" ca="1" si="50"/>
        <v>-7.4866151034280889E-4</v>
      </c>
      <c r="L273" s="76">
        <f t="shared" ca="1" si="51"/>
        <v>5.604940570687757E-7</v>
      </c>
      <c r="M273" s="76">
        <f t="shared" ca="1" si="52"/>
        <v>77.210189569163873</v>
      </c>
      <c r="N273" s="76">
        <f t="shared" ca="1" si="53"/>
        <v>262.04693933508037</v>
      </c>
      <c r="O273" s="76">
        <f t="shared" ca="1" si="54"/>
        <v>49.548800542169467</v>
      </c>
      <c r="P273" s="30">
        <f t="shared" ca="1" si="55"/>
        <v>7.4866151034280889E-4</v>
      </c>
    </row>
    <row r="274" spans="4:16" x14ac:dyDescent="0.2">
      <c r="D274" s="84">
        <f t="shared" si="43"/>
        <v>0</v>
      </c>
      <c r="E274" s="84">
        <f t="shared" si="44"/>
        <v>0</v>
      </c>
      <c r="F274" s="76">
        <f t="shared" si="45"/>
        <v>0</v>
      </c>
      <c r="G274" s="76">
        <f t="shared" si="46"/>
        <v>0</v>
      </c>
      <c r="H274" s="76">
        <f t="shared" si="47"/>
        <v>0</v>
      </c>
      <c r="I274" s="76">
        <f t="shared" si="48"/>
        <v>0</v>
      </c>
      <c r="J274" s="76">
        <f t="shared" si="49"/>
        <v>0</v>
      </c>
      <c r="K274" s="76">
        <f t="shared" ca="1" si="50"/>
        <v>-7.4866151034280889E-4</v>
      </c>
      <c r="L274" s="76">
        <f t="shared" ca="1" si="51"/>
        <v>5.604940570687757E-7</v>
      </c>
      <c r="M274" s="76">
        <f t="shared" ca="1" si="52"/>
        <v>77.210189569163873</v>
      </c>
      <c r="N274" s="76">
        <f t="shared" ca="1" si="53"/>
        <v>262.04693933508037</v>
      </c>
      <c r="O274" s="76">
        <f t="shared" ca="1" si="54"/>
        <v>49.548800542169467</v>
      </c>
      <c r="P274" s="30">
        <f t="shared" ca="1" si="55"/>
        <v>7.4866151034280889E-4</v>
      </c>
    </row>
    <row r="275" spans="4:16" x14ac:dyDescent="0.2">
      <c r="D275" s="84">
        <f t="shared" si="43"/>
        <v>0</v>
      </c>
      <c r="E275" s="84">
        <f t="shared" si="44"/>
        <v>0</v>
      </c>
      <c r="F275" s="76">
        <f t="shared" si="45"/>
        <v>0</v>
      </c>
      <c r="G275" s="76">
        <f t="shared" si="46"/>
        <v>0</v>
      </c>
      <c r="H275" s="76">
        <f t="shared" si="47"/>
        <v>0</v>
      </c>
      <c r="I275" s="76">
        <f t="shared" si="48"/>
        <v>0</v>
      </c>
      <c r="J275" s="76">
        <f t="shared" si="49"/>
        <v>0</v>
      </c>
      <c r="K275" s="76">
        <f t="shared" ca="1" si="50"/>
        <v>-7.4866151034280889E-4</v>
      </c>
      <c r="L275" s="76">
        <f t="shared" ca="1" si="51"/>
        <v>5.604940570687757E-7</v>
      </c>
      <c r="M275" s="76">
        <f t="shared" ca="1" si="52"/>
        <v>77.210189569163873</v>
      </c>
      <c r="N275" s="76">
        <f t="shared" ca="1" si="53"/>
        <v>262.04693933508037</v>
      </c>
      <c r="O275" s="76">
        <f t="shared" ca="1" si="54"/>
        <v>49.548800542169467</v>
      </c>
      <c r="P275" s="30">
        <f t="shared" ca="1" si="55"/>
        <v>7.4866151034280889E-4</v>
      </c>
    </row>
    <row r="276" spans="4:16" x14ac:dyDescent="0.2">
      <c r="D276" s="84">
        <f t="shared" si="43"/>
        <v>0</v>
      </c>
      <c r="E276" s="84">
        <f t="shared" si="44"/>
        <v>0</v>
      </c>
      <c r="F276" s="76">
        <f t="shared" si="45"/>
        <v>0</v>
      </c>
      <c r="G276" s="76">
        <f t="shared" si="46"/>
        <v>0</v>
      </c>
      <c r="H276" s="76">
        <f t="shared" si="47"/>
        <v>0</v>
      </c>
      <c r="I276" s="76">
        <f t="shared" si="48"/>
        <v>0</v>
      </c>
      <c r="J276" s="76">
        <f t="shared" si="49"/>
        <v>0</v>
      </c>
      <c r="K276" s="76">
        <f t="shared" ca="1" si="50"/>
        <v>-7.4866151034280889E-4</v>
      </c>
      <c r="L276" s="76">
        <f t="shared" ca="1" si="51"/>
        <v>5.604940570687757E-7</v>
      </c>
      <c r="M276" s="76">
        <f t="shared" ca="1" si="52"/>
        <v>77.210189569163873</v>
      </c>
      <c r="N276" s="76">
        <f t="shared" ca="1" si="53"/>
        <v>262.04693933508037</v>
      </c>
      <c r="O276" s="76">
        <f t="shared" ca="1" si="54"/>
        <v>49.548800542169467</v>
      </c>
      <c r="P276" s="30">
        <f t="shared" ca="1" si="55"/>
        <v>7.4866151034280889E-4</v>
      </c>
    </row>
    <row r="277" spans="4:16" x14ac:dyDescent="0.2">
      <c r="D277" s="84">
        <f t="shared" ref="D277:D342" si="56">A277/A$18</f>
        <v>0</v>
      </c>
      <c r="E277" s="84">
        <f t="shared" ref="E277:E342" si="57">B277/B$18</f>
        <v>0</v>
      </c>
      <c r="F277" s="76">
        <f t="shared" ref="F277:F342" si="58">D277*D277</f>
        <v>0</v>
      </c>
      <c r="G277" s="76">
        <f t="shared" ref="G277:G340" si="59">D277*F277</f>
        <v>0</v>
      </c>
      <c r="H277" s="76">
        <f t="shared" ref="H277:H342" si="60">F277*F277</f>
        <v>0</v>
      </c>
      <c r="I277" s="76">
        <f t="shared" ref="I277:I342" si="61">E277*D277</f>
        <v>0</v>
      </c>
      <c r="J277" s="76">
        <f t="shared" ref="J277:J340" si="62">I277*D277</f>
        <v>0</v>
      </c>
      <c r="K277" s="76">
        <f t="shared" ref="K277:K342" ca="1" si="63">+E$4+E$5*D277+E$6*D277^2</f>
        <v>-7.4866151034280889E-4</v>
      </c>
      <c r="L277" s="76">
        <f t="shared" ref="L277:L340" ca="1" si="64">+(K277-E277)^2</f>
        <v>5.604940570687757E-7</v>
      </c>
      <c r="M277" s="76">
        <f t="shared" ref="M277:M342" ca="1" si="65">(M$1-M$2*D277+M$3*F277)^2</f>
        <v>77.210189569163873</v>
      </c>
      <c r="N277" s="76">
        <f t="shared" ref="N277:N340" ca="1" si="66">(-M$2+M$4*D277-M$5*F277)^2</f>
        <v>262.04693933508037</v>
      </c>
      <c r="O277" s="76">
        <f t="shared" ref="O277:O342" ca="1" si="67">+(M$3-D277*M$5+F277*M$6)^2</f>
        <v>49.548800542169467</v>
      </c>
      <c r="P277" s="30">
        <f t="shared" ref="P277:P342" ca="1" si="68">+E277-K277</f>
        <v>7.4866151034280889E-4</v>
      </c>
    </row>
    <row r="278" spans="4:16" x14ac:dyDescent="0.2">
      <c r="D278" s="84">
        <f t="shared" si="56"/>
        <v>0</v>
      </c>
      <c r="E278" s="84">
        <f t="shared" si="57"/>
        <v>0</v>
      </c>
      <c r="F278" s="76">
        <f t="shared" si="58"/>
        <v>0</v>
      </c>
      <c r="G278" s="76">
        <f t="shared" si="59"/>
        <v>0</v>
      </c>
      <c r="H278" s="76">
        <f t="shared" si="60"/>
        <v>0</v>
      </c>
      <c r="I278" s="76">
        <f t="shared" si="61"/>
        <v>0</v>
      </c>
      <c r="J278" s="76">
        <f t="shared" si="62"/>
        <v>0</v>
      </c>
      <c r="K278" s="76">
        <f t="shared" ca="1" si="63"/>
        <v>-7.4866151034280889E-4</v>
      </c>
      <c r="L278" s="76">
        <f t="shared" ca="1" si="64"/>
        <v>5.604940570687757E-7</v>
      </c>
      <c r="M278" s="76">
        <f t="shared" ca="1" si="65"/>
        <v>77.210189569163873</v>
      </c>
      <c r="N278" s="76">
        <f t="shared" ca="1" si="66"/>
        <v>262.04693933508037</v>
      </c>
      <c r="O278" s="76">
        <f t="shared" ca="1" si="67"/>
        <v>49.548800542169467</v>
      </c>
      <c r="P278" s="30">
        <f t="shared" ca="1" si="68"/>
        <v>7.4866151034280889E-4</v>
      </c>
    </row>
    <row r="279" spans="4:16" x14ac:dyDescent="0.2">
      <c r="D279" s="84">
        <f t="shared" si="56"/>
        <v>0</v>
      </c>
      <c r="E279" s="84">
        <f t="shared" si="57"/>
        <v>0</v>
      </c>
      <c r="F279" s="76">
        <f t="shared" si="58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ca="1" si="63"/>
        <v>-7.4866151034280889E-4</v>
      </c>
      <c r="L279" s="76">
        <f t="shared" ca="1" si="64"/>
        <v>5.604940570687757E-7</v>
      </c>
      <c r="M279" s="76">
        <f t="shared" ca="1" si="65"/>
        <v>77.210189569163873</v>
      </c>
      <c r="N279" s="76">
        <f t="shared" ca="1" si="66"/>
        <v>262.04693933508037</v>
      </c>
      <c r="O279" s="76">
        <f t="shared" ca="1" si="67"/>
        <v>49.548800542169467</v>
      </c>
      <c r="P279" s="30">
        <f t="shared" ca="1" si="68"/>
        <v>7.4866151034280889E-4</v>
      </c>
    </row>
    <row r="280" spans="4:16" x14ac:dyDescent="0.2">
      <c r="D280" s="84">
        <f t="shared" si="56"/>
        <v>0</v>
      </c>
      <c r="E280" s="84">
        <f t="shared" si="57"/>
        <v>0</v>
      </c>
      <c r="F280" s="76">
        <f t="shared" si="58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ca="1" si="63"/>
        <v>-7.4866151034280889E-4</v>
      </c>
      <c r="L280" s="76">
        <f t="shared" ca="1" si="64"/>
        <v>5.604940570687757E-7</v>
      </c>
      <c r="M280" s="76">
        <f t="shared" ca="1" si="65"/>
        <v>77.210189569163873</v>
      </c>
      <c r="N280" s="76">
        <f t="shared" ca="1" si="66"/>
        <v>262.04693933508037</v>
      </c>
      <c r="O280" s="76">
        <f t="shared" ca="1" si="67"/>
        <v>49.548800542169467</v>
      </c>
      <c r="P280" s="30">
        <f t="shared" ca="1" si="68"/>
        <v>7.4866151034280889E-4</v>
      </c>
    </row>
    <row r="281" spans="4:16" x14ac:dyDescent="0.2">
      <c r="D281" s="84">
        <f t="shared" si="56"/>
        <v>0</v>
      </c>
      <c r="E281" s="84">
        <f t="shared" si="57"/>
        <v>0</v>
      </c>
      <c r="F281" s="76">
        <f t="shared" si="58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ca="1" si="63"/>
        <v>-7.4866151034280889E-4</v>
      </c>
      <c r="L281" s="76">
        <f t="shared" ca="1" si="64"/>
        <v>5.604940570687757E-7</v>
      </c>
      <c r="M281" s="76">
        <f t="shared" ca="1" si="65"/>
        <v>77.210189569163873</v>
      </c>
      <c r="N281" s="76">
        <f t="shared" ca="1" si="66"/>
        <v>262.04693933508037</v>
      </c>
      <c r="O281" s="76">
        <f t="shared" ca="1" si="67"/>
        <v>49.548800542169467</v>
      </c>
      <c r="P281" s="30">
        <f t="shared" ca="1" si="68"/>
        <v>7.4866151034280889E-4</v>
      </c>
    </row>
    <row r="282" spans="4:16" x14ac:dyDescent="0.2">
      <c r="D282" s="84">
        <f t="shared" si="56"/>
        <v>0</v>
      </c>
      <c r="E282" s="84">
        <f t="shared" si="57"/>
        <v>0</v>
      </c>
      <c r="F282" s="76">
        <f t="shared" si="58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ca="1" si="63"/>
        <v>-7.4866151034280889E-4</v>
      </c>
      <c r="L282" s="76">
        <f t="shared" ca="1" si="64"/>
        <v>5.604940570687757E-7</v>
      </c>
      <c r="M282" s="76">
        <f t="shared" ca="1" si="65"/>
        <v>77.210189569163873</v>
      </c>
      <c r="N282" s="76">
        <f t="shared" ca="1" si="66"/>
        <v>262.04693933508037</v>
      </c>
      <c r="O282" s="76">
        <f t="shared" ca="1" si="67"/>
        <v>49.548800542169467</v>
      </c>
      <c r="P282" s="30">
        <f t="shared" ca="1" si="68"/>
        <v>7.4866151034280889E-4</v>
      </c>
    </row>
    <row r="283" spans="4:16" x14ac:dyDescent="0.2">
      <c r="D283" s="84">
        <f t="shared" si="56"/>
        <v>0</v>
      </c>
      <c r="E283" s="84">
        <f t="shared" si="57"/>
        <v>0</v>
      </c>
      <c r="F283" s="76">
        <f t="shared" si="58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ca="1" si="63"/>
        <v>-7.4866151034280889E-4</v>
      </c>
      <c r="L283" s="76">
        <f t="shared" ca="1" si="64"/>
        <v>5.604940570687757E-7</v>
      </c>
      <c r="M283" s="76">
        <f t="shared" ca="1" si="65"/>
        <v>77.210189569163873</v>
      </c>
      <c r="N283" s="76">
        <f t="shared" ca="1" si="66"/>
        <v>262.04693933508037</v>
      </c>
      <c r="O283" s="76">
        <f t="shared" ca="1" si="67"/>
        <v>49.548800542169467</v>
      </c>
      <c r="P283" s="30">
        <f t="shared" ca="1" si="68"/>
        <v>7.4866151034280889E-4</v>
      </c>
    </row>
    <row r="284" spans="4:16" x14ac:dyDescent="0.2">
      <c r="D284" s="84">
        <f t="shared" si="56"/>
        <v>0</v>
      </c>
      <c r="E284" s="84">
        <f t="shared" si="57"/>
        <v>0</v>
      </c>
      <c r="F284" s="76">
        <f t="shared" si="58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ca="1" si="63"/>
        <v>-7.4866151034280889E-4</v>
      </c>
      <c r="L284" s="76">
        <f t="shared" ca="1" si="64"/>
        <v>5.604940570687757E-7</v>
      </c>
      <c r="M284" s="76">
        <f t="shared" ca="1" si="65"/>
        <v>77.210189569163873</v>
      </c>
      <c r="N284" s="76">
        <f t="shared" ca="1" si="66"/>
        <v>262.04693933508037</v>
      </c>
      <c r="O284" s="76">
        <f t="shared" ca="1" si="67"/>
        <v>49.548800542169467</v>
      </c>
      <c r="P284" s="30">
        <f t="shared" ca="1" si="68"/>
        <v>7.4866151034280889E-4</v>
      </c>
    </row>
    <row r="285" spans="4:16" x14ac:dyDescent="0.2">
      <c r="D285" s="84">
        <f t="shared" si="56"/>
        <v>0</v>
      </c>
      <c r="E285" s="84">
        <f t="shared" si="57"/>
        <v>0</v>
      </c>
      <c r="F285" s="76">
        <f t="shared" si="58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ca="1" si="63"/>
        <v>-7.4866151034280889E-4</v>
      </c>
      <c r="L285" s="76">
        <f t="shared" ca="1" si="64"/>
        <v>5.604940570687757E-7</v>
      </c>
      <c r="M285" s="76">
        <f t="shared" ca="1" si="65"/>
        <v>77.210189569163873</v>
      </c>
      <c r="N285" s="76">
        <f t="shared" ca="1" si="66"/>
        <v>262.04693933508037</v>
      </c>
      <c r="O285" s="76">
        <f t="shared" ca="1" si="67"/>
        <v>49.548800542169467</v>
      </c>
      <c r="P285" s="30">
        <f t="shared" ca="1" si="68"/>
        <v>7.4866151034280889E-4</v>
      </c>
    </row>
    <row r="286" spans="4:16" x14ac:dyDescent="0.2">
      <c r="D286" s="84">
        <f t="shared" si="56"/>
        <v>0</v>
      </c>
      <c r="E286" s="84">
        <f t="shared" si="57"/>
        <v>0</v>
      </c>
      <c r="F286" s="76">
        <f t="shared" si="58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ca="1" si="63"/>
        <v>-7.4866151034280889E-4</v>
      </c>
      <c r="L286" s="76">
        <f t="shared" ca="1" si="64"/>
        <v>5.604940570687757E-7</v>
      </c>
      <c r="M286" s="76">
        <f t="shared" ca="1" si="65"/>
        <v>77.210189569163873</v>
      </c>
      <c r="N286" s="76">
        <f t="shared" ca="1" si="66"/>
        <v>262.04693933508037</v>
      </c>
      <c r="O286" s="76">
        <f t="shared" ca="1" si="67"/>
        <v>49.548800542169467</v>
      </c>
      <c r="P286" s="30">
        <f t="shared" ca="1" si="68"/>
        <v>7.4866151034280889E-4</v>
      </c>
    </row>
    <row r="287" spans="4:16" x14ac:dyDescent="0.2">
      <c r="D287" s="84">
        <f t="shared" si="56"/>
        <v>0</v>
      </c>
      <c r="E287" s="84">
        <f t="shared" si="57"/>
        <v>0</v>
      </c>
      <c r="F287" s="76">
        <f t="shared" si="58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ca="1" si="63"/>
        <v>-7.4866151034280889E-4</v>
      </c>
      <c r="L287" s="76">
        <f t="shared" ca="1" si="64"/>
        <v>5.604940570687757E-7</v>
      </c>
      <c r="M287" s="76">
        <f t="shared" ca="1" si="65"/>
        <v>77.210189569163873</v>
      </c>
      <c r="N287" s="76">
        <f t="shared" ca="1" si="66"/>
        <v>262.04693933508037</v>
      </c>
      <c r="O287" s="76">
        <f t="shared" ca="1" si="67"/>
        <v>49.548800542169467</v>
      </c>
      <c r="P287" s="30">
        <f t="shared" ca="1" si="68"/>
        <v>7.4866151034280889E-4</v>
      </c>
    </row>
    <row r="288" spans="4:16" x14ac:dyDescent="0.2">
      <c r="D288" s="84">
        <f t="shared" si="56"/>
        <v>0</v>
      </c>
      <c r="E288" s="84">
        <f t="shared" si="57"/>
        <v>0</v>
      </c>
      <c r="F288" s="76">
        <f t="shared" si="58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ca="1" si="63"/>
        <v>-7.4866151034280889E-4</v>
      </c>
      <c r="L288" s="76">
        <f t="shared" ca="1" si="64"/>
        <v>5.604940570687757E-7</v>
      </c>
      <c r="M288" s="76">
        <f t="shared" ca="1" si="65"/>
        <v>77.210189569163873</v>
      </c>
      <c r="N288" s="76">
        <f t="shared" ca="1" si="66"/>
        <v>262.04693933508037</v>
      </c>
      <c r="O288" s="76">
        <f t="shared" ca="1" si="67"/>
        <v>49.548800542169467</v>
      </c>
      <c r="P288" s="30">
        <f t="shared" ca="1" si="68"/>
        <v>7.4866151034280889E-4</v>
      </c>
    </row>
    <row r="289" spans="4:16" x14ac:dyDescent="0.2">
      <c r="D289" s="84">
        <f t="shared" si="56"/>
        <v>0</v>
      </c>
      <c r="E289" s="84">
        <f t="shared" si="57"/>
        <v>0</v>
      </c>
      <c r="F289" s="76">
        <f t="shared" si="58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ca="1" si="63"/>
        <v>-7.4866151034280889E-4</v>
      </c>
      <c r="L289" s="76">
        <f t="shared" ca="1" si="64"/>
        <v>5.604940570687757E-7</v>
      </c>
      <c r="M289" s="76">
        <f t="shared" ca="1" si="65"/>
        <v>77.210189569163873</v>
      </c>
      <c r="N289" s="76">
        <f t="shared" ca="1" si="66"/>
        <v>262.04693933508037</v>
      </c>
      <c r="O289" s="76">
        <f t="shared" ca="1" si="67"/>
        <v>49.548800542169467</v>
      </c>
      <c r="P289" s="30">
        <f t="shared" ca="1" si="68"/>
        <v>7.4866151034280889E-4</v>
      </c>
    </row>
    <row r="290" spans="4:16" x14ac:dyDescent="0.2">
      <c r="D290" s="84">
        <f t="shared" si="56"/>
        <v>0</v>
      </c>
      <c r="E290" s="84">
        <f t="shared" si="57"/>
        <v>0</v>
      </c>
      <c r="F290" s="76">
        <f t="shared" si="58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ca="1" si="63"/>
        <v>-7.4866151034280889E-4</v>
      </c>
      <c r="L290" s="76">
        <f t="shared" ca="1" si="64"/>
        <v>5.604940570687757E-7</v>
      </c>
      <c r="M290" s="76">
        <f t="shared" ca="1" si="65"/>
        <v>77.210189569163873</v>
      </c>
      <c r="N290" s="76">
        <f t="shared" ca="1" si="66"/>
        <v>262.04693933508037</v>
      </c>
      <c r="O290" s="76">
        <f t="shared" ca="1" si="67"/>
        <v>49.548800542169467</v>
      </c>
      <c r="P290" s="30">
        <f t="shared" ca="1" si="68"/>
        <v>7.4866151034280889E-4</v>
      </c>
    </row>
    <row r="291" spans="4:16" x14ac:dyDescent="0.2">
      <c r="D291" s="84">
        <f t="shared" si="56"/>
        <v>0</v>
      </c>
      <c r="E291" s="84">
        <f t="shared" si="57"/>
        <v>0</v>
      </c>
      <c r="F291" s="76">
        <f t="shared" si="58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ca="1" si="63"/>
        <v>-7.4866151034280889E-4</v>
      </c>
      <c r="L291" s="76">
        <f t="shared" ca="1" si="64"/>
        <v>5.604940570687757E-7</v>
      </c>
      <c r="M291" s="76">
        <f t="shared" ca="1" si="65"/>
        <v>77.210189569163873</v>
      </c>
      <c r="N291" s="76">
        <f t="shared" ca="1" si="66"/>
        <v>262.04693933508037</v>
      </c>
      <c r="O291" s="76">
        <f t="shared" ca="1" si="67"/>
        <v>49.548800542169467</v>
      </c>
      <c r="P291" s="30">
        <f t="shared" ca="1" si="68"/>
        <v>7.4866151034280889E-4</v>
      </c>
    </row>
    <row r="292" spans="4:16" x14ac:dyDescent="0.2">
      <c r="D292" s="84">
        <f t="shared" si="56"/>
        <v>0</v>
      </c>
      <c r="E292" s="84">
        <f t="shared" si="57"/>
        <v>0</v>
      </c>
      <c r="F292" s="76">
        <f t="shared" si="58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ca="1" si="63"/>
        <v>-7.4866151034280889E-4</v>
      </c>
      <c r="L292" s="76">
        <f t="shared" ca="1" si="64"/>
        <v>5.604940570687757E-7</v>
      </c>
      <c r="M292" s="76">
        <f t="shared" ca="1" si="65"/>
        <v>77.210189569163873</v>
      </c>
      <c r="N292" s="76">
        <f t="shared" ca="1" si="66"/>
        <v>262.04693933508037</v>
      </c>
      <c r="O292" s="76">
        <f t="shared" ca="1" si="67"/>
        <v>49.548800542169467</v>
      </c>
      <c r="P292" s="30">
        <f t="shared" ca="1" si="68"/>
        <v>7.4866151034280889E-4</v>
      </c>
    </row>
    <row r="293" spans="4:16" x14ac:dyDescent="0.2">
      <c r="D293" s="84">
        <f t="shared" si="56"/>
        <v>0</v>
      </c>
      <c r="E293" s="84">
        <f t="shared" si="57"/>
        <v>0</v>
      </c>
      <c r="F293" s="76">
        <f t="shared" si="58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ca="1" si="63"/>
        <v>-7.4866151034280889E-4</v>
      </c>
      <c r="L293" s="76">
        <f t="shared" ca="1" si="64"/>
        <v>5.604940570687757E-7</v>
      </c>
      <c r="M293" s="76">
        <f t="shared" ca="1" si="65"/>
        <v>77.210189569163873</v>
      </c>
      <c r="N293" s="76">
        <f t="shared" ca="1" si="66"/>
        <v>262.04693933508037</v>
      </c>
      <c r="O293" s="76">
        <f t="shared" ca="1" si="67"/>
        <v>49.548800542169467</v>
      </c>
      <c r="P293" s="30">
        <f t="shared" ca="1" si="68"/>
        <v>7.4866151034280889E-4</v>
      </c>
    </row>
    <row r="294" spans="4:16" x14ac:dyDescent="0.2">
      <c r="D294" s="84">
        <f t="shared" si="56"/>
        <v>0</v>
      </c>
      <c r="E294" s="84">
        <f t="shared" si="57"/>
        <v>0</v>
      </c>
      <c r="F294" s="76">
        <f t="shared" si="58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ca="1" si="63"/>
        <v>-7.4866151034280889E-4</v>
      </c>
      <c r="L294" s="76">
        <f t="shared" ca="1" si="64"/>
        <v>5.604940570687757E-7</v>
      </c>
      <c r="M294" s="76">
        <f t="shared" ca="1" si="65"/>
        <v>77.210189569163873</v>
      </c>
      <c r="N294" s="76">
        <f t="shared" ca="1" si="66"/>
        <v>262.04693933508037</v>
      </c>
      <c r="O294" s="76">
        <f t="shared" ca="1" si="67"/>
        <v>49.548800542169467</v>
      </c>
      <c r="P294" s="30">
        <f t="shared" ca="1" si="68"/>
        <v>7.4866151034280889E-4</v>
      </c>
    </row>
    <row r="295" spans="4:16" x14ac:dyDescent="0.2">
      <c r="D295" s="84">
        <f t="shared" si="56"/>
        <v>0</v>
      </c>
      <c r="E295" s="84">
        <f t="shared" si="57"/>
        <v>0</v>
      </c>
      <c r="F295" s="76">
        <f t="shared" si="58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ca="1" si="63"/>
        <v>-7.4866151034280889E-4</v>
      </c>
      <c r="L295" s="76">
        <f t="shared" ca="1" si="64"/>
        <v>5.604940570687757E-7</v>
      </c>
      <c r="M295" s="76">
        <f t="shared" ca="1" si="65"/>
        <v>77.210189569163873</v>
      </c>
      <c r="N295" s="76">
        <f t="shared" ca="1" si="66"/>
        <v>262.04693933508037</v>
      </c>
      <c r="O295" s="76">
        <f t="shared" ca="1" si="67"/>
        <v>49.548800542169467</v>
      </c>
      <c r="P295" s="30">
        <f t="shared" ca="1" si="68"/>
        <v>7.4866151034280889E-4</v>
      </c>
    </row>
    <row r="296" spans="4:16" x14ac:dyDescent="0.2">
      <c r="D296" s="84">
        <f t="shared" si="56"/>
        <v>0</v>
      </c>
      <c r="E296" s="84">
        <f t="shared" si="57"/>
        <v>0</v>
      </c>
      <c r="F296" s="76">
        <f t="shared" si="58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ca="1" si="63"/>
        <v>-7.4866151034280889E-4</v>
      </c>
      <c r="L296" s="76">
        <f t="shared" ca="1" si="64"/>
        <v>5.604940570687757E-7</v>
      </c>
      <c r="M296" s="76">
        <f t="shared" ca="1" si="65"/>
        <v>77.210189569163873</v>
      </c>
      <c r="N296" s="76">
        <f t="shared" ca="1" si="66"/>
        <v>262.04693933508037</v>
      </c>
      <c r="O296" s="76">
        <f t="shared" ca="1" si="67"/>
        <v>49.548800542169467</v>
      </c>
      <c r="P296" s="30">
        <f t="shared" ca="1" si="68"/>
        <v>7.4866151034280889E-4</v>
      </c>
    </row>
    <row r="297" spans="4:16" x14ac:dyDescent="0.2">
      <c r="D297" s="84">
        <f t="shared" si="56"/>
        <v>0</v>
      </c>
      <c r="E297" s="84">
        <f t="shared" si="57"/>
        <v>0</v>
      </c>
      <c r="F297" s="76">
        <f t="shared" si="58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ca="1" si="63"/>
        <v>-7.4866151034280889E-4</v>
      </c>
      <c r="L297" s="76">
        <f t="shared" ca="1" si="64"/>
        <v>5.604940570687757E-7</v>
      </c>
      <c r="M297" s="76">
        <f t="shared" ca="1" si="65"/>
        <v>77.210189569163873</v>
      </c>
      <c r="N297" s="76">
        <f t="shared" ca="1" si="66"/>
        <v>262.04693933508037</v>
      </c>
      <c r="O297" s="76">
        <f t="shared" ca="1" si="67"/>
        <v>49.548800542169467</v>
      </c>
      <c r="P297" s="30">
        <f t="shared" ca="1" si="68"/>
        <v>7.4866151034280889E-4</v>
      </c>
    </row>
    <row r="298" spans="4:16" x14ac:dyDescent="0.2">
      <c r="D298" s="84">
        <f t="shared" si="56"/>
        <v>0</v>
      </c>
      <c r="E298" s="84">
        <f t="shared" si="57"/>
        <v>0</v>
      </c>
      <c r="F298" s="76">
        <f t="shared" si="58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ca="1" si="63"/>
        <v>-7.4866151034280889E-4</v>
      </c>
      <c r="L298" s="76">
        <f t="shared" ca="1" si="64"/>
        <v>5.604940570687757E-7</v>
      </c>
      <c r="M298" s="76">
        <f t="shared" ca="1" si="65"/>
        <v>77.210189569163873</v>
      </c>
      <c r="N298" s="76">
        <f t="shared" ca="1" si="66"/>
        <v>262.04693933508037</v>
      </c>
      <c r="O298" s="76">
        <f t="shared" ca="1" si="67"/>
        <v>49.548800542169467</v>
      </c>
      <c r="P298" s="30">
        <f t="shared" ca="1" si="68"/>
        <v>7.4866151034280889E-4</v>
      </c>
    </row>
    <row r="299" spans="4:16" x14ac:dyDescent="0.2">
      <c r="D299" s="84">
        <f t="shared" si="56"/>
        <v>0</v>
      </c>
      <c r="E299" s="84">
        <f t="shared" si="57"/>
        <v>0</v>
      </c>
      <c r="F299" s="76">
        <f t="shared" si="58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ca="1" si="63"/>
        <v>-7.4866151034280889E-4</v>
      </c>
      <c r="L299" s="76">
        <f t="shared" ca="1" si="64"/>
        <v>5.604940570687757E-7</v>
      </c>
      <c r="M299" s="76">
        <f t="shared" ca="1" si="65"/>
        <v>77.210189569163873</v>
      </c>
      <c r="N299" s="76">
        <f t="shared" ca="1" si="66"/>
        <v>262.04693933508037</v>
      </c>
      <c r="O299" s="76">
        <f t="shared" ca="1" si="67"/>
        <v>49.548800542169467</v>
      </c>
      <c r="P299" s="30">
        <f t="shared" ca="1" si="68"/>
        <v>7.4866151034280889E-4</v>
      </c>
    </row>
    <row r="300" spans="4:16" x14ac:dyDescent="0.2">
      <c r="D300" s="84">
        <f t="shared" si="56"/>
        <v>0</v>
      </c>
      <c r="E300" s="84">
        <f t="shared" si="57"/>
        <v>0</v>
      </c>
      <c r="F300" s="76">
        <f t="shared" si="58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ca="1" si="63"/>
        <v>-7.4866151034280889E-4</v>
      </c>
      <c r="L300" s="76">
        <f t="shared" ca="1" si="64"/>
        <v>5.604940570687757E-7</v>
      </c>
      <c r="M300" s="76">
        <f t="shared" ca="1" si="65"/>
        <v>77.210189569163873</v>
      </c>
      <c r="N300" s="76">
        <f t="shared" ca="1" si="66"/>
        <v>262.04693933508037</v>
      </c>
      <c r="O300" s="76">
        <f t="shared" ca="1" si="67"/>
        <v>49.548800542169467</v>
      </c>
      <c r="P300" s="30">
        <f t="shared" ca="1" si="68"/>
        <v>7.4866151034280889E-4</v>
      </c>
    </row>
    <row r="301" spans="4:16" x14ac:dyDescent="0.2">
      <c r="D301" s="84">
        <f t="shared" si="56"/>
        <v>0</v>
      </c>
      <c r="E301" s="84">
        <f t="shared" si="57"/>
        <v>0</v>
      </c>
      <c r="F301" s="76">
        <f t="shared" si="58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ca="1" si="63"/>
        <v>-7.4866151034280889E-4</v>
      </c>
      <c r="L301" s="76">
        <f t="shared" ca="1" si="64"/>
        <v>5.604940570687757E-7</v>
      </c>
      <c r="M301" s="76">
        <f t="shared" ca="1" si="65"/>
        <v>77.210189569163873</v>
      </c>
      <c r="N301" s="76">
        <f t="shared" ca="1" si="66"/>
        <v>262.04693933508037</v>
      </c>
      <c r="O301" s="76">
        <f t="shared" ca="1" si="67"/>
        <v>49.548800542169467</v>
      </c>
      <c r="P301" s="30">
        <f t="shared" ca="1" si="68"/>
        <v>7.4866151034280889E-4</v>
      </c>
    </row>
    <row r="302" spans="4:16" x14ac:dyDescent="0.2">
      <c r="D302" s="84">
        <f t="shared" si="56"/>
        <v>0</v>
      </c>
      <c r="E302" s="84">
        <f t="shared" si="57"/>
        <v>0</v>
      </c>
      <c r="F302" s="76">
        <f t="shared" si="58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ca="1" si="63"/>
        <v>-7.4866151034280889E-4</v>
      </c>
      <c r="L302" s="76">
        <f t="shared" ca="1" si="64"/>
        <v>5.604940570687757E-7</v>
      </c>
      <c r="M302" s="76">
        <f t="shared" ca="1" si="65"/>
        <v>77.210189569163873</v>
      </c>
      <c r="N302" s="76">
        <f t="shared" ca="1" si="66"/>
        <v>262.04693933508037</v>
      </c>
      <c r="O302" s="76">
        <f t="shared" ca="1" si="67"/>
        <v>49.548800542169467</v>
      </c>
      <c r="P302" s="30">
        <f t="shared" ca="1" si="68"/>
        <v>7.4866151034280889E-4</v>
      </c>
    </row>
    <row r="303" spans="4:16" x14ac:dyDescent="0.2">
      <c r="D303" s="84">
        <f t="shared" si="56"/>
        <v>0</v>
      </c>
      <c r="E303" s="84">
        <f t="shared" si="57"/>
        <v>0</v>
      </c>
      <c r="F303" s="76">
        <f t="shared" si="58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ca="1" si="63"/>
        <v>-7.4866151034280889E-4</v>
      </c>
      <c r="L303" s="76">
        <f t="shared" ca="1" si="64"/>
        <v>5.604940570687757E-7</v>
      </c>
      <c r="M303" s="76">
        <f t="shared" ca="1" si="65"/>
        <v>77.210189569163873</v>
      </c>
      <c r="N303" s="76">
        <f t="shared" ca="1" si="66"/>
        <v>262.04693933508037</v>
      </c>
      <c r="O303" s="76">
        <f t="shared" ca="1" si="67"/>
        <v>49.548800542169467</v>
      </c>
      <c r="P303" s="30">
        <f t="shared" ca="1" si="68"/>
        <v>7.4866151034280889E-4</v>
      </c>
    </row>
    <row r="304" spans="4:16" x14ac:dyDescent="0.2">
      <c r="D304" s="84">
        <f t="shared" si="56"/>
        <v>0</v>
      </c>
      <c r="E304" s="84">
        <f t="shared" si="57"/>
        <v>0</v>
      </c>
      <c r="F304" s="76">
        <f t="shared" si="58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ca="1" si="63"/>
        <v>-7.4866151034280889E-4</v>
      </c>
      <c r="L304" s="76">
        <f t="shared" ca="1" si="64"/>
        <v>5.604940570687757E-7</v>
      </c>
      <c r="M304" s="76">
        <f t="shared" ca="1" si="65"/>
        <v>77.210189569163873</v>
      </c>
      <c r="N304" s="76">
        <f t="shared" ca="1" si="66"/>
        <v>262.04693933508037</v>
      </c>
      <c r="O304" s="76">
        <f t="shared" ca="1" si="67"/>
        <v>49.548800542169467</v>
      </c>
      <c r="P304" s="30">
        <f t="shared" ca="1" si="68"/>
        <v>7.4866151034280889E-4</v>
      </c>
    </row>
    <row r="305" spans="4:16" x14ac:dyDescent="0.2">
      <c r="D305" s="84">
        <f t="shared" si="56"/>
        <v>0</v>
      </c>
      <c r="E305" s="84">
        <f t="shared" si="57"/>
        <v>0</v>
      </c>
      <c r="F305" s="76">
        <f t="shared" si="58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ca="1" si="63"/>
        <v>-7.4866151034280889E-4</v>
      </c>
      <c r="L305" s="76">
        <f t="shared" ca="1" si="64"/>
        <v>5.604940570687757E-7</v>
      </c>
      <c r="M305" s="76">
        <f t="shared" ca="1" si="65"/>
        <v>77.210189569163873</v>
      </c>
      <c r="N305" s="76">
        <f t="shared" ca="1" si="66"/>
        <v>262.04693933508037</v>
      </c>
      <c r="O305" s="76">
        <f t="shared" ca="1" si="67"/>
        <v>49.548800542169467</v>
      </c>
      <c r="P305" s="30">
        <f t="shared" ca="1" si="68"/>
        <v>7.4866151034280889E-4</v>
      </c>
    </row>
    <row r="306" spans="4:16" x14ac:dyDescent="0.2">
      <c r="D306" s="84">
        <f t="shared" si="56"/>
        <v>0</v>
      </c>
      <c r="E306" s="84">
        <f t="shared" si="57"/>
        <v>0</v>
      </c>
      <c r="F306" s="76">
        <f t="shared" si="58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ca="1" si="63"/>
        <v>-7.4866151034280889E-4</v>
      </c>
      <c r="L306" s="76">
        <f t="shared" ca="1" si="64"/>
        <v>5.604940570687757E-7</v>
      </c>
      <c r="M306" s="76">
        <f t="shared" ca="1" si="65"/>
        <v>77.210189569163873</v>
      </c>
      <c r="N306" s="76">
        <f t="shared" ca="1" si="66"/>
        <v>262.04693933508037</v>
      </c>
      <c r="O306" s="76">
        <f t="shared" ca="1" si="67"/>
        <v>49.548800542169467</v>
      </c>
      <c r="P306" s="30">
        <f t="shared" ca="1" si="68"/>
        <v>7.4866151034280889E-4</v>
      </c>
    </row>
    <row r="307" spans="4:16" x14ac:dyDescent="0.2">
      <c r="D307" s="84">
        <f t="shared" si="56"/>
        <v>0</v>
      </c>
      <c r="E307" s="84">
        <f t="shared" si="57"/>
        <v>0</v>
      </c>
      <c r="F307" s="76">
        <f t="shared" si="58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ca="1" si="63"/>
        <v>-7.4866151034280889E-4</v>
      </c>
      <c r="L307" s="76">
        <f t="shared" ca="1" si="64"/>
        <v>5.604940570687757E-7</v>
      </c>
      <c r="M307" s="76">
        <f t="shared" ca="1" si="65"/>
        <v>77.210189569163873</v>
      </c>
      <c r="N307" s="76">
        <f t="shared" ca="1" si="66"/>
        <v>262.04693933508037</v>
      </c>
      <c r="O307" s="76">
        <f t="shared" ca="1" si="67"/>
        <v>49.548800542169467</v>
      </c>
      <c r="P307" s="30">
        <f t="shared" ca="1" si="68"/>
        <v>7.4866151034280889E-4</v>
      </c>
    </row>
    <row r="308" spans="4:16" x14ac:dyDescent="0.2">
      <c r="D308" s="84">
        <f t="shared" si="56"/>
        <v>0</v>
      </c>
      <c r="E308" s="84">
        <f t="shared" si="57"/>
        <v>0</v>
      </c>
      <c r="F308" s="76">
        <f t="shared" si="58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ca="1" si="63"/>
        <v>-7.4866151034280889E-4</v>
      </c>
      <c r="L308" s="76">
        <f t="shared" ca="1" si="64"/>
        <v>5.604940570687757E-7</v>
      </c>
      <c r="M308" s="76">
        <f t="shared" ca="1" si="65"/>
        <v>77.210189569163873</v>
      </c>
      <c r="N308" s="76">
        <f t="shared" ca="1" si="66"/>
        <v>262.04693933508037</v>
      </c>
      <c r="O308" s="76">
        <f t="shared" ca="1" si="67"/>
        <v>49.548800542169467</v>
      </c>
      <c r="P308" s="30">
        <f t="shared" ca="1" si="68"/>
        <v>7.4866151034280889E-4</v>
      </c>
    </row>
    <row r="309" spans="4:16" x14ac:dyDescent="0.2">
      <c r="D309" s="84">
        <f t="shared" si="56"/>
        <v>0</v>
      </c>
      <c r="E309" s="84">
        <f t="shared" si="57"/>
        <v>0</v>
      </c>
      <c r="F309" s="76">
        <f t="shared" si="58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ca="1" si="63"/>
        <v>-7.4866151034280889E-4</v>
      </c>
      <c r="L309" s="76">
        <f t="shared" ca="1" si="64"/>
        <v>5.604940570687757E-7</v>
      </c>
      <c r="M309" s="76">
        <f t="shared" ca="1" si="65"/>
        <v>77.210189569163873</v>
      </c>
      <c r="N309" s="76">
        <f t="shared" ca="1" si="66"/>
        <v>262.04693933508037</v>
      </c>
      <c r="O309" s="76">
        <f t="shared" ca="1" si="67"/>
        <v>49.548800542169467</v>
      </c>
      <c r="P309" s="30">
        <f t="shared" ca="1" si="68"/>
        <v>7.4866151034280889E-4</v>
      </c>
    </row>
    <row r="310" spans="4:16" x14ac:dyDescent="0.2">
      <c r="D310" s="84">
        <f t="shared" si="56"/>
        <v>0</v>
      </c>
      <c r="E310" s="84">
        <f t="shared" si="57"/>
        <v>0</v>
      </c>
      <c r="F310" s="76">
        <f t="shared" si="58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ca="1" si="63"/>
        <v>-7.4866151034280889E-4</v>
      </c>
      <c r="L310" s="76">
        <f t="shared" ca="1" si="64"/>
        <v>5.604940570687757E-7</v>
      </c>
      <c r="M310" s="76">
        <f t="shared" ca="1" si="65"/>
        <v>77.210189569163873</v>
      </c>
      <c r="N310" s="76">
        <f t="shared" ca="1" si="66"/>
        <v>262.04693933508037</v>
      </c>
      <c r="O310" s="76">
        <f t="shared" ca="1" si="67"/>
        <v>49.548800542169467</v>
      </c>
      <c r="P310" s="30">
        <f t="shared" ca="1" si="68"/>
        <v>7.4866151034280889E-4</v>
      </c>
    </row>
    <row r="311" spans="4:16" x14ac:dyDescent="0.2">
      <c r="D311" s="84">
        <f t="shared" si="56"/>
        <v>0</v>
      </c>
      <c r="E311" s="84">
        <f t="shared" si="57"/>
        <v>0</v>
      </c>
      <c r="F311" s="76">
        <f t="shared" si="58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ca="1" si="63"/>
        <v>-7.4866151034280889E-4</v>
      </c>
      <c r="L311" s="76">
        <f t="shared" ca="1" si="64"/>
        <v>5.604940570687757E-7</v>
      </c>
      <c r="M311" s="76">
        <f t="shared" ca="1" si="65"/>
        <v>77.210189569163873</v>
      </c>
      <c r="N311" s="76">
        <f t="shared" ca="1" si="66"/>
        <v>262.04693933508037</v>
      </c>
      <c r="O311" s="76">
        <f t="shared" ca="1" si="67"/>
        <v>49.548800542169467</v>
      </c>
      <c r="P311" s="30">
        <f t="shared" ca="1" si="68"/>
        <v>7.4866151034280889E-4</v>
      </c>
    </row>
    <row r="312" spans="4:16" x14ac:dyDescent="0.2">
      <c r="D312" s="84">
        <f t="shared" si="56"/>
        <v>0</v>
      </c>
      <c r="E312" s="84">
        <f t="shared" si="57"/>
        <v>0</v>
      </c>
      <c r="F312" s="76">
        <f t="shared" si="58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ca="1" si="63"/>
        <v>-7.4866151034280889E-4</v>
      </c>
      <c r="L312" s="76">
        <f t="shared" ca="1" si="64"/>
        <v>5.604940570687757E-7</v>
      </c>
      <c r="M312" s="76">
        <f t="shared" ca="1" si="65"/>
        <v>77.210189569163873</v>
      </c>
      <c r="N312" s="76">
        <f t="shared" ca="1" si="66"/>
        <v>262.04693933508037</v>
      </c>
      <c r="O312" s="76">
        <f t="shared" ca="1" si="67"/>
        <v>49.548800542169467</v>
      </c>
      <c r="P312" s="30">
        <f t="shared" ca="1" si="68"/>
        <v>7.4866151034280889E-4</v>
      </c>
    </row>
    <row r="313" spans="4:16" x14ac:dyDescent="0.2">
      <c r="D313" s="84">
        <f t="shared" si="56"/>
        <v>0</v>
      </c>
      <c r="E313" s="84">
        <f t="shared" si="57"/>
        <v>0</v>
      </c>
      <c r="F313" s="76">
        <f t="shared" si="58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ca="1" si="63"/>
        <v>-7.4866151034280889E-4</v>
      </c>
      <c r="L313" s="76">
        <f t="shared" ca="1" si="64"/>
        <v>5.604940570687757E-7</v>
      </c>
      <c r="M313" s="76">
        <f t="shared" ca="1" si="65"/>
        <v>77.210189569163873</v>
      </c>
      <c r="N313" s="76">
        <f t="shared" ca="1" si="66"/>
        <v>262.04693933508037</v>
      </c>
      <c r="O313" s="76">
        <f t="shared" ca="1" si="67"/>
        <v>49.548800542169467</v>
      </c>
      <c r="P313" s="30">
        <f t="shared" ca="1" si="68"/>
        <v>7.4866151034280889E-4</v>
      </c>
    </row>
    <row r="314" spans="4:16" x14ac:dyDescent="0.2">
      <c r="D314" s="84">
        <f t="shared" si="56"/>
        <v>0</v>
      </c>
      <c r="E314" s="84">
        <f t="shared" si="57"/>
        <v>0</v>
      </c>
      <c r="F314" s="76">
        <f t="shared" si="58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ca="1" si="63"/>
        <v>-7.4866151034280889E-4</v>
      </c>
      <c r="L314" s="76">
        <f t="shared" ca="1" si="64"/>
        <v>5.604940570687757E-7</v>
      </c>
      <c r="M314" s="76">
        <f t="shared" ca="1" si="65"/>
        <v>77.210189569163873</v>
      </c>
      <c r="N314" s="76">
        <f t="shared" ca="1" si="66"/>
        <v>262.04693933508037</v>
      </c>
      <c r="O314" s="76">
        <f t="shared" ca="1" si="67"/>
        <v>49.548800542169467</v>
      </c>
      <c r="P314" s="30">
        <f t="shared" ca="1" si="68"/>
        <v>7.4866151034280889E-4</v>
      </c>
    </row>
    <row r="315" spans="4:16" x14ac:dyDescent="0.2">
      <c r="D315" s="84">
        <f t="shared" si="56"/>
        <v>0</v>
      </c>
      <c r="E315" s="84">
        <f t="shared" si="57"/>
        <v>0</v>
      </c>
      <c r="F315" s="76">
        <f t="shared" si="58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ca="1" si="63"/>
        <v>-7.4866151034280889E-4</v>
      </c>
      <c r="L315" s="76">
        <f t="shared" ca="1" si="64"/>
        <v>5.604940570687757E-7</v>
      </c>
      <c r="M315" s="76">
        <f t="shared" ca="1" si="65"/>
        <v>77.210189569163873</v>
      </c>
      <c r="N315" s="76">
        <f t="shared" ca="1" si="66"/>
        <v>262.04693933508037</v>
      </c>
      <c r="O315" s="76">
        <f t="shared" ca="1" si="67"/>
        <v>49.548800542169467</v>
      </c>
      <c r="P315" s="30">
        <f t="shared" ca="1" si="68"/>
        <v>7.4866151034280889E-4</v>
      </c>
    </row>
    <row r="316" spans="4:16" x14ac:dyDescent="0.2">
      <c r="D316" s="84">
        <f t="shared" si="56"/>
        <v>0</v>
      </c>
      <c r="E316" s="84">
        <f t="shared" si="57"/>
        <v>0</v>
      </c>
      <c r="F316" s="76">
        <f t="shared" si="58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ca="1" si="63"/>
        <v>-7.4866151034280889E-4</v>
      </c>
      <c r="L316" s="76">
        <f t="shared" ca="1" si="64"/>
        <v>5.604940570687757E-7</v>
      </c>
      <c r="M316" s="76">
        <f t="shared" ca="1" si="65"/>
        <v>77.210189569163873</v>
      </c>
      <c r="N316" s="76">
        <f t="shared" ca="1" si="66"/>
        <v>262.04693933508037</v>
      </c>
      <c r="O316" s="76">
        <f t="shared" ca="1" si="67"/>
        <v>49.548800542169467</v>
      </c>
      <c r="P316" s="30">
        <f t="shared" ca="1" si="68"/>
        <v>7.4866151034280889E-4</v>
      </c>
    </row>
    <row r="317" spans="4:16" x14ac:dyDescent="0.2">
      <c r="D317" s="84">
        <f t="shared" si="56"/>
        <v>0</v>
      </c>
      <c r="E317" s="84">
        <f t="shared" si="57"/>
        <v>0</v>
      </c>
      <c r="F317" s="76">
        <f t="shared" si="58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ca="1" si="63"/>
        <v>-7.4866151034280889E-4</v>
      </c>
      <c r="L317" s="76">
        <f t="shared" ca="1" si="64"/>
        <v>5.604940570687757E-7</v>
      </c>
      <c r="M317" s="76">
        <f t="shared" ca="1" si="65"/>
        <v>77.210189569163873</v>
      </c>
      <c r="N317" s="76">
        <f t="shared" ca="1" si="66"/>
        <v>262.04693933508037</v>
      </c>
      <c r="O317" s="76">
        <f t="shared" ca="1" si="67"/>
        <v>49.548800542169467</v>
      </c>
      <c r="P317" s="30">
        <f t="shared" ca="1" si="68"/>
        <v>7.4866151034280889E-4</v>
      </c>
    </row>
    <row r="318" spans="4:16" x14ac:dyDescent="0.2">
      <c r="D318" s="84">
        <f t="shared" si="56"/>
        <v>0</v>
      </c>
      <c r="E318" s="84">
        <f t="shared" si="57"/>
        <v>0</v>
      </c>
      <c r="F318" s="76">
        <f t="shared" si="58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ca="1" si="63"/>
        <v>-7.4866151034280889E-4</v>
      </c>
      <c r="L318" s="76">
        <f t="shared" ca="1" si="64"/>
        <v>5.604940570687757E-7</v>
      </c>
      <c r="M318" s="76">
        <f t="shared" ca="1" si="65"/>
        <v>77.210189569163873</v>
      </c>
      <c r="N318" s="76">
        <f t="shared" ca="1" si="66"/>
        <v>262.04693933508037</v>
      </c>
      <c r="O318" s="76">
        <f t="shared" ca="1" si="67"/>
        <v>49.548800542169467</v>
      </c>
      <c r="P318" s="30">
        <f t="shared" ca="1" si="68"/>
        <v>7.4866151034280889E-4</v>
      </c>
    </row>
    <row r="319" spans="4:16" x14ac:dyDescent="0.2">
      <c r="D319" s="84">
        <f t="shared" si="56"/>
        <v>0</v>
      </c>
      <c r="E319" s="84">
        <f t="shared" si="57"/>
        <v>0</v>
      </c>
      <c r="F319" s="76">
        <f t="shared" si="58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ca="1" si="63"/>
        <v>-7.4866151034280889E-4</v>
      </c>
      <c r="L319" s="76">
        <f t="shared" ca="1" si="64"/>
        <v>5.604940570687757E-7</v>
      </c>
      <c r="M319" s="76">
        <f t="shared" ca="1" si="65"/>
        <v>77.210189569163873</v>
      </c>
      <c r="N319" s="76">
        <f t="shared" ca="1" si="66"/>
        <v>262.04693933508037</v>
      </c>
      <c r="O319" s="76">
        <f t="shared" ca="1" si="67"/>
        <v>49.548800542169467</v>
      </c>
      <c r="P319" s="30">
        <f t="shared" ca="1" si="68"/>
        <v>7.4866151034280889E-4</v>
      </c>
    </row>
    <row r="320" spans="4:16" x14ac:dyDescent="0.2">
      <c r="D320" s="84">
        <f t="shared" si="56"/>
        <v>0</v>
      </c>
      <c r="E320" s="84">
        <f t="shared" si="57"/>
        <v>0</v>
      </c>
      <c r="F320" s="76">
        <f t="shared" si="58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ca="1" si="63"/>
        <v>-7.4866151034280889E-4</v>
      </c>
      <c r="L320" s="76">
        <f t="shared" ca="1" si="64"/>
        <v>5.604940570687757E-7</v>
      </c>
      <c r="M320" s="76">
        <f t="shared" ca="1" si="65"/>
        <v>77.210189569163873</v>
      </c>
      <c r="N320" s="76">
        <f t="shared" ca="1" si="66"/>
        <v>262.04693933508037</v>
      </c>
      <c r="O320" s="76">
        <f t="shared" ca="1" si="67"/>
        <v>49.548800542169467</v>
      </c>
      <c r="P320" s="30">
        <f t="shared" ca="1" si="68"/>
        <v>7.4866151034280889E-4</v>
      </c>
    </row>
    <row r="321" spans="4:16" x14ac:dyDescent="0.2">
      <c r="D321" s="84">
        <f t="shared" si="56"/>
        <v>0</v>
      </c>
      <c r="E321" s="84">
        <f t="shared" si="57"/>
        <v>0</v>
      </c>
      <c r="F321" s="76">
        <f t="shared" si="58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ca="1" si="63"/>
        <v>-7.4866151034280889E-4</v>
      </c>
      <c r="L321" s="76">
        <f t="shared" ca="1" si="64"/>
        <v>5.604940570687757E-7</v>
      </c>
      <c r="M321" s="76">
        <f t="shared" ca="1" si="65"/>
        <v>77.210189569163873</v>
      </c>
      <c r="N321" s="76">
        <f t="shared" ca="1" si="66"/>
        <v>262.04693933508037</v>
      </c>
      <c r="O321" s="76">
        <f t="shared" ca="1" si="67"/>
        <v>49.548800542169467</v>
      </c>
      <c r="P321" s="30">
        <f t="shared" ca="1" si="68"/>
        <v>7.4866151034280889E-4</v>
      </c>
    </row>
    <row r="322" spans="4:16" x14ac:dyDescent="0.2">
      <c r="D322" s="84">
        <f t="shared" si="56"/>
        <v>0</v>
      </c>
      <c r="E322" s="84">
        <f t="shared" si="57"/>
        <v>0</v>
      </c>
      <c r="F322" s="76">
        <f t="shared" si="58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ca="1" si="63"/>
        <v>-7.4866151034280889E-4</v>
      </c>
      <c r="L322" s="76">
        <f t="shared" ca="1" si="64"/>
        <v>5.604940570687757E-7</v>
      </c>
      <c r="M322" s="76">
        <f t="shared" ca="1" si="65"/>
        <v>77.210189569163873</v>
      </c>
      <c r="N322" s="76">
        <f t="shared" ca="1" si="66"/>
        <v>262.04693933508037</v>
      </c>
      <c r="O322" s="76">
        <f t="shared" ca="1" si="67"/>
        <v>49.548800542169467</v>
      </c>
      <c r="P322" s="30">
        <f t="shared" ca="1" si="68"/>
        <v>7.4866151034280889E-4</v>
      </c>
    </row>
    <row r="323" spans="4:16" x14ac:dyDescent="0.2">
      <c r="D323" s="84">
        <f t="shared" si="56"/>
        <v>0</v>
      </c>
      <c r="E323" s="84">
        <f t="shared" si="57"/>
        <v>0</v>
      </c>
      <c r="F323" s="76">
        <f t="shared" si="58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ca="1" si="63"/>
        <v>-7.4866151034280889E-4</v>
      </c>
      <c r="L323" s="76">
        <f t="shared" ca="1" si="64"/>
        <v>5.604940570687757E-7</v>
      </c>
      <c r="M323" s="76">
        <f t="shared" ca="1" si="65"/>
        <v>77.210189569163873</v>
      </c>
      <c r="N323" s="76">
        <f t="shared" ca="1" si="66"/>
        <v>262.04693933508037</v>
      </c>
      <c r="O323" s="76">
        <f t="shared" ca="1" si="67"/>
        <v>49.548800542169467</v>
      </c>
      <c r="P323" s="30">
        <f t="shared" ca="1" si="68"/>
        <v>7.4866151034280889E-4</v>
      </c>
    </row>
    <row r="324" spans="4:16" x14ac:dyDescent="0.2">
      <c r="D324" s="84">
        <f t="shared" si="56"/>
        <v>0</v>
      </c>
      <c r="E324" s="84">
        <f t="shared" si="57"/>
        <v>0</v>
      </c>
      <c r="F324" s="76">
        <f t="shared" si="58"/>
        <v>0</v>
      </c>
      <c r="G324" s="76">
        <f t="shared" si="59"/>
        <v>0</v>
      </c>
      <c r="H324" s="76">
        <f t="shared" si="60"/>
        <v>0</v>
      </c>
      <c r="I324" s="76">
        <f t="shared" si="61"/>
        <v>0</v>
      </c>
      <c r="J324" s="76">
        <f t="shared" si="62"/>
        <v>0</v>
      </c>
      <c r="K324" s="76">
        <f t="shared" ca="1" si="63"/>
        <v>-7.4866151034280889E-4</v>
      </c>
      <c r="L324" s="76">
        <f t="shared" ca="1" si="64"/>
        <v>5.604940570687757E-7</v>
      </c>
      <c r="M324" s="76">
        <f t="shared" ca="1" si="65"/>
        <v>77.210189569163873</v>
      </c>
      <c r="N324" s="76">
        <f t="shared" ca="1" si="66"/>
        <v>262.04693933508037</v>
      </c>
      <c r="O324" s="76">
        <f t="shared" ca="1" si="67"/>
        <v>49.548800542169467</v>
      </c>
      <c r="P324" s="30">
        <f t="shared" ca="1" si="68"/>
        <v>7.4866151034280889E-4</v>
      </c>
    </row>
    <row r="325" spans="4:16" x14ac:dyDescent="0.2">
      <c r="D325" s="84">
        <f t="shared" si="56"/>
        <v>0</v>
      </c>
      <c r="E325" s="84">
        <f t="shared" si="57"/>
        <v>0</v>
      </c>
      <c r="F325" s="76">
        <f t="shared" si="58"/>
        <v>0</v>
      </c>
      <c r="G325" s="76">
        <f t="shared" si="59"/>
        <v>0</v>
      </c>
      <c r="H325" s="76">
        <f t="shared" si="60"/>
        <v>0</v>
      </c>
      <c r="I325" s="76">
        <f t="shared" si="61"/>
        <v>0</v>
      </c>
      <c r="J325" s="76">
        <f t="shared" si="62"/>
        <v>0</v>
      </c>
      <c r="K325" s="76">
        <f t="shared" ca="1" si="63"/>
        <v>-7.4866151034280889E-4</v>
      </c>
      <c r="L325" s="76">
        <f t="shared" ca="1" si="64"/>
        <v>5.604940570687757E-7</v>
      </c>
      <c r="M325" s="76">
        <f t="shared" ca="1" si="65"/>
        <v>77.210189569163873</v>
      </c>
      <c r="N325" s="76">
        <f t="shared" ca="1" si="66"/>
        <v>262.04693933508037</v>
      </c>
      <c r="O325" s="76">
        <f t="shared" ca="1" si="67"/>
        <v>49.548800542169467</v>
      </c>
      <c r="P325" s="30">
        <f t="shared" ca="1" si="68"/>
        <v>7.4866151034280889E-4</v>
      </c>
    </row>
    <row r="326" spans="4:16" x14ac:dyDescent="0.2">
      <c r="D326" s="84">
        <f t="shared" si="56"/>
        <v>0</v>
      </c>
      <c r="E326" s="84">
        <f t="shared" si="57"/>
        <v>0</v>
      </c>
      <c r="F326" s="76">
        <f t="shared" si="58"/>
        <v>0</v>
      </c>
      <c r="G326" s="76">
        <f t="shared" si="59"/>
        <v>0</v>
      </c>
      <c r="H326" s="76">
        <f t="shared" si="60"/>
        <v>0</v>
      </c>
      <c r="I326" s="76">
        <f t="shared" si="61"/>
        <v>0</v>
      </c>
      <c r="J326" s="76">
        <f t="shared" si="62"/>
        <v>0</v>
      </c>
      <c r="K326" s="76">
        <f t="shared" ca="1" si="63"/>
        <v>-7.4866151034280889E-4</v>
      </c>
      <c r="L326" s="76">
        <f t="shared" ca="1" si="64"/>
        <v>5.604940570687757E-7</v>
      </c>
      <c r="M326" s="76">
        <f t="shared" ca="1" si="65"/>
        <v>77.210189569163873</v>
      </c>
      <c r="N326" s="76">
        <f t="shared" ca="1" si="66"/>
        <v>262.04693933508037</v>
      </c>
      <c r="O326" s="76">
        <f t="shared" ca="1" si="67"/>
        <v>49.548800542169467</v>
      </c>
      <c r="P326" s="30">
        <f t="shared" ca="1" si="68"/>
        <v>7.4866151034280889E-4</v>
      </c>
    </row>
    <row r="327" spans="4:16" x14ac:dyDescent="0.2">
      <c r="D327" s="84">
        <f t="shared" si="56"/>
        <v>0</v>
      </c>
      <c r="E327" s="84">
        <f t="shared" si="57"/>
        <v>0</v>
      </c>
      <c r="F327" s="76">
        <f t="shared" si="58"/>
        <v>0</v>
      </c>
      <c r="G327" s="76">
        <f t="shared" si="59"/>
        <v>0</v>
      </c>
      <c r="H327" s="76">
        <f t="shared" si="60"/>
        <v>0</v>
      </c>
      <c r="I327" s="76">
        <f t="shared" si="61"/>
        <v>0</v>
      </c>
      <c r="J327" s="76">
        <f t="shared" si="62"/>
        <v>0</v>
      </c>
      <c r="K327" s="76">
        <f t="shared" ca="1" si="63"/>
        <v>-7.4866151034280889E-4</v>
      </c>
      <c r="L327" s="76">
        <f t="shared" ca="1" si="64"/>
        <v>5.604940570687757E-7</v>
      </c>
      <c r="M327" s="76">
        <f t="shared" ca="1" si="65"/>
        <v>77.210189569163873</v>
      </c>
      <c r="N327" s="76">
        <f t="shared" ca="1" si="66"/>
        <v>262.04693933508037</v>
      </c>
      <c r="O327" s="76">
        <f t="shared" ca="1" si="67"/>
        <v>49.548800542169467</v>
      </c>
      <c r="P327" s="30">
        <f t="shared" ca="1" si="68"/>
        <v>7.4866151034280889E-4</v>
      </c>
    </row>
    <row r="328" spans="4:16" x14ac:dyDescent="0.2">
      <c r="D328" s="84">
        <f t="shared" si="56"/>
        <v>0</v>
      </c>
      <c r="E328" s="84">
        <f t="shared" si="57"/>
        <v>0</v>
      </c>
      <c r="F328" s="76">
        <f t="shared" si="58"/>
        <v>0</v>
      </c>
      <c r="G328" s="76">
        <f t="shared" si="59"/>
        <v>0</v>
      </c>
      <c r="H328" s="76">
        <f t="shared" si="60"/>
        <v>0</v>
      </c>
      <c r="I328" s="76">
        <f t="shared" si="61"/>
        <v>0</v>
      </c>
      <c r="J328" s="76">
        <f t="shared" si="62"/>
        <v>0</v>
      </c>
      <c r="K328" s="76">
        <f t="shared" ca="1" si="63"/>
        <v>-7.4866151034280889E-4</v>
      </c>
      <c r="L328" s="76">
        <f t="shared" ca="1" si="64"/>
        <v>5.604940570687757E-7</v>
      </c>
      <c r="M328" s="76">
        <f t="shared" ca="1" si="65"/>
        <v>77.210189569163873</v>
      </c>
      <c r="N328" s="76">
        <f t="shared" ca="1" si="66"/>
        <v>262.04693933508037</v>
      </c>
      <c r="O328" s="76">
        <f t="shared" ca="1" si="67"/>
        <v>49.548800542169467</v>
      </c>
      <c r="P328" s="30">
        <f t="shared" ca="1" si="68"/>
        <v>7.4866151034280889E-4</v>
      </c>
    </row>
    <row r="329" spans="4:16" x14ac:dyDescent="0.2">
      <c r="D329" s="84">
        <f t="shared" si="56"/>
        <v>0</v>
      </c>
      <c r="E329" s="84">
        <f t="shared" si="57"/>
        <v>0</v>
      </c>
      <c r="F329" s="76">
        <f t="shared" si="58"/>
        <v>0</v>
      </c>
      <c r="G329" s="76">
        <f t="shared" si="59"/>
        <v>0</v>
      </c>
      <c r="H329" s="76">
        <f t="shared" si="60"/>
        <v>0</v>
      </c>
      <c r="I329" s="76">
        <f t="shared" si="61"/>
        <v>0</v>
      </c>
      <c r="J329" s="76">
        <f t="shared" si="62"/>
        <v>0</v>
      </c>
      <c r="K329" s="76">
        <f t="shared" ca="1" si="63"/>
        <v>-7.4866151034280889E-4</v>
      </c>
      <c r="L329" s="76">
        <f t="shared" ca="1" si="64"/>
        <v>5.604940570687757E-7</v>
      </c>
      <c r="M329" s="76">
        <f t="shared" ca="1" si="65"/>
        <v>77.210189569163873</v>
      </c>
      <c r="N329" s="76">
        <f t="shared" ca="1" si="66"/>
        <v>262.04693933508037</v>
      </c>
      <c r="O329" s="76">
        <f t="shared" ca="1" si="67"/>
        <v>49.548800542169467</v>
      </c>
      <c r="P329" s="30">
        <f t="shared" ca="1" si="68"/>
        <v>7.4866151034280889E-4</v>
      </c>
    </row>
    <row r="330" spans="4:16" x14ac:dyDescent="0.2">
      <c r="D330" s="84">
        <f t="shared" si="56"/>
        <v>0</v>
      </c>
      <c r="E330" s="84">
        <f t="shared" si="57"/>
        <v>0</v>
      </c>
      <c r="F330" s="76">
        <f t="shared" si="58"/>
        <v>0</v>
      </c>
      <c r="G330" s="76">
        <f t="shared" si="59"/>
        <v>0</v>
      </c>
      <c r="H330" s="76">
        <f t="shared" si="60"/>
        <v>0</v>
      </c>
      <c r="I330" s="76">
        <f t="shared" si="61"/>
        <v>0</v>
      </c>
      <c r="J330" s="76">
        <f t="shared" si="62"/>
        <v>0</v>
      </c>
      <c r="K330" s="76">
        <f t="shared" ca="1" si="63"/>
        <v>-7.4866151034280889E-4</v>
      </c>
      <c r="L330" s="76">
        <f t="shared" ca="1" si="64"/>
        <v>5.604940570687757E-7</v>
      </c>
      <c r="M330" s="76">
        <f t="shared" ca="1" si="65"/>
        <v>77.210189569163873</v>
      </c>
      <c r="N330" s="76">
        <f t="shared" ca="1" si="66"/>
        <v>262.04693933508037</v>
      </c>
      <c r="O330" s="76">
        <f t="shared" ca="1" si="67"/>
        <v>49.548800542169467</v>
      </c>
      <c r="P330" s="30">
        <f t="shared" ca="1" si="68"/>
        <v>7.4866151034280889E-4</v>
      </c>
    </row>
    <row r="331" spans="4:16" x14ac:dyDescent="0.2">
      <c r="D331" s="84">
        <f t="shared" si="56"/>
        <v>0</v>
      </c>
      <c r="E331" s="84">
        <f t="shared" si="57"/>
        <v>0</v>
      </c>
      <c r="F331" s="76">
        <f t="shared" si="58"/>
        <v>0</v>
      </c>
      <c r="G331" s="76">
        <f t="shared" si="59"/>
        <v>0</v>
      </c>
      <c r="H331" s="76">
        <f t="shared" si="60"/>
        <v>0</v>
      </c>
      <c r="I331" s="76">
        <f t="shared" si="61"/>
        <v>0</v>
      </c>
      <c r="J331" s="76">
        <f t="shared" si="62"/>
        <v>0</v>
      </c>
      <c r="K331" s="76">
        <f t="shared" ca="1" si="63"/>
        <v>-7.4866151034280889E-4</v>
      </c>
      <c r="L331" s="76">
        <f t="shared" ca="1" si="64"/>
        <v>5.604940570687757E-7</v>
      </c>
      <c r="M331" s="76">
        <f t="shared" ca="1" si="65"/>
        <v>77.210189569163873</v>
      </c>
      <c r="N331" s="76">
        <f t="shared" ca="1" si="66"/>
        <v>262.04693933508037</v>
      </c>
      <c r="O331" s="76">
        <f t="shared" ca="1" si="67"/>
        <v>49.548800542169467</v>
      </c>
      <c r="P331" s="30">
        <f t="shared" ca="1" si="68"/>
        <v>7.4866151034280889E-4</v>
      </c>
    </row>
    <row r="332" spans="4:16" x14ac:dyDescent="0.2">
      <c r="D332" s="84">
        <f t="shared" si="56"/>
        <v>0</v>
      </c>
      <c r="E332" s="84">
        <f t="shared" si="57"/>
        <v>0</v>
      </c>
      <c r="F332" s="76">
        <f t="shared" si="58"/>
        <v>0</v>
      </c>
      <c r="G332" s="76">
        <f t="shared" si="59"/>
        <v>0</v>
      </c>
      <c r="H332" s="76">
        <f t="shared" si="60"/>
        <v>0</v>
      </c>
      <c r="I332" s="76">
        <f t="shared" si="61"/>
        <v>0</v>
      </c>
      <c r="J332" s="76">
        <f t="shared" si="62"/>
        <v>0</v>
      </c>
      <c r="K332" s="76">
        <f t="shared" ca="1" si="63"/>
        <v>-7.4866151034280889E-4</v>
      </c>
      <c r="L332" s="76">
        <f t="shared" ca="1" si="64"/>
        <v>5.604940570687757E-7</v>
      </c>
      <c r="M332" s="76">
        <f t="shared" ca="1" si="65"/>
        <v>77.210189569163873</v>
      </c>
      <c r="N332" s="76">
        <f t="shared" ca="1" si="66"/>
        <v>262.04693933508037</v>
      </c>
      <c r="O332" s="76">
        <f t="shared" ca="1" si="67"/>
        <v>49.548800542169467</v>
      </c>
      <c r="P332" s="30">
        <f t="shared" ca="1" si="68"/>
        <v>7.4866151034280889E-4</v>
      </c>
    </row>
    <row r="333" spans="4:16" x14ac:dyDescent="0.2">
      <c r="D333" s="84">
        <f t="shared" si="56"/>
        <v>0</v>
      </c>
      <c r="E333" s="84">
        <f t="shared" si="57"/>
        <v>0</v>
      </c>
      <c r="F333" s="76">
        <f t="shared" si="58"/>
        <v>0</v>
      </c>
      <c r="G333" s="76">
        <f t="shared" si="59"/>
        <v>0</v>
      </c>
      <c r="H333" s="76">
        <f t="shared" si="60"/>
        <v>0</v>
      </c>
      <c r="I333" s="76">
        <f t="shared" si="61"/>
        <v>0</v>
      </c>
      <c r="J333" s="76">
        <f t="shared" si="62"/>
        <v>0</v>
      </c>
      <c r="K333" s="76">
        <f t="shared" ca="1" si="63"/>
        <v>-7.4866151034280889E-4</v>
      </c>
      <c r="L333" s="76">
        <f t="shared" ca="1" si="64"/>
        <v>5.604940570687757E-7</v>
      </c>
      <c r="M333" s="76">
        <f t="shared" ca="1" si="65"/>
        <v>77.210189569163873</v>
      </c>
      <c r="N333" s="76">
        <f t="shared" ca="1" si="66"/>
        <v>262.04693933508037</v>
      </c>
      <c r="O333" s="76">
        <f t="shared" ca="1" si="67"/>
        <v>49.548800542169467</v>
      </c>
      <c r="P333" s="30">
        <f t="shared" ca="1" si="68"/>
        <v>7.4866151034280889E-4</v>
      </c>
    </row>
    <row r="334" spans="4:16" x14ac:dyDescent="0.2">
      <c r="D334" s="84">
        <f t="shared" si="56"/>
        <v>0</v>
      </c>
      <c r="E334" s="84">
        <f t="shared" si="57"/>
        <v>0</v>
      </c>
      <c r="F334" s="76">
        <f t="shared" si="58"/>
        <v>0</v>
      </c>
      <c r="G334" s="76">
        <f t="shared" si="59"/>
        <v>0</v>
      </c>
      <c r="H334" s="76">
        <f t="shared" si="60"/>
        <v>0</v>
      </c>
      <c r="I334" s="76">
        <f t="shared" si="61"/>
        <v>0</v>
      </c>
      <c r="J334" s="76">
        <f t="shared" si="62"/>
        <v>0</v>
      </c>
      <c r="K334" s="76">
        <f t="shared" ca="1" si="63"/>
        <v>-7.4866151034280889E-4</v>
      </c>
      <c r="L334" s="76">
        <f t="shared" ca="1" si="64"/>
        <v>5.604940570687757E-7</v>
      </c>
      <c r="M334" s="76">
        <f t="shared" ca="1" si="65"/>
        <v>77.210189569163873</v>
      </c>
      <c r="N334" s="76">
        <f t="shared" ca="1" si="66"/>
        <v>262.04693933508037</v>
      </c>
      <c r="O334" s="76">
        <f t="shared" ca="1" si="67"/>
        <v>49.548800542169467</v>
      </c>
      <c r="P334" s="30">
        <f t="shared" ca="1" si="68"/>
        <v>7.4866151034280889E-4</v>
      </c>
    </row>
    <row r="335" spans="4:16" x14ac:dyDescent="0.2">
      <c r="D335" s="84">
        <f t="shared" si="56"/>
        <v>0</v>
      </c>
      <c r="E335" s="84">
        <f t="shared" si="57"/>
        <v>0</v>
      </c>
      <c r="F335" s="76">
        <f t="shared" si="58"/>
        <v>0</v>
      </c>
      <c r="G335" s="76">
        <f t="shared" si="59"/>
        <v>0</v>
      </c>
      <c r="H335" s="76">
        <f t="shared" si="60"/>
        <v>0</v>
      </c>
      <c r="I335" s="76">
        <f t="shared" si="61"/>
        <v>0</v>
      </c>
      <c r="J335" s="76">
        <f t="shared" si="62"/>
        <v>0</v>
      </c>
      <c r="K335" s="76">
        <f t="shared" ca="1" si="63"/>
        <v>-7.4866151034280889E-4</v>
      </c>
      <c r="L335" s="76">
        <f t="shared" ca="1" si="64"/>
        <v>5.604940570687757E-7</v>
      </c>
      <c r="M335" s="76">
        <f t="shared" ca="1" si="65"/>
        <v>77.210189569163873</v>
      </c>
      <c r="N335" s="76">
        <f t="shared" ca="1" si="66"/>
        <v>262.04693933508037</v>
      </c>
      <c r="O335" s="76">
        <f t="shared" ca="1" si="67"/>
        <v>49.548800542169467</v>
      </c>
      <c r="P335" s="30">
        <f t="shared" ca="1" si="68"/>
        <v>7.4866151034280889E-4</v>
      </c>
    </row>
    <row r="336" spans="4:16" x14ac:dyDescent="0.2">
      <c r="D336" s="84">
        <f t="shared" si="56"/>
        <v>0</v>
      </c>
      <c r="E336" s="84">
        <f t="shared" si="57"/>
        <v>0</v>
      </c>
      <c r="F336" s="76">
        <f t="shared" si="58"/>
        <v>0</v>
      </c>
      <c r="G336" s="76">
        <f t="shared" si="59"/>
        <v>0</v>
      </c>
      <c r="H336" s="76">
        <f t="shared" si="60"/>
        <v>0</v>
      </c>
      <c r="I336" s="76">
        <f t="shared" si="61"/>
        <v>0</v>
      </c>
      <c r="J336" s="76">
        <f t="shared" si="62"/>
        <v>0</v>
      </c>
      <c r="K336" s="76">
        <f t="shared" ca="1" si="63"/>
        <v>-7.4866151034280889E-4</v>
      </c>
      <c r="L336" s="76">
        <f t="shared" ca="1" si="64"/>
        <v>5.604940570687757E-7</v>
      </c>
      <c r="M336" s="76">
        <f t="shared" ca="1" si="65"/>
        <v>77.210189569163873</v>
      </c>
      <c r="N336" s="76">
        <f t="shared" ca="1" si="66"/>
        <v>262.04693933508037</v>
      </c>
      <c r="O336" s="76">
        <f t="shared" ca="1" si="67"/>
        <v>49.548800542169467</v>
      </c>
      <c r="P336" s="30">
        <f t="shared" ca="1" si="68"/>
        <v>7.4866151034280889E-4</v>
      </c>
    </row>
    <row r="337" spans="4:16" x14ac:dyDescent="0.2">
      <c r="D337" s="84">
        <f t="shared" si="56"/>
        <v>0</v>
      </c>
      <c r="E337" s="84">
        <f t="shared" si="57"/>
        <v>0</v>
      </c>
      <c r="F337" s="76">
        <f t="shared" si="58"/>
        <v>0</v>
      </c>
      <c r="G337" s="76">
        <f t="shared" si="59"/>
        <v>0</v>
      </c>
      <c r="H337" s="76">
        <f t="shared" si="60"/>
        <v>0</v>
      </c>
      <c r="I337" s="76">
        <f t="shared" si="61"/>
        <v>0</v>
      </c>
      <c r="J337" s="76">
        <f t="shared" si="62"/>
        <v>0</v>
      </c>
      <c r="K337" s="76">
        <f t="shared" ca="1" si="63"/>
        <v>-7.4866151034280889E-4</v>
      </c>
      <c r="L337" s="76">
        <f t="shared" ca="1" si="64"/>
        <v>5.604940570687757E-7</v>
      </c>
      <c r="M337" s="76">
        <f t="shared" ca="1" si="65"/>
        <v>77.210189569163873</v>
      </c>
      <c r="N337" s="76">
        <f t="shared" ca="1" si="66"/>
        <v>262.04693933508037</v>
      </c>
      <c r="O337" s="76">
        <f t="shared" ca="1" si="67"/>
        <v>49.548800542169467</v>
      </c>
      <c r="P337" s="30">
        <f t="shared" ca="1" si="68"/>
        <v>7.4866151034280889E-4</v>
      </c>
    </row>
    <row r="338" spans="4:16" x14ac:dyDescent="0.2">
      <c r="D338" s="84">
        <f t="shared" si="56"/>
        <v>0</v>
      </c>
      <c r="E338" s="84">
        <f t="shared" si="57"/>
        <v>0</v>
      </c>
      <c r="F338" s="76">
        <f t="shared" si="58"/>
        <v>0</v>
      </c>
      <c r="G338" s="76">
        <f t="shared" si="59"/>
        <v>0</v>
      </c>
      <c r="H338" s="76">
        <f t="shared" si="60"/>
        <v>0</v>
      </c>
      <c r="I338" s="76">
        <f t="shared" si="61"/>
        <v>0</v>
      </c>
      <c r="J338" s="76">
        <f t="shared" si="62"/>
        <v>0</v>
      </c>
      <c r="K338" s="76">
        <f t="shared" ca="1" si="63"/>
        <v>-7.4866151034280889E-4</v>
      </c>
      <c r="L338" s="76">
        <f t="shared" ca="1" si="64"/>
        <v>5.604940570687757E-7</v>
      </c>
      <c r="M338" s="76">
        <f t="shared" ca="1" si="65"/>
        <v>77.210189569163873</v>
      </c>
      <c r="N338" s="76">
        <f t="shared" ca="1" si="66"/>
        <v>262.04693933508037</v>
      </c>
      <c r="O338" s="76">
        <f t="shared" ca="1" si="67"/>
        <v>49.548800542169467</v>
      </c>
      <c r="P338" s="30">
        <f t="shared" ca="1" si="68"/>
        <v>7.4866151034280889E-4</v>
      </c>
    </row>
    <row r="339" spans="4:16" x14ac:dyDescent="0.2">
      <c r="D339" s="84">
        <f t="shared" si="56"/>
        <v>0</v>
      </c>
      <c r="E339" s="84">
        <f t="shared" si="57"/>
        <v>0</v>
      </c>
      <c r="F339" s="76">
        <f t="shared" si="58"/>
        <v>0</v>
      </c>
      <c r="G339" s="76">
        <f t="shared" si="59"/>
        <v>0</v>
      </c>
      <c r="H339" s="76">
        <f t="shared" si="60"/>
        <v>0</v>
      </c>
      <c r="I339" s="76">
        <f t="shared" si="61"/>
        <v>0</v>
      </c>
      <c r="J339" s="76">
        <f t="shared" si="62"/>
        <v>0</v>
      </c>
      <c r="K339" s="76">
        <f t="shared" ca="1" si="63"/>
        <v>-7.4866151034280889E-4</v>
      </c>
      <c r="L339" s="76">
        <f t="shared" ca="1" si="64"/>
        <v>5.604940570687757E-7</v>
      </c>
      <c r="M339" s="76">
        <f t="shared" ca="1" si="65"/>
        <v>77.210189569163873</v>
      </c>
      <c r="N339" s="76">
        <f t="shared" ca="1" si="66"/>
        <v>262.04693933508037</v>
      </c>
      <c r="O339" s="76">
        <f t="shared" ca="1" si="67"/>
        <v>49.548800542169467</v>
      </c>
      <c r="P339" s="30">
        <f t="shared" ca="1" si="68"/>
        <v>7.4866151034280889E-4</v>
      </c>
    </row>
    <row r="340" spans="4:16" x14ac:dyDescent="0.2">
      <c r="D340" s="84">
        <f t="shared" si="56"/>
        <v>0</v>
      </c>
      <c r="E340" s="84">
        <f t="shared" si="57"/>
        <v>0</v>
      </c>
      <c r="F340" s="76">
        <f t="shared" si="58"/>
        <v>0</v>
      </c>
      <c r="G340" s="76">
        <f t="shared" si="59"/>
        <v>0</v>
      </c>
      <c r="H340" s="76">
        <f t="shared" si="60"/>
        <v>0</v>
      </c>
      <c r="I340" s="76">
        <f t="shared" si="61"/>
        <v>0</v>
      </c>
      <c r="J340" s="76">
        <f t="shared" si="62"/>
        <v>0</v>
      </c>
      <c r="K340" s="76">
        <f t="shared" ca="1" si="63"/>
        <v>-7.4866151034280889E-4</v>
      </c>
      <c r="L340" s="76">
        <f t="shared" ca="1" si="64"/>
        <v>5.604940570687757E-7</v>
      </c>
      <c r="M340" s="76">
        <f t="shared" ca="1" si="65"/>
        <v>77.210189569163873</v>
      </c>
      <c r="N340" s="76">
        <f t="shared" ca="1" si="66"/>
        <v>262.04693933508037</v>
      </c>
      <c r="O340" s="76">
        <f t="shared" ca="1" si="67"/>
        <v>49.548800542169467</v>
      </c>
      <c r="P340" s="30">
        <f t="shared" ca="1" si="68"/>
        <v>7.4866151034280889E-4</v>
      </c>
    </row>
    <row r="341" spans="4:16" x14ac:dyDescent="0.2">
      <c r="D341" s="84">
        <f t="shared" si="56"/>
        <v>0</v>
      </c>
      <c r="E341" s="84">
        <f t="shared" si="57"/>
        <v>0</v>
      </c>
      <c r="F341" s="76">
        <f t="shared" si="58"/>
        <v>0</v>
      </c>
      <c r="G341" s="76">
        <f>D341*F341</f>
        <v>0</v>
      </c>
      <c r="H341" s="76">
        <f t="shared" si="60"/>
        <v>0</v>
      </c>
      <c r="I341" s="76">
        <f t="shared" si="61"/>
        <v>0</v>
      </c>
      <c r="J341" s="76">
        <f>I341*D341</f>
        <v>0</v>
      </c>
      <c r="K341" s="76">
        <f t="shared" ca="1" si="63"/>
        <v>-7.4866151034280889E-4</v>
      </c>
      <c r="L341" s="76">
        <f ca="1">+(K341-E341)^2</f>
        <v>5.604940570687757E-7</v>
      </c>
      <c r="M341" s="76">
        <f t="shared" ca="1" si="65"/>
        <v>77.210189569163873</v>
      </c>
      <c r="N341" s="76">
        <f ca="1">(-M$2+M$4*D341-M$5*F341)^2</f>
        <v>262.04693933508037</v>
      </c>
      <c r="O341" s="76">
        <f t="shared" ca="1" si="67"/>
        <v>49.548800542169467</v>
      </c>
      <c r="P341" s="30">
        <f t="shared" ca="1" si="68"/>
        <v>7.4866151034280889E-4</v>
      </c>
    </row>
    <row r="342" spans="4:16" x14ac:dyDescent="0.2">
      <c r="D342" s="84">
        <f t="shared" si="56"/>
        <v>0</v>
      </c>
      <c r="E342" s="84">
        <f t="shared" si="57"/>
        <v>0</v>
      </c>
      <c r="F342" s="76">
        <f t="shared" si="58"/>
        <v>0</v>
      </c>
      <c r="G342" s="76">
        <f>D342*F342</f>
        <v>0</v>
      </c>
      <c r="H342" s="76">
        <f t="shared" si="60"/>
        <v>0</v>
      </c>
      <c r="I342" s="76">
        <f t="shared" si="61"/>
        <v>0</v>
      </c>
      <c r="J342" s="76">
        <f>I342*D342</f>
        <v>0</v>
      </c>
      <c r="K342" s="76">
        <f t="shared" ca="1" si="63"/>
        <v>-7.4866151034280889E-4</v>
      </c>
      <c r="L342" s="76">
        <f ca="1">+(K342-E342)^2</f>
        <v>5.604940570687757E-7</v>
      </c>
      <c r="M342" s="76">
        <f t="shared" ca="1" si="65"/>
        <v>77.210189569163873</v>
      </c>
      <c r="N342" s="76">
        <f ca="1">(-M$2+M$4*D342-M$5*F342)^2</f>
        <v>262.04693933508037</v>
      </c>
      <c r="O342" s="76">
        <f t="shared" ca="1" si="67"/>
        <v>49.548800542169467</v>
      </c>
      <c r="P342" s="30">
        <f t="shared" ca="1" si="68"/>
        <v>7.4866151034280889E-4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39"/>
  <sheetViews>
    <sheetView topLeftCell="A109" workbookViewId="0">
      <selection activeCell="A120" sqref="A120:D157"/>
    </sheetView>
  </sheetViews>
  <sheetFormatPr defaultRowHeight="12.75" x14ac:dyDescent="0.2"/>
  <cols>
    <col min="1" max="1" width="19.7109375" style="12" customWidth="1"/>
    <col min="2" max="2" width="4.42578125" customWidth="1"/>
    <col min="3" max="3" width="12.7109375" style="12" customWidth="1"/>
    <col min="4" max="4" width="5.42578125" customWidth="1"/>
    <col min="5" max="5" width="14.85546875" customWidth="1"/>
    <col min="7" max="7" width="12" customWidth="1"/>
    <col min="8" max="8" width="14.140625" style="1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7" t="s">
        <v>248</v>
      </c>
      <c r="I1" s="168" t="s">
        <v>124</v>
      </c>
      <c r="J1" s="169" t="s">
        <v>249</v>
      </c>
    </row>
    <row r="2" spans="1:16" x14ac:dyDescent="0.2">
      <c r="I2" s="170" t="s">
        <v>135</v>
      </c>
      <c r="J2" s="171" t="s">
        <v>250</v>
      </c>
    </row>
    <row r="3" spans="1:16" x14ac:dyDescent="0.2">
      <c r="A3" s="172" t="s">
        <v>251</v>
      </c>
      <c r="I3" s="170" t="s">
        <v>139</v>
      </c>
      <c r="J3" s="171" t="s">
        <v>42</v>
      </c>
    </row>
    <row r="4" spans="1:16" x14ac:dyDescent="0.2">
      <c r="I4" s="170" t="s">
        <v>153</v>
      </c>
      <c r="J4" s="171" t="s">
        <v>42</v>
      </c>
    </row>
    <row r="5" spans="1:16" ht="13.5" thickBot="1" x14ac:dyDescent="0.25">
      <c r="I5" s="173" t="s">
        <v>182</v>
      </c>
      <c r="J5" s="174" t="s">
        <v>252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KVBB 6.15 </v>
      </c>
      <c r="B11" s="6" t="str">
        <f t="shared" ref="B11:B42" si="1">IF(H11=INT(H11),"I","II")</f>
        <v>I</v>
      </c>
      <c r="C11" s="12">
        <f t="shared" ref="C11:C42" si="2">1*G11</f>
        <v>25002.514999999999</v>
      </c>
      <c r="D11" t="str">
        <f t="shared" ref="D11:D42" si="3">VLOOKUP(F11,I$1:J$5,2,FALSE)</f>
        <v>vis</v>
      </c>
      <c r="E11" s="175">
        <f>VLOOKUP(C11,'Active 1'!C$21:E$961,3,FALSE)</f>
        <v>-48506.697886893548</v>
      </c>
      <c r="F11" s="6" t="s">
        <v>182</v>
      </c>
      <c r="G11" t="str">
        <f t="shared" ref="G11:G42" si="4">MID(I11,3,LEN(I11)-3)</f>
        <v>25002.515</v>
      </c>
      <c r="H11" s="12">
        <f t="shared" ref="H11:H42" si="5">1*K11</f>
        <v>0</v>
      </c>
      <c r="I11" s="176" t="s">
        <v>307</v>
      </c>
      <c r="J11" s="177" t="s">
        <v>308</v>
      </c>
      <c r="K11" s="176">
        <v>0</v>
      </c>
      <c r="L11" s="176" t="s">
        <v>262</v>
      </c>
      <c r="M11" s="177" t="s">
        <v>253</v>
      </c>
      <c r="N11" s="177"/>
      <c r="O11" s="178" t="s">
        <v>309</v>
      </c>
      <c r="P11" s="178" t="s">
        <v>310</v>
      </c>
    </row>
    <row r="12" spans="1:16" ht="12.75" customHeight="1" thickBot="1" x14ac:dyDescent="0.25">
      <c r="A12" s="12" t="str">
        <f t="shared" si="0"/>
        <v> KVBB 6.15 </v>
      </c>
      <c r="B12" s="6" t="str">
        <f t="shared" si="1"/>
        <v>II</v>
      </c>
      <c r="C12" s="12">
        <f t="shared" si="2"/>
        <v>25002.722000000002</v>
      </c>
      <c r="D12" t="str">
        <f t="shared" si="3"/>
        <v>vis</v>
      </c>
      <c r="E12" s="175">
        <f>VLOOKUP(C12,'Active 1'!C$21:E$961,3,FALSE)</f>
        <v>-48506.196444702196</v>
      </c>
      <c r="F12" s="6" t="s">
        <v>182</v>
      </c>
      <c r="G12" t="str">
        <f t="shared" si="4"/>
        <v>25002.722</v>
      </c>
      <c r="H12" s="12">
        <f t="shared" si="5"/>
        <v>0.5</v>
      </c>
      <c r="I12" s="176" t="s">
        <v>311</v>
      </c>
      <c r="J12" s="177" t="s">
        <v>312</v>
      </c>
      <c r="K12" s="176">
        <v>0.5</v>
      </c>
      <c r="L12" s="176" t="s">
        <v>260</v>
      </c>
      <c r="M12" s="177" t="s">
        <v>253</v>
      </c>
      <c r="N12" s="177"/>
      <c r="O12" s="178" t="s">
        <v>309</v>
      </c>
      <c r="P12" s="178" t="s">
        <v>310</v>
      </c>
    </row>
    <row r="13" spans="1:16" ht="12.75" customHeight="1" thickBot="1" x14ac:dyDescent="0.25">
      <c r="A13" s="12" t="str">
        <f t="shared" si="0"/>
        <v> AN 241.388 </v>
      </c>
      <c r="B13" s="6" t="str">
        <f t="shared" si="1"/>
        <v>I</v>
      </c>
      <c r="C13" s="12">
        <f t="shared" si="2"/>
        <v>25770.306</v>
      </c>
      <c r="D13" t="str">
        <f t="shared" si="3"/>
        <v>vis</v>
      </c>
      <c r="E13" s="175">
        <f>VLOOKUP(C13,'Active 1'!C$21:E$961,3,FALSE)</f>
        <v>-46646.780971262036</v>
      </c>
      <c r="F13" s="6" t="s">
        <v>182</v>
      </c>
      <c r="G13" t="str">
        <f t="shared" si="4"/>
        <v>25770.306</v>
      </c>
      <c r="H13" s="12">
        <f t="shared" si="5"/>
        <v>1860</v>
      </c>
      <c r="I13" s="176" t="s">
        <v>313</v>
      </c>
      <c r="J13" s="177" t="s">
        <v>314</v>
      </c>
      <c r="K13" s="176">
        <v>1860</v>
      </c>
      <c r="L13" s="176" t="s">
        <v>259</v>
      </c>
      <c r="M13" s="177" t="s">
        <v>254</v>
      </c>
      <c r="N13" s="177"/>
      <c r="O13" s="178" t="s">
        <v>315</v>
      </c>
      <c r="P13" s="178" t="s">
        <v>316</v>
      </c>
    </row>
    <row r="14" spans="1:16" ht="12.75" customHeight="1" thickBot="1" x14ac:dyDescent="0.25">
      <c r="A14" s="12" t="str">
        <f t="shared" si="0"/>
        <v> AN 241.388 </v>
      </c>
      <c r="B14" s="6" t="str">
        <f t="shared" si="1"/>
        <v>II</v>
      </c>
      <c r="C14" s="12">
        <f t="shared" si="2"/>
        <v>25770.513999999999</v>
      </c>
      <c r="D14" t="str">
        <f t="shared" si="3"/>
        <v>vis</v>
      </c>
      <c r="E14" s="175">
        <f>VLOOKUP(C14,'Active 1'!C$21:E$961,3,FALSE)</f>
        <v>-46646.277106644651</v>
      </c>
      <c r="F14" s="6" t="s">
        <v>182</v>
      </c>
      <c r="G14" t="str">
        <f t="shared" si="4"/>
        <v>25770.514</v>
      </c>
      <c r="H14" s="12">
        <f t="shared" si="5"/>
        <v>1860.5</v>
      </c>
      <c r="I14" s="176" t="s">
        <v>317</v>
      </c>
      <c r="J14" s="177" t="s">
        <v>318</v>
      </c>
      <c r="K14" s="176">
        <v>1860.5</v>
      </c>
      <c r="L14" s="176" t="s">
        <v>262</v>
      </c>
      <c r="M14" s="177" t="s">
        <v>254</v>
      </c>
      <c r="N14" s="177"/>
      <c r="O14" s="178" t="s">
        <v>315</v>
      </c>
      <c r="P14" s="178" t="s">
        <v>316</v>
      </c>
    </row>
    <row r="15" spans="1:16" ht="12.75" customHeight="1" thickBot="1" x14ac:dyDescent="0.25">
      <c r="A15" s="12" t="str">
        <f t="shared" si="0"/>
        <v> COVS 262 </v>
      </c>
      <c r="B15" s="6" t="str">
        <f t="shared" si="1"/>
        <v>I</v>
      </c>
      <c r="C15" s="12">
        <f t="shared" si="2"/>
        <v>27197.312000000002</v>
      </c>
      <c r="D15" t="str">
        <f t="shared" si="3"/>
        <v>vis</v>
      </c>
      <c r="E15" s="175">
        <f>VLOOKUP(C15,'Active 1'!C$21:E$961,3,FALSE)</f>
        <v>-43189.964470277198</v>
      </c>
      <c r="F15" s="6" t="s">
        <v>182</v>
      </c>
      <c r="G15" t="str">
        <f t="shared" si="4"/>
        <v>27197.312</v>
      </c>
      <c r="H15" s="12">
        <f t="shared" si="5"/>
        <v>5317</v>
      </c>
      <c r="I15" s="176" t="s">
        <v>319</v>
      </c>
      <c r="J15" s="177" t="s">
        <v>320</v>
      </c>
      <c r="K15" s="176">
        <v>5317</v>
      </c>
      <c r="L15" s="176" t="s">
        <v>321</v>
      </c>
      <c r="M15" s="177" t="s">
        <v>254</v>
      </c>
      <c r="N15" s="177"/>
      <c r="O15" s="178" t="s">
        <v>322</v>
      </c>
      <c r="P15" s="178" t="s">
        <v>323</v>
      </c>
    </row>
    <row r="16" spans="1:16" ht="12.75" customHeight="1" thickBot="1" x14ac:dyDescent="0.25">
      <c r="A16" s="12" t="str">
        <f t="shared" si="0"/>
        <v> COVS 262 </v>
      </c>
      <c r="B16" s="6" t="str">
        <f t="shared" si="1"/>
        <v>II</v>
      </c>
      <c r="C16" s="12">
        <f t="shared" si="2"/>
        <v>27197.514999999999</v>
      </c>
      <c r="D16" t="str">
        <f t="shared" si="3"/>
        <v>vis</v>
      </c>
      <c r="E16" s="175">
        <f>VLOOKUP(C16,'Active 1'!C$21:E$961,3,FALSE)</f>
        <v>-43189.472717790042</v>
      </c>
      <c r="F16" s="6" t="s">
        <v>182</v>
      </c>
      <c r="G16" t="str">
        <f t="shared" si="4"/>
        <v>27197.515</v>
      </c>
      <c r="H16" s="12">
        <f t="shared" si="5"/>
        <v>5317.5</v>
      </c>
      <c r="I16" s="176" t="s">
        <v>324</v>
      </c>
      <c r="J16" s="177" t="s">
        <v>325</v>
      </c>
      <c r="K16" s="176">
        <v>5317.5</v>
      </c>
      <c r="L16" s="176" t="s">
        <v>326</v>
      </c>
      <c r="M16" s="177" t="s">
        <v>254</v>
      </c>
      <c r="N16" s="177"/>
      <c r="O16" s="178" t="s">
        <v>322</v>
      </c>
      <c r="P16" s="178" t="s">
        <v>323</v>
      </c>
    </row>
    <row r="17" spans="1:16" ht="12.75" customHeight="1" thickBot="1" x14ac:dyDescent="0.25">
      <c r="A17" s="12" t="str">
        <f t="shared" si="0"/>
        <v> COVS 262 </v>
      </c>
      <c r="B17" s="6" t="str">
        <f t="shared" si="1"/>
        <v>I</v>
      </c>
      <c r="C17" s="12">
        <f t="shared" si="2"/>
        <v>27566.353999999999</v>
      </c>
      <c r="D17" t="str">
        <f t="shared" si="3"/>
        <v>vis</v>
      </c>
      <c r="E17" s="175">
        <f>VLOOKUP(C17,'Active 1'!C$21:E$961,3,FALSE)</f>
        <v>-42295.987517723086</v>
      </c>
      <c r="F17" s="6" t="s">
        <v>182</v>
      </c>
      <c r="G17" t="str">
        <f t="shared" si="4"/>
        <v>27566.354</v>
      </c>
      <c r="H17" s="12">
        <f t="shared" si="5"/>
        <v>6211</v>
      </c>
      <c r="I17" s="176" t="s">
        <v>327</v>
      </c>
      <c r="J17" s="177" t="s">
        <v>328</v>
      </c>
      <c r="K17" s="176">
        <v>6211</v>
      </c>
      <c r="L17" s="176" t="s">
        <v>256</v>
      </c>
      <c r="M17" s="177" t="s">
        <v>254</v>
      </c>
      <c r="N17" s="177"/>
      <c r="O17" s="178" t="s">
        <v>322</v>
      </c>
      <c r="P17" s="178" t="s">
        <v>323</v>
      </c>
    </row>
    <row r="18" spans="1:16" ht="12.75" customHeight="1" thickBot="1" x14ac:dyDescent="0.25">
      <c r="A18" s="12" t="str">
        <f t="shared" si="0"/>
        <v> COVS 262 </v>
      </c>
      <c r="B18" s="6" t="str">
        <f t="shared" si="1"/>
        <v>II</v>
      </c>
      <c r="C18" s="12">
        <f t="shared" si="2"/>
        <v>27566.564999999999</v>
      </c>
      <c r="D18" t="str">
        <f t="shared" si="3"/>
        <v>vis</v>
      </c>
      <c r="E18" s="175">
        <f>VLOOKUP(C18,'Active 1'!C$21:E$961,3,FALSE)</f>
        <v>-42295.476385827562</v>
      </c>
      <c r="F18" s="6" t="s">
        <v>182</v>
      </c>
      <c r="G18" t="str">
        <f t="shared" si="4"/>
        <v>27566.565</v>
      </c>
      <c r="H18" s="12">
        <f t="shared" si="5"/>
        <v>6211.5</v>
      </c>
      <c r="I18" s="176" t="s">
        <v>329</v>
      </c>
      <c r="J18" s="177" t="s">
        <v>330</v>
      </c>
      <c r="K18" s="176">
        <v>6211.5</v>
      </c>
      <c r="L18" s="176" t="s">
        <v>257</v>
      </c>
      <c r="M18" s="177" t="s">
        <v>254</v>
      </c>
      <c r="N18" s="177"/>
      <c r="O18" s="178" t="s">
        <v>322</v>
      </c>
      <c r="P18" s="178" t="s">
        <v>323</v>
      </c>
    </row>
    <row r="19" spans="1:16" ht="12.75" customHeight="1" thickBot="1" x14ac:dyDescent="0.25">
      <c r="A19" s="12" t="str">
        <f t="shared" si="0"/>
        <v> AAOB 2.15 </v>
      </c>
      <c r="B19" s="6" t="str">
        <f t="shared" si="1"/>
        <v>II</v>
      </c>
      <c r="C19" s="12">
        <f t="shared" si="2"/>
        <v>28584.491999999998</v>
      </c>
      <c r="D19" t="str">
        <f t="shared" si="3"/>
        <v>vis</v>
      </c>
      <c r="E19" s="175">
        <f>VLOOKUP(C19,'Active 1'!C$21:E$961,3,FALSE)</f>
        <v>-39829.623508966499</v>
      </c>
      <c r="F19" s="6" t="s">
        <v>182</v>
      </c>
      <c r="G19" t="str">
        <f t="shared" si="4"/>
        <v>28584.492</v>
      </c>
      <c r="H19" s="12">
        <f t="shared" si="5"/>
        <v>8677.5</v>
      </c>
      <c r="I19" s="176" t="s">
        <v>331</v>
      </c>
      <c r="J19" s="177" t="s">
        <v>332</v>
      </c>
      <c r="K19" s="176">
        <v>8677.5</v>
      </c>
      <c r="L19" s="176" t="s">
        <v>333</v>
      </c>
      <c r="M19" s="177" t="s">
        <v>253</v>
      </c>
      <c r="N19" s="177"/>
      <c r="O19" s="178" t="s">
        <v>334</v>
      </c>
      <c r="P19" s="178" t="s">
        <v>335</v>
      </c>
    </row>
    <row r="20" spans="1:16" ht="12.75" customHeight="1" thickBot="1" x14ac:dyDescent="0.25">
      <c r="A20" s="12" t="str">
        <f t="shared" si="0"/>
        <v> IODE 4.1.227 </v>
      </c>
      <c r="B20" s="6" t="str">
        <f t="shared" si="1"/>
        <v>II</v>
      </c>
      <c r="C20" s="12">
        <f t="shared" si="2"/>
        <v>31588.409</v>
      </c>
      <c r="D20" t="str">
        <f t="shared" si="3"/>
        <v>vis</v>
      </c>
      <c r="E20" s="175">
        <f>VLOOKUP(C20,'Active 1'!C$21:E$961,3,FALSE)</f>
        <v>-32552.856730698662</v>
      </c>
      <c r="F20" s="6" t="s">
        <v>182</v>
      </c>
      <c r="G20" t="str">
        <f t="shared" si="4"/>
        <v>31588.409</v>
      </c>
      <c r="H20" s="12">
        <f t="shared" si="5"/>
        <v>15954.5</v>
      </c>
      <c r="I20" s="176" t="s">
        <v>336</v>
      </c>
      <c r="J20" s="177" t="s">
        <v>337</v>
      </c>
      <c r="K20" s="176">
        <v>15954.5</v>
      </c>
      <c r="L20" s="176" t="s">
        <v>264</v>
      </c>
      <c r="M20" s="177" t="s">
        <v>254</v>
      </c>
      <c r="N20" s="177"/>
      <c r="O20" s="178" t="s">
        <v>338</v>
      </c>
      <c r="P20" s="178" t="s">
        <v>339</v>
      </c>
    </row>
    <row r="21" spans="1:16" ht="12.75" customHeight="1" thickBot="1" x14ac:dyDescent="0.25">
      <c r="A21" s="12" t="str">
        <f t="shared" si="0"/>
        <v> BBS 23 </v>
      </c>
      <c r="B21" s="6" t="str">
        <f t="shared" si="1"/>
        <v>I</v>
      </c>
      <c r="C21" s="12">
        <f t="shared" si="2"/>
        <v>42606.436000000002</v>
      </c>
      <c r="D21" t="str">
        <f t="shared" si="3"/>
        <v>vis</v>
      </c>
      <c r="E21" s="175">
        <f>VLOOKUP(C21,'Active 1'!C$21:E$961,3,FALSE)</f>
        <v>-5862.5011597364719</v>
      </c>
      <c r="F21" s="6" t="s">
        <v>182</v>
      </c>
      <c r="G21" t="str">
        <f t="shared" si="4"/>
        <v>42606.436</v>
      </c>
      <c r="H21" s="12">
        <f t="shared" si="5"/>
        <v>42646</v>
      </c>
      <c r="I21" s="176" t="s">
        <v>340</v>
      </c>
      <c r="J21" s="177" t="s">
        <v>341</v>
      </c>
      <c r="K21" s="176">
        <v>42646</v>
      </c>
      <c r="L21" s="176" t="s">
        <v>259</v>
      </c>
      <c r="M21" s="177" t="s">
        <v>254</v>
      </c>
      <c r="N21" s="177"/>
      <c r="O21" s="178" t="s">
        <v>255</v>
      </c>
      <c r="P21" s="178" t="s">
        <v>342</v>
      </c>
    </row>
    <row r="22" spans="1:16" ht="12.75" customHeight="1" thickBot="1" x14ac:dyDescent="0.25">
      <c r="A22" s="12" t="str">
        <f t="shared" si="0"/>
        <v> BBS 28 </v>
      </c>
      <c r="B22" s="6" t="str">
        <f t="shared" si="1"/>
        <v>I</v>
      </c>
      <c r="C22" s="12">
        <f t="shared" si="2"/>
        <v>42900.362000000001</v>
      </c>
      <c r="D22" t="str">
        <f t="shared" si="3"/>
        <v>vis</v>
      </c>
      <c r="E22" s="175">
        <f>VLOOKUP(C22,'Active 1'!C$21:E$961,3,FALSE)</f>
        <v>-5150.487161989814</v>
      </c>
      <c r="F22" s="6" t="s">
        <v>182</v>
      </c>
      <c r="G22" t="str">
        <f t="shared" si="4"/>
        <v>42900.362</v>
      </c>
      <c r="H22" s="12">
        <f t="shared" si="5"/>
        <v>43358</v>
      </c>
      <c r="I22" s="176" t="s">
        <v>345</v>
      </c>
      <c r="J22" s="177" t="s">
        <v>346</v>
      </c>
      <c r="K22" s="176">
        <v>43358</v>
      </c>
      <c r="L22" s="176" t="s">
        <v>267</v>
      </c>
      <c r="M22" s="177" t="s">
        <v>254</v>
      </c>
      <c r="N22" s="177"/>
      <c r="O22" s="178" t="s">
        <v>255</v>
      </c>
      <c r="P22" s="178" t="s">
        <v>347</v>
      </c>
    </row>
    <row r="23" spans="1:16" ht="12.75" customHeight="1" thickBot="1" x14ac:dyDescent="0.25">
      <c r="A23" s="12" t="str">
        <f t="shared" si="0"/>
        <v> GEOS 3 </v>
      </c>
      <c r="B23" s="6" t="str">
        <f t="shared" si="1"/>
        <v>II</v>
      </c>
      <c r="C23" s="12">
        <f t="shared" si="2"/>
        <v>43244.428</v>
      </c>
      <c r="D23" t="str">
        <f t="shared" si="3"/>
        <v>vis</v>
      </c>
      <c r="E23" s="175">
        <f>VLOOKUP(C23,'Active 1'!C$21:E$961,3,FALSE)</f>
        <v>-4317.0127223393538</v>
      </c>
      <c r="F23" s="6" t="s">
        <v>182</v>
      </c>
      <c r="G23" t="str">
        <f t="shared" si="4"/>
        <v>43244.428</v>
      </c>
      <c r="H23" s="12">
        <f t="shared" si="5"/>
        <v>44191.5</v>
      </c>
      <c r="I23" s="176" t="s">
        <v>351</v>
      </c>
      <c r="J23" s="177" t="s">
        <v>352</v>
      </c>
      <c r="K23" s="176">
        <v>44191.5</v>
      </c>
      <c r="L23" s="176" t="s">
        <v>270</v>
      </c>
      <c r="M23" s="177" t="s">
        <v>254</v>
      </c>
      <c r="N23" s="177"/>
      <c r="O23" s="178" t="s">
        <v>353</v>
      </c>
      <c r="P23" s="178" t="s">
        <v>354</v>
      </c>
    </row>
    <row r="24" spans="1:16" ht="12.75" customHeight="1" thickBot="1" x14ac:dyDescent="0.25">
      <c r="A24" s="12" t="str">
        <f t="shared" si="0"/>
        <v> GEOS 3 </v>
      </c>
      <c r="B24" s="6" t="str">
        <f t="shared" si="1"/>
        <v>II</v>
      </c>
      <c r="C24" s="12">
        <f t="shared" si="2"/>
        <v>43249.385999999999</v>
      </c>
      <c r="D24" t="str">
        <f t="shared" si="3"/>
        <v>vis</v>
      </c>
      <c r="E24" s="175">
        <f>VLOOKUP(C24,'Active 1'!C$21:E$961,3,FALSE)</f>
        <v>-4305.002334007504</v>
      </c>
      <c r="F24" s="6" t="s">
        <v>182</v>
      </c>
      <c r="G24" t="str">
        <f t="shared" si="4"/>
        <v>43249.386</v>
      </c>
      <c r="H24" s="12">
        <f t="shared" si="5"/>
        <v>44203.5</v>
      </c>
      <c r="I24" s="176" t="s">
        <v>355</v>
      </c>
      <c r="J24" s="177" t="s">
        <v>356</v>
      </c>
      <c r="K24" s="176">
        <v>44203.5</v>
      </c>
      <c r="L24" s="176" t="s">
        <v>272</v>
      </c>
      <c r="M24" s="177" t="s">
        <v>254</v>
      </c>
      <c r="N24" s="177"/>
      <c r="O24" s="178" t="s">
        <v>353</v>
      </c>
      <c r="P24" s="178" t="s">
        <v>354</v>
      </c>
    </row>
    <row r="25" spans="1:16" ht="12.75" customHeight="1" thickBot="1" x14ac:dyDescent="0.25">
      <c r="A25" s="12" t="str">
        <f t="shared" si="0"/>
        <v> BBS 47 </v>
      </c>
      <c r="B25" s="6" t="str">
        <f t="shared" si="1"/>
        <v>II</v>
      </c>
      <c r="C25" s="12">
        <f t="shared" si="2"/>
        <v>44342.421999999999</v>
      </c>
      <c r="D25" t="str">
        <f t="shared" si="3"/>
        <v>vis</v>
      </c>
      <c r="E25" s="175">
        <f>VLOOKUP(C25,'Active 1'!C$21:E$961,3,FALSE)</f>
        <v>-1657.2034593212993</v>
      </c>
      <c r="F25" s="6" t="s">
        <v>182</v>
      </c>
      <c r="G25" t="str">
        <f t="shared" si="4"/>
        <v>44342.422</v>
      </c>
      <c r="H25" s="12">
        <f t="shared" si="5"/>
        <v>46851.5</v>
      </c>
      <c r="I25" s="176" t="s">
        <v>368</v>
      </c>
      <c r="J25" s="177" t="s">
        <v>369</v>
      </c>
      <c r="K25" s="176">
        <v>46851.5</v>
      </c>
      <c r="L25" s="176" t="s">
        <v>370</v>
      </c>
      <c r="M25" s="177" t="s">
        <v>254</v>
      </c>
      <c r="N25" s="177"/>
      <c r="O25" s="178" t="s">
        <v>255</v>
      </c>
      <c r="P25" s="178" t="s">
        <v>371</v>
      </c>
    </row>
    <row r="26" spans="1:16" ht="12.75" customHeight="1" thickBot="1" x14ac:dyDescent="0.25">
      <c r="A26" s="12" t="str">
        <f t="shared" si="0"/>
        <v>IBVS 2344 </v>
      </c>
      <c r="B26" s="6" t="str">
        <f t="shared" si="1"/>
        <v>I</v>
      </c>
      <c r="C26" s="12">
        <f t="shared" si="2"/>
        <v>45026.531999999999</v>
      </c>
      <c r="D26" t="str">
        <f t="shared" si="3"/>
        <v>vis</v>
      </c>
      <c r="E26" s="175">
        <f>VLOOKUP(C26,'Active 1'!C$21:E$961,3,FALSE)</f>
        <v>2.4224260368304398E-3</v>
      </c>
      <c r="F26" s="6" t="s">
        <v>182</v>
      </c>
      <c r="G26" t="str">
        <f t="shared" si="4"/>
        <v>45026.532</v>
      </c>
      <c r="H26" s="12">
        <f t="shared" si="5"/>
        <v>48509</v>
      </c>
      <c r="I26" s="176" t="s">
        <v>375</v>
      </c>
      <c r="J26" s="177" t="s">
        <v>376</v>
      </c>
      <c r="K26" s="176">
        <v>48509</v>
      </c>
      <c r="L26" s="176" t="s">
        <v>377</v>
      </c>
      <c r="M26" s="177" t="s">
        <v>281</v>
      </c>
      <c r="N26" s="177" t="s">
        <v>282</v>
      </c>
      <c r="O26" s="178" t="s">
        <v>378</v>
      </c>
      <c r="P26" s="179" t="s">
        <v>379</v>
      </c>
    </row>
    <row r="27" spans="1:16" ht="12.75" customHeight="1" thickBot="1" x14ac:dyDescent="0.25">
      <c r="A27" s="12" t="str">
        <f t="shared" si="0"/>
        <v>IBVS 2344 </v>
      </c>
      <c r="B27" s="6" t="str">
        <f t="shared" si="1"/>
        <v>I</v>
      </c>
      <c r="C27" s="12">
        <f t="shared" si="2"/>
        <v>45027.563000000002</v>
      </c>
      <c r="D27" t="str">
        <f t="shared" si="3"/>
        <v>vis</v>
      </c>
      <c r="E27" s="175">
        <f>VLOOKUP(C27,'Active 1'!C$21:E$961,3,FALSE)</f>
        <v>2.4999436785926172</v>
      </c>
      <c r="F27" s="6" t="s">
        <v>182</v>
      </c>
      <c r="G27" t="str">
        <f t="shared" si="4"/>
        <v>45027.563</v>
      </c>
      <c r="H27" s="12">
        <f t="shared" si="5"/>
        <v>48511</v>
      </c>
      <c r="I27" s="176" t="s">
        <v>380</v>
      </c>
      <c r="J27" s="177" t="s">
        <v>381</v>
      </c>
      <c r="K27" s="176">
        <v>48511</v>
      </c>
      <c r="L27" s="176" t="s">
        <v>382</v>
      </c>
      <c r="M27" s="177" t="s">
        <v>281</v>
      </c>
      <c r="N27" s="177" t="s">
        <v>282</v>
      </c>
      <c r="O27" s="178" t="s">
        <v>378</v>
      </c>
      <c r="P27" s="179" t="s">
        <v>379</v>
      </c>
    </row>
    <row r="28" spans="1:16" ht="12.75" customHeight="1" thickBot="1" x14ac:dyDescent="0.25">
      <c r="A28" s="12" t="str">
        <f t="shared" si="0"/>
        <v>BAVM 34 </v>
      </c>
      <c r="B28" s="6" t="str">
        <f t="shared" si="1"/>
        <v>I</v>
      </c>
      <c r="C28" s="12">
        <f t="shared" si="2"/>
        <v>45056.459000000003</v>
      </c>
      <c r="D28" t="str">
        <f t="shared" si="3"/>
        <v>vis</v>
      </c>
      <c r="E28" s="175">
        <f>VLOOKUP(C28,'Active 1'!C$21:E$961,3,FALSE)</f>
        <v>72.498366679238771</v>
      </c>
      <c r="F28" s="6" t="s">
        <v>182</v>
      </c>
      <c r="G28" t="str">
        <f t="shared" si="4"/>
        <v>45056.459</v>
      </c>
      <c r="H28" s="12">
        <f t="shared" si="5"/>
        <v>48581</v>
      </c>
      <c r="I28" s="176" t="s">
        <v>383</v>
      </c>
      <c r="J28" s="177" t="s">
        <v>384</v>
      </c>
      <c r="K28" s="176">
        <v>48581</v>
      </c>
      <c r="L28" s="176" t="s">
        <v>280</v>
      </c>
      <c r="M28" s="177" t="s">
        <v>253</v>
      </c>
      <c r="N28" s="177"/>
      <c r="O28" s="178" t="s">
        <v>385</v>
      </c>
      <c r="P28" s="179" t="s">
        <v>386</v>
      </c>
    </row>
    <row r="29" spans="1:16" ht="12.75" customHeight="1" thickBot="1" x14ac:dyDescent="0.25">
      <c r="A29" s="12" t="str">
        <f t="shared" si="0"/>
        <v> BBS 60 </v>
      </c>
      <c r="B29" s="6" t="str">
        <f t="shared" si="1"/>
        <v>I</v>
      </c>
      <c r="C29" s="12">
        <f t="shared" si="2"/>
        <v>45079.366999999998</v>
      </c>
      <c r="D29" t="str">
        <f t="shared" si="3"/>
        <v>vis</v>
      </c>
      <c r="E29" s="175">
        <f>VLOOKUP(C29,'Active 1'!C$21:E$961,3,FALSE)</f>
        <v>127.99130252151706</v>
      </c>
      <c r="F29" s="6" t="s">
        <v>182</v>
      </c>
      <c r="G29" t="str">
        <f t="shared" si="4"/>
        <v>45079.367</v>
      </c>
      <c r="H29" s="12">
        <f t="shared" si="5"/>
        <v>48637</v>
      </c>
      <c r="I29" s="176" t="s">
        <v>387</v>
      </c>
      <c r="J29" s="177" t="s">
        <v>388</v>
      </c>
      <c r="K29" s="176">
        <v>48637</v>
      </c>
      <c r="L29" s="176" t="s">
        <v>389</v>
      </c>
      <c r="M29" s="177" t="s">
        <v>281</v>
      </c>
      <c r="N29" s="177" t="s">
        <v>282</v>
      </c>
      <c r="O29" s="178" t="s">
        <v>255</v>
      </c>
      <c r="P29" s="178" t="s">
        <v>268</v>
      </c>
    </row>
    <row r="30" spans="1:16" ht="12.75" customHeight="1" thickBot="1" x14ac:dyDescent="0.25">
      <c r="A30" s="12" t="str">
        <f t="shared" si="0"/>
        <v>BAVM 34 </v>
      </c>
      <c r="B30" s="6" t="str">
        <f t="shared" si="1"/>
        <v>I</v>
      </c>
      <c r="C30" s="12">
        <f t="shared" si="2"/>
        <v>45084.402999999998</v>
      </c>
      <c r="D30" t="str">
        <f t="shared" si="3"/>
        <v>vis</v>
      </c>
      <c r="E30" s="175">
        <f>VLOOKUP(C30,'Active 1'!C$21:E$961,3,FALSE)</f>
        <v>140.1906400848909</v>
      </c>
      <c r="F30" s="6" t="s">
        <v>182</v>
      </c>
      <c r="G30" t="str">
        <f t="shared" si="4"/>
        <v>45084.403</v>
      </c>
      <c r="H30" s="12">
        <f t="shared" si="5"/>
        <v>48649</v>
      </c>
      <c r="I30" s="176" t="s">
        <v>390</v>
      </c>
      <c r="J30" s="177" t="s">
        <v>391</v>
      </c>
      <c r="K30" s="176">
        <v>48649</v>
      </c>
      <c r="L30" s="176" t="s">
        <v>333</v>
      </c>
      <c r="M30" s="177" t="s">
        <v>254</v>
      </c>
      <c r="N30" s="177"/>
      <c r="O30" s="178" t="s">
        <v>392</v>
      </c>
      <c r="P30" s="179" t="s">
        <v>386</v>
      </c>
    </row>
    <row r="31" spans="1:16" ht="12.75" customHeight="1" thickBot="1" x14ac:dyDescent="0.25">
      <c r="A31" s="12" t="str">
        <f t="shared" si="0"/>
        <v>BAVM 36 </v>
      </c>
      <c r="B31" s="6" t="str">
        <f t="shared" si="1"/>
        <v>II</v>
      </c>
      <c r="C31" s="12">
        <f t="shared" si="2"/>
        <v>45382.580999999998</v>
      </c>
      <c r="D31" t="str">
        <f t="shared" si="3"/>
        <v>vis</v>
      </c>
      <c r="E31" s="175">
        <f>VLOOKUP(C31,'Active 1'!C$21:E$961,3,FALSE)</f>
        <v>862.50479337552633</v>
      </c>
      <c r="F31" s="6" t="s">
        <v>182</v>
      </c>
      <c r="G31" t="str">
        <f t="shared" si="4"/>
        <v>45382.581</v>
      </c>
      <c r="H31" s="12">
        <f t="shared" si="5"/>
        <v>49371.5</v>
      </c>
      <c r="I31" s="176" t="s">
        <v>393</v>
      </c>
      <c r="J31" s="177" t="s">
        <v>394</v>
      </c>
      <c r="K31" s="176">
        <v>49371.5</v>
      </c>
      <c r="L31" s="176" t="s">
        <v>395</v>
      </c>
      <c r="M31" s="177" t="s">
        <v>253</v>
      </c>
      <c r="N31" s="177"/>
      <c r="O31" s="178" t="s">
        <v>396</v>
      </c>
      <c r="P31" s="179" t="s">
        <v>397</v>
      </c>
    </row>
    <row r="32" spans="1:16" ht="12.75" customHeight="1" thickBot="1" x14ac:dyDescent="0.25">
      <c r="A32" s="12" t="str">
        <f t="shared" si="0"/>
        <v>BAVM 36 </v>
      </c>
      <c r="B32" s="6" t="str">
        <f t="shared" si="1"/>
        <v>II</v>
      </c>
      <c r="C32" s="12">
        <f t="shared" si="2"/>
        <v>45406.517999999996</v>
      </c>
      <c r="D32" t="str">
        <f t="shared" si="3"/>
        <v>vis</v>
      </c>
      <c r="E32" s="175">
        <f>VLOOKUP(C32,'Active 1'!C$21:E$961,3,FALSE)</f>
        <v>920.49040561826905</v>
      </c>
      <c r="F32" s="6" t="s">
        <v>182</v>
      </c>
      <c r="G32" t="str">
        <f t="shared" si="4"/>
        <v>45406.518</v>
      </c>
      <c r="H32" s="12">
        <f t="shared" si="5"/>
        <v>49429.5</v>
      </c>
      <c r="I32" s="176" t="s">
        <v>398</v>
      </c>
      <c r="J32" s="177" t="s">
        <v>399</v>
      </c>
      <c r="K32" s="176">
        <v>49429.5</v>
      </c>
      <c r="L32" s="176" t="s">
        <v>400</v>
      </c>
      <c r="M32" s="177" t="s">
        <v>254</v>
      </c>
      <c r="N32" s="177"/>
      <c r="O32" s="178" t="s">
        <v>401</v>
      </c>
      <c r="P32" s="179" t="s">
        <v>397</v>
      </c>
    </row>
    <row r="33" spans="1:16" ht="12.75" customHeight="1" thickBot="1" x14ac:dyDescent="0.25">
      <c r="A33" s="12" t="str">
        <f t="shared" si="0"/>
        <v>BAVM 38 </v>
      </c>
      <c r="B33" s="6" t="str">
        <f t="shared" si="1"/>
        <v>II</v>
      </c>
      <c r="C33" s="12">
        <f t="shared" si="2"/>
        <v>45759.459000000003</v>
      </c>
      <c r="D33" t="str">
        <f t="shared" si="3"/>
        <v>vis</v>
      </c>
      <c r="E33" s="175">
        <f>VLOOKUP(C33,'Active 1'!C$21:E$961,3,FALSE)</f>
        <v>1775.4638764194506</v>
      </c>
      <c r="F33" s="6" t="s">
        <v>182</v>
      </c>
      <c r="G33" t="str">
        <f t="shared" si="4"/>
        <v>45759.459</v>
      </c>
      <c r="H33" s="12">
        <f t="shared" si="5"/>
        <v>50284.5</v>
      </c>
      <c r="I33" s="176" t="s">
        <v>402</v>
      </c>
      <c r="J33" s="177" t="s">
        <v>403</v>
      </c>
      <c r="K33" s="176">
        <v>50284.5</v>
      </c>
      <c r="L33" s="176" t="s">
        <v>404</v>
      </c>
      <c r="M33" s="177" t="s">
        <v>254</v>
      </c>
      <c r="N33" s="177"/>
      <c r="O33" s="178" t="s">
        <v>401</v>
      </c>
      <c r="P33" s="179" t="s">
        <v>405</v>
      </c>
    </row>
    <row r="34" spans="1:16" ht="12.75" customHeight="1" thickBot="1" x14ac:dyDescent="0.25">
      <c r="A34" s="12" t="str">
        <f t="shared" si="0"/>
        <v>BAVM 38 </v>
      </c>
      <c r="B34" s="6" t="str">
        <f t="shared" si="1"/>
        <v>I</v>
      </c>
      <c r="C34" s="12">
        <f t="shared" si="2"/>
        <v>45764.639999999999</v>
      </c>
      <c r="D34" t="str">
        <f t="shared" si="3"/>
        <v>vis</v>
      </c>
      <c r="E34" s="175">
        <f>VLOOKUP(C34,'Active 1'!C$21:E$961,3,FALSE)</f>
        <v>1788.0144657593635</v>
      </c>
      <c r="F34" s="6" t="s">
        <v>182</v>
      </c>
      <c r="G34" t="str">
        <f t="shared" si="4"/>
        <v>45764.640</v>
      </c>
      <c r="H34" s="12">
        <f t="shared" si="5"/>
        <v>50297</v>
      </c>
      <c r="I34" s="176" t="s">
        <v>406</v>
      </c>
      <c r="J34" s="177" t="s">
        <v>407</v>
      </c>
      <c r="K34" s="176">
        <v>50297</v>
      </c>
      <c r="L34" s="176" t="s">
        <v>408</v>
      </c>
      <c r="M34" s="177" t="s">
        <v>253</v>
      </c>
      <c r="N34" s="177"/>
      <c r="O34" s="178" t="s">
        <v>409</v>
      </c>
      <c r="P34" s="179" t="s">
        <v>405</v>
      </c>
    </row>
    <row r="35" spans="1:16" ht="12.75" customHeight="1" thickBot="1" x14ac:dyDescent="0.25">
      <c r="A35" s="12" t="str">
        <f t="shared" si="0"/>
        <v>BAVM 38 </v>
      </c>
      <c r="B35" s="6" t="str">
        <f t="shared" si="1"/>
        <v>I</v>
      </c>
      <c r="C35" s="12">
        <f t="shared" si="2"/>
        <v>45782.385000000002</v>
      </c>
      <c r="D35" t="str">
        <f t="shared" si="3"/>
        <v>vis</v>
      </c>
      <c r="E35" s="175">
        <f>VLOOKUP(C35,'Active 1'!C$21:E$961,3,FALSE)</f>
        <v>1831.0004159305504</v>
      </c>
      <c r="F35" s="6" t="s">
        <v>182</v>
      </c>
      <c r="G35" t="str">
        <f t="shared" si="4"/>
        <v>45782.385</v>
      </c>
      <c r="H35" s="12">
        <f t="shared" si="5"/>
        <v>50340</v>
      </c>
      <c r="I35" s="176" t="s">
        <v>410</v>
      </c>
      <c r="J35" s="177" t="s">
        <v>411</v>
      </c>
      <c r="K35" s="176">
        <v>50340</v>
      </c>
      <c r="L35" s="176" t="s">
        <v>412</v>
      </c>
      <c r="M35" s="177" t="s">
        <v>253</v>
      </c>
      <c r="N35" s="177"/>
      <c r="O35" s="178" t="s">
        <v>385</v>
      </c>
      <c r="P35" s="179" t="s">
        <v>405</v>
      </c>
    </row>
    <row r="36" spans="1:16" ht="12.75" customHeight="1" thickBot="1" x14ac:dyDescent="0.25">
      <c r="A36" s="12" t="str">
        <f t="shared" si="0"/>
        <v> VSSC 61.17 </v>
      </c>
      <c r="B36" s="6" t="str">
        <f t="shared" si="1"/>
        <v>II</v>
      </c>
      <c r="C36" s="12">
        <f t="shared" si="2"/>
        <v>45813.559000000001</v>
      </c>
      <c r="D36" t="str">
        <f t="shared" si="3"/>
        <v>vis</v>
      </c>
      <c r="E36" s="175">
        <f>VLOOKUP(C36,'Active 1'!C$21:E$961,3,FALSE)</f>
        <v>1906.5171254620436</v>
      </c>
      <c r="F36" s="6" t="s">
        <v>182</v>
      </c>
      <c r="G36" t="str">
        <f t="shared" si="4"/>
        <v>45813.559</v>
      </c>
      <c r="H36" s="12">
        <f t="shared" si="5"/>
        <v>50415.5</v>
      </c>
      <c r="I36" s="176" t="s">
        <v>413</v>
      </c>
      <c r="J36" s="177" t="s">
        <v>414</v>
      </c>
      <c r="K36" s="176">
        <v>50415.5</v>
      </c>
      <c r="L36" s="176" t="s">
        <v>415</v>
      </c>
      <c r="M36" s="177" t="s">
        <v>254</v>
      </c>
      <c r="N36" s="177"/>
      <c r="O36" s="178" t="s">
        <v>416</v>
      </c>
      <c r="P36" s="178" t="s">
        <v>417</v>
      </c>
    </row>
    <row r="37" spans="1:16" ht="12.75" customHeight="1" thickBot="1" x14ac:dyDescent="0.25">
      <c r="A37" s="12" t="str">
        <f t="shared" si="0"/>
        <v> VSSC 61.17 </v>
      </c>
      <c r="B37" s="6" t="str">
        <f t="shared" si="1"/>
        <v>I</v>
      </c>
      <c r="C37" s="12">
        <f t="shared" si="2"/>
        <v>45815.421000000002</v>
      </c>
      <c r="D37" t="str">
        <f t="shared" si="3"/>
        <v>vis</v>
      </c>
      <c r="E37" s="175">
        <f>VLOOKUP(C37,'Active 1'!C$21:E$961,3,FALSE)</f>
        <v>1911.0276827581147</v>
      </c>
      <c r="F37" s="6" t="s">
        <v>182</v>
      </c>
      <c r="G37" t="str">
        <f t="shared" si="4"/>
        <v>45815.421</v>
      </c>
      <c r="H37" s="12">
        <f t="shared" si="5"/>
        <v>50420</v>
      </c>
      <c r="I37" s="176" t="s">
        <v>418</v>
      </c>
      <c r="J37" s="177" t="s">
        <v>419</v>
      </c>
      <c r="K37" s="176">
        <v>50420</v>
      </c>
      <c r="L37" s="176" t="s">
        <v>420</v>
      </c>
      <c r="M37" s="177" t="s">
        <v>254</v>
      </c>
      <c r="N37" s="177"/>
      <c r="O37" s="178" t="s">
        <v>416</v>
      </c>
      <c r="P37" s="178" t="s">
        <v>417</v>
      </c>
    </row>
    <row r="38" spans="1:16" ht="12.75" customHeight="1" thickBot="1" x14ac:dyDescent="0.25">
      <c r="A38" s="12" t="str">
        <f t="shared" si="0"/>
        <v> VSSC 61.17 </v>
      </c>
      <c r="B38" s="6" t="str">
        <f t="shared" si="1"/>
        <v>II</v>
      </c>
      <c r="C38" s="12">
        <f t="shared" si="2"/>
        <v>45816.45</v>
      </c>
      <c r="D38" t="str">
        <f t="shared" si="3"/>
        <v>vis</v>
      </c>
      <c r="E38" s="175">
        <f>VLOOKUP(C38,'Active 1'!C$21:E$961,3,FALSE)</f>
        <v>1913.5203591585616</v>
      </c>
      <c r="F38" s="6" t="s">
        <v>182</v>
      </c>
      <c r="G38" t="str">
        <f t="shared" si="4"/>
        <v>45816.450</v>
      </c>
      <c r="H38" s="12">
        <f t="shared" si="5"/>
        <v>50422.5</v>
      </c>
      <c r="I38" s="176" t="s">
        <v>421</v>
      </c>
      <c r="J38" s="177" t="s">
        <v>422</v>
      </c>
      <c r="K38" s="176">
        <v>50422.5</v>
      </c>
      <c r="L38" s="176" t="s">
        <v>423</v>
      </c>
      <c r="M38" s="177" t="s">
        <v>254</v>
      </c>
      <c r="N38" s="177"/>
      <c r="O38" s="178" t="s">
        <v>416</v>
      </c>
      <c r="P38" s="178" t="s">
        <v>417</v>
      </c>
    </row>
    <row r="39" spans="1:16" ht="12.75" customHeight="1" thickBot="1" x14ac:dyDescent="0.25">
      <c r="A39" s="12" t="str">
        <f t="shared" si="0"/>
        <v>BAVM 39 </v>
      </c>
      <c r="B39" s="6" t="str">
        <f t="shared" si="1"/>
        <v>I</v>
      </c>
      <c r="C39" s="12">
        <f t="shared" si="2"/>
        <v>46203.447999999997</v>
      </c>
      <c r="D39" t="str">
        <f t="shared" si="3"/>
        <v>vis</v>
      </c>
      <c r="E39" s="175">
        <f>VLOOKUP(C39,'Active 1'!C$21:E$961,3,FALSE)</f>
        <v>2850.9943937793892</v>
      </c>
      <c r="F39" s="6" t="s">
        <v>182</v>
      </c>
      <c r="G39" t="str">
        <f t="shared" si="4"/>
        <v>46203.448</v>
      </c>
      <c r="H39" s="12">
        <f t="shared" si="5"/>
        <v>51360</v>
      </c>
      <c r="I39" s="176" t="s">
        <v>424</v>
      </c>
      <c r="J39" s="177" t="s">
        <v>425</v>
      </c>
      <c r="K39" s="176">
        <v>51360</v>
      </c>
      <c r="L39" s="176" t="s">
        <v>426</v>
      </c>
      <c r="M39" s="177" t="s">
        <v>253</v>
      </c>
      <c r="N39" s="177"/>
      <c r="O39" s="178" t="s">
        <v>396</v>
      </c>
      <c r="P39" s="179" t="s">
        <v>427</v>
      </c>
    </row>
    <row r="40" spans="1:16" ht="12.75" customHeight="1" thickBot="1" x14ac:dyDescent="0.25">
      <c r="A40" s="12" t="str">
        <f t="shared" si="0"/>
        <v> VSSC 63.24 </v>
      </c>
      <c r="B40" s="6" t="str">
        <f t="shared" si="1"/>
        <v>II</v>
      </c>
      <c r="C40" s="12">
        <f t="shared" si="2"/>
        <v>46218.517999999996</v>
      </c>
      <c r="D40" t="str">
        <f t="shared" si="3"/>
        <v>vis</v>
      </c>
      <c r="E40" s="175">
        <f>VLOOKUP(C40,'Active 1'!C$21:E$961,3,FALSE)</f>
        <v>2887.500354279794</v>
      </c>
      <c r="F40" s="6" t="s">
        <v>182</v>
      </c>
      <c r="G40" t="str">
        <f t="shared" si="4"/>
        <v>46218.518</v>
      </c>
      <c r="H40" s="12">
        <f t="shared" si="5"/>
        <v>51396.5</v>
      </c>
      <c r="I40" s="176" t="s">
        <v>428</v>
      </c>
      <c r="J40" s="177" t="s">
        <v>429</v>
      </c>
      <c r="K40" s="176">
        <v>51396.5</v>
      </c>
      <c r="L40" s="176" t="s">
        <v>430</v>
      </c>
      <c r="M40" s="177" t="s">
        <v>254</v>
      </c>
      <c r="N40" s="177"/>
      <c r="O40" s="178" t="s">
        <v>416</v>
      </c>
      <c r="P40" s="178" t="s">
        <v>431</v>
      </c>
    </row>
    <row r="41" spans="1:16" ht="12.75" customHeight="1" thickBot="1" x14ac:dyDescent="0.25">
      <c r="A41" s="12" t="str">
        <f t="shared" si="0"/>
        <v>BAVM 43 </v>
      </c>
      <c r="B41" s="6" t="str">
        <f t="shared" si="1"/>
        <v>I</v>
      </c>
      <c r="C41" s="12">
        <f t="shared" si="2"/>
        <v>46518.425000000003</v>
      </c>
      <c r="D41" t="str">
        <f t="shared" si="3"/>
        <v>vis</v>
      </c>
      <c r="E41" s="175">
        <f>VLOOKUP(C41,'Active 1'!C$21:E$961,3,FALSE)</f>
        <v>3614.0028822025092</v>
      </c>
      <c r="F41" s="6" t="s">
        <v>182</v>
      </c>
      <c r="G41" t="str">
        <f t="shared" si="4"/>
        <v>46518.425</v>
      </c>
      <c r="H41" s="12">
        <f t="shared" si="5"/>
        <v>52123</v>
      </c>
      <c r="I41" s="176" t="s">
        <v>432</v>
      </c>
      <c r="J41" s="177" t="s">
        <v>433</v>
      </c>
      <c r="K41" s="176">
        <v>52123</v>
      </c>
      <c r="L41" s="176" t="s">
        <v>434</v>
      </c>
      <c r="M41" s="177" t="s">
        <v>253</v>
      </c>
      <c r="N41" s="177"/>
      <c r="O41" s="178" t="s">
        <v>396</v>
      </c>
      <c r="P41" s="179" t="s">
        <v>435</v>
      </c>
    </row>
    <row r="42" spans="1:16" ht="12.75" customHeight="1" thickBot="1" x14ac:dyDescent="0.25">
      <c r="A42" s="12" t="str">
        <f t="shared" si="0"/>
        <v>BAVM 56 </v>
      </c>
      <c r="B42" s="6" t="str">
        <f t="shared" si="1"/>
        <v>I</v>
      </c>
      <c r="C42" s="12">
        <f t="shared" si="2"/>
        <v>47909.588000000003</v>
      </c>
      <c r="D42" t="str">
        <f t="shared" si="3"/>
        <v>vis</v>
      </c>
      <c r="E42" s="175">
        <f>VLOOKUP(C42,'Active 1'!C$21:E$961,3,FALSE)</f>
        <v>6983.9923664510488</v>
      </c>
      <c r="F42" s="6" t="s">
        <v>182</v>
      </c>
      <c r="G42" t="str">
        <f t="shared" si="4"/>
        <v>47909.588</v>
      </c>
      <c r="H42" s="12">
        <f t="shared" si="5"/>
        <v>55493</v>
      </c>
      <c r="I42" s="176" t="s">
        <v>436</v>
      </c>
      <c r="J42" s="177" t="s">
        <v>437</v>
      </c>
      <c r="K42" s="176">
        <v>55493</v>
      </c>
      <c r="L42" s="176" t="s">
        <v>266</v>
      </c>
      <c r="M42" s="177" t="s">
        <v>253</v>
      </c>
      <c r="N42" s="177"/>
      <c r="O42" s="178" t="s">
        <v>438</v>
      </c>
      <c r="P42" s="179" t="s">
        <v>439</v>
      </c>
    </row>
    <row r="43" spans="1:16" ht="12.75" customHeight="1" thickBot="1" x14ac:dyDescent="0.25">
      <c r="A43" s="12" t="str">
        <f t="shared" ref="A43:A74" si="6">P43</f>
        <v> BBS 94 </v>
      </c>
      <c r="B43" s="6" t="str">
        <f t="shared" ref="B43:B74" si="7">IF(H43=INT(H43),"I","II")</f>
        <v>II</v>
      </c>
      <c r="C43" s="12">
        <f t="shared" ref="C43:C74" si="8">1*G43</f>
        <v>47968.421000000002</v>
      </c>
      <c r="D43" t="str">
        <f t="shared" ref="D43:D74" si="9">VLOOKUP(F43,I$1:J$5,2,FALSE)</f>
        <v>vis</v>
      </c>
      <c r="E43" s="175">
        <f>VLOOKUP(C43,'Active 1'!C$21:E$961,3,FALSE)</f>
        <v>7126.5109579653354</v>
      </c>
      <c r="F43" s="6" t="s">
        <v>182</v>
      </c>
      <c r="G43" t="str">
        <f t="shared" ref="G43:G74" si="10">MID(I43,3,LEN(I43)-3)</f>
        <v>47968.421</v>
      </c>
      <c r="H43" s="12">
        <f t="shared" ref="H43:H74" si="11">1*K43</f>
        <v>55635.5</v>
      </c>
      <c r="I43" s="176" t="s">
        <v>440</v>
      </c>
      <c r="J43" s="177" t="s">
        <v>441</v>
      </c>
      <c r="K43" s="176">
        <v>55635.5</v>
      </c>
      <c r="L43" s="176" t="s">
        <v>442</v>
      </c>
      <c r="M43" s="177" t="s">
        <v>254</v>
      </c>
      <c r="N43" s="177"/>
      <c r="O43" s="178" t="s">
        <v>258</v>
      </c>
      <c r="P43" s="178" t="s">
        <v>443</v>
      </c>
    </row>
    <row r="44" spans="1:16" ht="12.75" customHeight="1" thickBot="1" x14ac:dyDescent="0.25">
      <c r="A44" s="12" t="str">
        <f t="shared" si="6"/>
        <v> BBS 95 </v>
      </c>
      <c r="B44" s="6" t="str">
        <f t="shared" si="7"/>
        <v>II</v>
      </c>
      <c r="C44" s="12">
        <f t="shared" si="8"/>
        <v>48001.438999999998</v>
      </c>
      <c r="D44" t="str">
        <f t="shared" si="9"/>
        <v>vis</v>
      </c>
      <c r="E44" s="175">
        <f>VLOOKUP(C44,'Active 1'!C$21:E$961,3,FALSE)</f>
        <v>7206.4946211240776</v>
      </c>
      <c r="F44" s="6" t="s">
        <v>182</v>
      </c>
      <c r="G44" t="str">
        <f t="shared" si="10"/>
        <v>48001.439</v>
      </c>
      <c r="H44" s="12">
        <f t="shared" si="11"/>
        <v>55715.5</v>
      </c>
      <c r="I44" s="176" t="s">
        <v>444</v>
      </c>
      <c r="J44" s="177" t="s">
        <v>445</v>
      </c>
      <c r="K44" s="176">
        <v>55715.5</v>
      </c>
      <c r="L44" s="176" t="s">
        <v>265</v>
      </c>
      <c r="M44" s="177" t="s">
        <v>254</v>
      </c>
      <c r="N44" s="177"/>
      <c r="O44" s="178" t="s">
        <v>258</v>
      </c>
      <c r="P44" s="178" t="s">
        <v>446</v>
      </c>
    </row>
    <row r="45" spans="1:16" ht="12.75" customHeight="1" thickBot="1" x14ac:dyDescent="0.25">
      <c r="A45" s="12" t="str">
        <f t="shared" si="6"/>
        <v> BBS 95 </v>
      </c>
      <c r="B45" s="6" t="str">
        <f t="shared" si="7"/>
        <v>I</v>
      </c>
      <c r="C45" s="12">
        <f t="shared" si="8"/>
        <v>48002.462</v>
      </c>
      <c r="D45" t="str">
        <f t="shared" si="9"/>
        <v>vis</v>
      </c>
      <c r="E45" s="175">
        <f>VLOOKUP(C45,'Active 1'!C$21:E$961,3,FALSE)</f>
        <v>7208.9727629682684</v>
      </c>
      <c r="F45" s="6" t="s">
        <v>182</v>
      </c>
      <c r="G45" t="str">
        <f t="shared" si="10"/>
        <v>48002.462</v>
      </c>
      <c r="H45" s="12">
        <f t="shared" si="11"/>
        <v>55718</v>
      </c>
      <c r="I45" s="176" t="s">
        <v>447</v>
      </c>
      <c r="J45" s="177" t="s">
        <v>448</v>
      </c>
      <c r="K45" s="176">
        <v>55718</v>
      </c>
      <c r="L45" s="176" t="s">
        <v>263</v>
      </c>
      <c r="M45" s="177" t="s">
        <v>254</v>
      </c>
      <c r="N45" s="177"/>
      <c r="O45" s="178" t="s">
        <v>258</v>
      </c>
      <c r="P45" s="178" t="s">
        <v>446</v>
      </c>
    </row>
    <row r="46" spans="1:16" ht="12.75" customHeight="1" thickBot="1" x14ac:dyDescent="0.25">
      <c r="A46" s="12" t="str">
        <f t="shared" si="6"/>
        <v> BBS 95 </v>
      </c>
      <c r="B46" s="6" t="str">
        <f t="shared" si="7"/>
        <v>II</v>
      </c>
      <c r="C46" s="12">
        <f t="shared" si="8"/>
        <v>48013.419000000002</v>
      </c>
      <c r="D46" t="str">
        <f t="shared" si="9"/>
        <v>vis</v>
      </c>
      <c r="E46" s="175">
        <f>VLOOKUP(C46,'Active 1'!C$21:E$961,3,FALSE)</f>
        <v>7235.5152851449784</v>
      </c>
      <c r="F46" s="6" t="s">
        <v>182</v>
      </c>
      <c r="G46" t="str">
        <f t="shared" si="10"/>
        <v>48013.419</v>
      </c>
      <c r="H46" s="12">
        <f t="shared" si="11"/>
        <v>55744.5</v>
      </c>
      <c r="I46" s="176" t="s">
        <v>449</v>
      </c>
      <c r="J46" s="177" t="s">
        <v>450</v>
      </c>
      <c r="K46" s="176">
        <v>55744.5</v>
      </c>
      <c r="L46" s="176" t="s">
        <v>271</v>
      </c>
      <c r="M46" s="177" t="s">
        <v>281</v>
      </c>
      <c r="N46" s="177" t="s">
        <v>282</v>
      </c>
      <c r="O46" s="178" t="s">
        <v>255</v>
      </c>
      <c r="P46" s="178" t="s">
        <v>446</v>
      </c>
    </row>
    <row r="47" spans="1:16" ht="12.75" customHeight="1" thickBot="1" x14ac:dyDescent="0.25">
      <c r="A47" s="12" t="str">
        <f t="shared" si="6"/>
        <v> BBS 95 </v>
      </c>
      <c r="B47" s="6" t="str">
        <f t="shared" si="7"/>
        <v>II</v>
      </c>
      <c r="C47" s="12">
        <f t="shared" si="8"/>
        <v>48013.436000000002</v>
      </c>
      <c r="D47" t="str">
        <f t="shared" si="9"/>
        <v>vis</v>
      </c>
      <c r="E47" s="175">
        <f>VLOOKUP(C47,'Active 1'!C$21:E$961,3,FALSE)</f>
        <v>7235.5564663877458</v>
      </c>
      <c r="F47" s="6" t="s">
        <v>182</v>
      </c>
      <c r="G47" t="str">
        <f t="shared" si="10"/>
        <v>48013.436</v>
      </c>
      <c r="H47" s="12">
        <f t="shared" si="11"/>
        <v>55744.5</v>
      </c>
      <c r="I47" s="176" t="s">
        <v>451</v>
      </c>
      <c r="J47" s="177" t="s">
        <v>452</v>
      </c>
      <c r="K47" s="176">
        <v>55744.5</v>
      </c>
      <c r="L47" s="176" t="s">
        <v>453</v>
      </c>
      <c r="M47" s="177" t="s">
        <v>254</v>
      </c>
      <c r="N47" s="177"/>
      <c r="O47" s="178" t="s">
        <v>258</v>
      </c>
      <c r="P47" s="178" t="s">
        <v>446</v>
      </c>
    </row>
    <row r="48" spans="1:16" ht="12.75" customHeight="1" thickBot="1" x14ac:dyDescent="0.25">
      <c r="A48" s="12" t="str">
        <f t="shared" si="6"/>
        <v> BBS 95 </v>
      </c>
      <c r="B48" s="6" t="str">
        <f t="shared" si="7"/>
        <v>II</v>
      </c>
      <c r="C48" s="12">
        <f t="shared" si="8"/>
        <v>48039.423999999999</v>
      </c>
      <c r="D48" t="str">
        <f t="shared" si="9"/>
        <v>vis</v>
      </c>
      <c r="E48" s="175">
        <f>VLOOKUP(C48,'Active 1'!C$21:E$961,3,FALSE)</f>
        <v>7298.5104744490891</v>
      </c>
      <c r="F48" s="6" t="s">
        <v>182</v>
      </c>
      <c r="G48" t="str">
        <f t="shared" si="10"/>
        <v>48039.424</v>
      </c>
      <c r="H48" s="12">
        <f t="shared" si="11"/>
        <v>55807.5</v>
      </c>
      <c r="I48" s="176" t="s">
        <v>454</v>
      </c>
      <c r="J48" s="177" t="s">
        <v>455</v>
      </c>
      <c r="K48" s="176">
        <v>55807.5</v>
      </c>
      <c r="L48" s="176" t="s">
        <v>367</v>
      </c>
      <c r="M48" s="177" t="s">
        <v>254</v>
      </c>
      <c r="N48" s="177"/>
      <c r="O48" s="178" t="s">
        <v>258</v>
      </c>
      <c r="P48" s="178" t="s">
        <v>446</v>
      </c>
    </row>
    <row r="49" spans="1:16" ht="12.75" customHeight="1" thickBot="1" x14ac:dyDescent="0.25">
      <c r="A49" s="12" t="str">
        <f t="shared" si="6"/>
        <v> BBS 97 </v>
      </c>
      <c r="B49" s="6" t="str">
        <f t="shared" si="7"/>
        <v>I</v>
      </c>
      <c r="C49" s="12">
        <f t="shared" si="8"/>
        <v>48348.41</v>
      </c>
      <c r="D49" t="str">
        <f t="shared" si="9"/>
        <v>vis</v>
      </c>
      <c r="E49" s="175">
        <f>VLOOKUP(C49,'Active 1'!C$21:E$961,3,FALSE)</f>
        <v>8047.0062084357132</v>
      </c>
      <c r="F49" s="6" t="s">
        <v>182</v>
      </c>
      <c r="G49" t="str">
        <f t="shared" si="10"/>
        <v>48348.410</v>
      </c>
      <c r="H49" s="12">
        <f t="shared" si="11"/>
        <v>56556</v>
      </c>
      <c r="I49" s="176" t="s">
        <v>459</v>
      </c>
      <c r="J49" s="177" t="s">
        <v>460</v>
      </c>
      <c r="K49" s="176">
        <v>56556</v>
      </c>
      <c r="L49" s="176" t="s">
        <v>273</v>
      </c>
      <c r="M49" s="177" t="s">
        <v>254</v>
      </c>
      <c r="N49" s="177"/>
      <c r="O49" s="178" t="s">
        <v>258</v>
      </c>
      <c r="P49" s="178" t="s">
        <v>461</v>
      </c>
    </row>
    <row r="50" spans="1:16" ht="12.75" customHeight="1" thickBot="1" x14ac:dyDescent="0.25">
      <c r="A50" s="12" t="str">
        <f t="shared" si="6"/>
        <v> BBS 97 </v>
      </c>
      <c r="B50" s="6" t="str">
        <f t="shared" si="7"/>
        <v>II</v>
      </c>
      <c r="C50" s="12">
        <f t="shared" si="8"/>
        <v>48356.447</v>
      </c>
      <c r="D50" t="str">
        <f t="shared" si="9"/>
        <v>vis</v>
      </c>
      <c r="E50" s="175">
        <f>VLOOKUP(C50,'Active 1'!C$21:E$961,3,FALSE)</f>
        <v>8066.4752465605725</v>
      </c>
      <c r="F50" s="6" t="s">
        <v>182</v>
      </c>
      <c r="G50" t="str">
        <f t="shared" si="10"/>
        <v>48356.447</v>
      </c>
      <c r="H50" s="12">
        <f t="shared" si="11"/>
        <v>56575.5</v>
      </c>
      <c r="I50" s="176" t="s">
        <v>462</v>
      </c>
      <c r="J50" s="177" t="s">
        <v>463</v>
      </c>
      <c r="K50" s="176">
        <v>56575.5</v>
      </c>
      <c r="L50" s="176" t="s">
        <v>272</v>
      </c>
      <c r="M50" s="177" t="s">
        <v>254</v>
      </c>
      <c r="N50" s="177"/>
      <c r="O50" s="178" t="s">
        <v>258</v>
      </c>
      <c r="P50" s="178" t="s">
        <v>461</v>
      </c>
    </row>
    <row r="51" spans="1:16" ht="12.75" customHeight="1" thickBot="1" x14ac:dyDescent="0.25">
      <c r="A51" s="12" t="str">
        <f t="shared" si="6"/>
        <v> BBS 98 </v>
      </c>
      <c r="B51" s="6" t="str">
        <f t="shared" si="7"/>
        <v>I</v>
      </c>
      <c r="C51" s="12">
        <f t="shared" si="8"/>
        <v>48407.417999999998</v>
      </c>
      <c r="D51" t="str">
        <f t="shared" si="9"/>
        <v>vis</v>
      </c>
      <c r="E51" s="175">
        <f>VLOOKUP(C51,'Active 1'!C$21:E$961,3,FALSE)</f>
        <v>8189.9487245078908</v>
      </c>
      <c r="F51" s="6" t="s">
        <v>182</v>
      </c>
      <c r="G51" t="str">
        <f t="shared" si="10"/>
        <v>48407.418</v>
      </c>
      <c r="H51" s="12">
        <f t="shared" si="11"/>
        <v>56699</v>
      </c>
      <c r="I51" s="176" t="s">
        <v>464</v>
      </c>
      <c r="J51" s="177" t="s">
        <v>465</v>
      </c>
      <c r="K51" s="176">
        <v>56699</v>
      </c>
      <c r="L51" s="176" t="s">
        <v>466</v>
      </c>
      <c r="M51" s="177" t="s">
        <v>254</v>
      </c>
      <c r="N51" s="177"/>
      <c r="O51" s="178" t="s">
        <v>258</v>
      </c>
      <c r="P51" s="178" t="s">
        <v>467</v>
      </c>
    </row>
    <row r="52" spans="1:16" ht="12.75" customHeight="1" thickBot="1" x14ac:dyDescent="0.25">
      <c r="A52" s="12" t="str">
        <f t="shared" si="6"/>
        <v>BAVM 60 </v>
      </c>
      <c r="B52" s="6" t="str">
        <f t="shared" si="7"/>
        <v>I</v>
      </c>
      <c r="C52" s="12">
        <f t="shared" si="8"/>
        <v>48683.62</v>
      </c>
      <c r="D52" t="str">
        <f t="shared" si="9"/>
        <v>vis</v>
      </c>
      <c r="E52" s="175">
        <f>VLOOKUP(C52,'Active 1'!C$21:E$961,3,FALSE)</f>
        <v>8859.0276430303293</v>
      </c>
      <c r="F52" s="6" t="s">
        <v>182</v>
      </c>
      <c r="G52" t="str">
        <f t="shared" si="10"/>
        <v>48683.6200</v>
      </c>
      <c r="H52" s="12">
        <f t="shared" si="11"/>
        <v>57368</v>
      </c>
      <c r="I52" s="176" t="s">
        <v>471</v>
      </c>
      <c r="J52" s="177" t="s">
        <v>472</v>
      </c>
      <c r="K52" s="176">
        <v>57368</v>
      </c>
      <c r="L52" s="176" t="s">
        <v>473</v>
      </c>
      <c r="M52" s="177" t="s">
        <v>281</v>
      </c>
      <c r="N52" s="177" t="s">
        <v>143</v>
      </c>
      <c r="O52" s="178" t="s">
        <v>474</v>
      </c>
      <c r="P52" s="179" t="s">
        <v>475</v>
      </c>
    </row>
    <row r="53" spans="1:16" ht="12.75" customHeight="1" thickBot="1" x14ac:dyDescent="0.25">
      <c r="A53" s="12" t="str">
        <f t="shared" si="6"/>
        <v>BAVM 60 </v>
      </c>
      <c r="B53" s="6" t="str">
        <f t="shared" si="7"/>
        <v>I</v>
      </c>
      <c r="C53" s="12">
        <f t="shared" si="8"/>
        <v>48683.620300000002</v>
      </c>
      <c r="D53" t="str">
        <f t="shared" si="9"/>
        <v>vis</v>
      </c>
      <c r="E53" s="175">
        <f>VLOOKUP(C53,'Active 1'!C$21:E$961,3,FALSE)</f>
        <v>8859.0283697581417</v>
      </c>
      <c r="F53" s="6" t="s">
        <v>182</v>
      </c>
      <c r="G53" t="str">
        <f t="shared" si="10"/>
        <v>48683.6203</v>
      </c>
      <c r="H53" s="12">
        <f t="shared" si="11"/>
        <v>57368</v>
      </c>
      <c r="I53" s="176" t="s">
        <v>476</v>
      </c>
      <c r="J53" s="177" t="s">
        <v>477</v>
      </c>
      <c r="K53" s="176">
        <v>57368</v>
      </c>
      <c r="L53" s="176" t="s">
        <v>478</v>
      </c>
      <c r="M53" s="177" t="s">
        <v>281</v>
      </c>
      <c r="N53" s="177" t="s">
        <v>479</v>
      </c>
      <c r="O53" s="178" t="s">
        <v>474</v>
      </c>
      <c r="P53" s="179" t="s">
        <v>475</v>
      </c>
    </row>
    <row r="54" spans="1:16" ht="12.75" customHeight="1" thickBot="1" x14ac:dyDescent="0.25">
      <c r="A54" s="12" t="str">
        <f t="shared" si="6"/>
        <v> BBS 101 </v>
      </c>
      <c r="B54" s="6" t="str">
        <f t="shared" si="7"/>
        <v>I</v>
      </c>
      <c r="C54" s="12">
        <f t="shared" si="8"/>
        <v>48689.402999999998</v>
      </c>
      <c r="D54" t="str">
        <f t="shared" si="9"/>
        <v>vis</v>
      </c>
      <c r="E54" s="175">
        <f>VLOOKUP(C54,'Active 1'!C$21:E$961,3,FALSE)</f>
        <v>8873.036532849419</v>
      </c>
      <c r="F54" s="6" t="s">
        <v>182</v>
      </c>
      <c r="G54" t="str">
        <f t="shared" si="10"/>
        <v>48689.403</v>
      </c>
      <c r="H54" s="12">
        <f t="shared" si="11"/>
        <v>57382</v>
      </c>
      <c r="I54" s="176" t="s">
        <v>480</v>
      </c>
      <c r="J54" s="177" t="s">
        <v>481</v>
      </c>
      <c r="K54" s="176">
        <v>57382</v>
      </c>
      <c r="L54" s="176" t="s">
        <v>482</v>
      </c>
      <c r="M54" s="177" t="s">
        <v>254</v>
      </c>
      <c r="N54" s="177"/>
      <c r="O54" s="178" t="s">
        <v>258</v>
      </c>
      <c r="P54" s="178" t="s">
        <v>483</v>
      </c>
    </row>
    <row r="55" spans="1:16" ht="12.75" customHeight="1" thickBot="1" x14ac:dyDescent="0.25">
      <c r="A55" s="12" t="str">
        <f t="shared" si="6"/>
        <v> BBS 101 </v>
      </c>
      <c r="B55" s="6" t="str">
        <f t="shared" si="7"/>
        <v>I</v>
      </c>
      <c r="C55" s="12">
        <f t="shared" si="8"/>
        <v>48720.356</v>
      </c>
      <c r="D55" t="str">
        <f t="shared" si="9"/>
        <v>vis</v>
      </c>
      <c r="E55" s="175">
        <f>VLOOKUP(C55,'Active 1'!C$21:E$961,3,FALSE)</f>
        <v>8948.0178862249395</v>
      </c>
      <c r="F55" s="6" t="s">
        <v>182</v>
      </c>
      <c r="G55" t="str">
        <f t="shared" si="10"/>
        <v>48720.356</v>
      </c>
      <c r="H55" s="12">
        <f t="shared" si="11"/>
        <v>57457</v>
      </c>
      <c r="I55" s="176" t="s">
        <v>484</v>
      </c>
      <c r="J55" s="177" t="s">
        <v>485</v>
      </c>
      <c r="K55" s="176">
        <v>57457</v>
      </c>
      <c r="L55" s="176" t="s">
        <v>288</v>
      </c>
      <c r="M55" s="177" t="s">
        <v>254</v>
      </c>
      <c r="N55" s="177"/>
      <c r="O55" s="178" t="s">
        <v>258</v>
      </c>
      <c r="P55" s="178" t="s">
        <v>483</v>
      </c>
    </row>
    <row r="56" spans="1:16" ht="12.75" customHeight="1" thickBot="1" x14ac:dyDescent="0.25">
      <c r="A56" s="12" t="str">
        <f t="shared" si="6"/>
        <v> BBS 104 </v>
      </c>
      <c r="B56" s="6" t="str">
        <f t="shared" si="7"/>
        <v>I</v>
      </c>
      <c r="C56" s="12">
        <f t="shared" si="8"/>
        <v>49098.498</v>
      </c>
      <c r="D56" t="str">
        <f t="shared" si="9"/>
        <v>vis</v>
      </c>
      <c r="E56" s="175">
        <f>VLOOKUP(C56,'Active 1'!C$21:E$961,3,FALSE)</f>
        <v>9864.0389157899226</v>
      </c>
      <c r="F56" s="6" t="s">
        <v>182</v>
      </c>
      <c r="G56" t="str">
        <f t="shared" si="10"/>
        <v>49098.498</v>
      </c>
      <c r="H56" s="12">
        <f t="shared" si="11"/>
        <v>58373</v>
      </c>
      <c r="I56" s="176" t="s">
        <v>486</v>
      </c>
      <c r="J56" s="177" t="s">
        <v>487</v>
      </c>
      <c r="K56" s="176">
        <v>58373</v>
      </c>
      <c r="L56" s="176" t="s">
        <v>274</v>
      </c>
      <c r="M56" s="177" t="s">
        <v>281</v>
      </c>
      <c r="N56" s="177" t="s">
        <v>282</v>
      </c>
      <c r="O56" s="178" t="s">
        <v>286</v>
      </c>
      <c r="P56" s="178" t="s">
        <v>488</v>
      </c>
    </row>
    <row r="57" spans="1:16" ht="12.75" customHeight="1" thickBot="1" x14ac:dyDescent="0.25">
      <c r="A57" s="12" t="str">
        <f t="shared" si="6"/>
        <v>BAVM 68 </v>
      </c>
      <c r="B57" s="6" t="str">
        <f t="shared" si="7"/>
        <v>I</v>
      </c>
      <c r="C57" s="12">
        <f t="shared" si="8"/>
        <v>49446.5</v>
      </c>
      <c r="D57" t="str">
        <f t="shared" si="9"/>
        <v>vis</v>
      </c>
      <c r="E57" s="175">
        <f>VLOOKUP(C57,'Active 1'!C$21:E$961,3,FALSE)</f>
        <v>10707.048024354097</v>
      </c>
      <c r="F57" s="6" t="s">
        <v>182</v>
      </c>
      <c r="G57" t="str">
        <f t="shared" si="10"/>
        <v>49446.500</v>
      </c>
      <c r="H57" s="12">
        <f t="shared" si="11"/>
        <v>59216</v>
      </c>
      <c r="I57" s="176" t="s">
        <v>489</v>
      </c>
      <c r="J57" s="177" t="s">
        <v>490</v>
      </c>
      <c r="K57" s="176">
        <v>59216</v>
      </c>
      <c r="L57" s="176" t="s">
        <v>382</v>
      </c>
      <c r="M57" s="177" t="s">
        <v>281</v>
      </c>
      <c r="N57" s="177" t="s">
        <v>479</v>
      </c>
      <c r="O57" s="178" t="s">
        <v>474</v>
      </c>
      <c r="P57" s="179" t="s">
        <v>491</v>
      </c>
    </row>
    <row r="58" spans="1:16" ht="12.75" customHeight="1" thickBot="1" x14ac:dyDescent="0.25">
      <c r="A58" s="12" t="str">
        <f t="shared" si="6"/>
        <v>BAVM 68 </v>
      </c>
      <c r="B58" s="6" t="str">
        <f t="shared" si="7"/>
        <v>I</v>
      </c>
      <c r="C58" s="12">
        <f t="shared" si="8"/>
        <v>49446.5</v>
      </c>
      <c r="D58" t="str">
        <f t="shared" si="9"/>
        <v>vis</v>
      </c>
      <c r="E58" s="175">
        <f>VLOOKUP(C58,'Active 1'!C$21:E$961,3,FALSE)</f>
        <v>10707.048024354097</v>
      </c>
      <c r="F58" s="6" t="s">
        <v>182</v>
      </c>
      <c r="G58" t="str">
        <f t="shared" si="10"/>
        <v>49446.500</v>
      </c>
      <c r="H58" s="12">
        <f t="shared" si="11"/>
        <v>59216</v>
      </c>
      <c r="I58" s="176" t="s">
        <v>489</v>
      </c>
      <c r="J58" s="177" t="s">
        <v>490</v>
      </c>
      <c r="K58" s="176">
        <v>59216</v>
      </c>
      <c r="L58" s="176" t="s">
        <v>382</v>
      </c>
      <c r="M58" s="177" t="s">
        <v>281</v>
      </c>
      <c r="N58" s="177" t="s">
        <v>143</v>
      </c>
      <c r="O58" s="178" t="s">
        <v>474</v>
      </c>
      <c r="P58" s="179" t="s">
        <v>491</v>
      </c>
    </row>
    <row r="59" spans="1:16" ht="12.75" customHeight="1" thickBot="1" x14ac:dyDescent="0.25">
      <c r="A59" s="12" t="str">
        <f t="shared" si="6"/>
        <v> BBS 106 </v>
      </c>
      <c r="B59" s="6" t="str">
        <f t="shared" si="7"/>
        <v>I</v>
      </c>
      <c r="C59" s="12">
        <f t="shared" si="8"/>
        <v>49472.544999999998</v>
      </c>
      <c r="D59" t="str">
        <f t="shared" si="9"/>
        <v>vis</v>
      </c>
      <c r="E59" s="175">
        <f>VLOOKUP(C59,'Active 1'!C$21:E$961,3,FALSE)</f>
        <v>10770.140110700015</v>
      </c>
      <c r="F59" s="6" t="s">
        <v>182</v>
      </c>
      <c r="G59" t="str">
        <f t="shared" si="10"/>
        <v>49472.545</v>
      </c>
      <c r="H59" s="12">
        <f t="shared" si="11"/>
        <v>59279</v>
      </c>
      <c r="I59" s="176" t="s">
        <v>492</v>
      </c>
      <c r="J59" s="177" t="s">
        <v>493</v>
      </c>
      <c r="K59" s="176">
        <v>59279</v>
      </c>
      <c r="L59" s="176" t="s">
        <v>284</v>
      </c>
      <c r="M59" s="177" t="s">
        <v>254</v>
      </c>
      <c r="N59" s="177"/>
      <c r="O59" s="178" t="s">
        <v>258</v>
      </c>
      <c r="P59" s="178" t="s">
        <v>494</v>
      </c>
    </row>
    <row r="60" spans="1:16" ht="12.75" customHeight="1" thickBot="1" x14ac:dyDescent="0.25">
      <c r="A60" s="12" t="str">
        <f t="shared" si="6"/>
        <v> BBS 109 </v>
      </c>
      <c r="B60" s="6" t="str">
        <f t="shared" si="7"/>
        <v>I</v>
      </c>
      <c r="C60" s="12">
        <f t="shared" si="8"/>
        <v>49896.396000000001</v>
      </c>
      <c r="D60" t="str">
        <f t="shared" si="9"/>
        <v>vis</v>
      </c>
      <c r="E60" s="175">
        <f>VLOOKUP(C60,'Active 1'!C$21:E$961,3,FALSE)</f>
        <v>11796.887812362749</v>
      </c>
      <c r="F60" s="6" t="s">
        <v>182</v>
      </c>
      <c r="G60" t="str">
        <f t="shared" si="10"/>
        <v>49896.396</v>
      </c>
      <c r="H60" s="12">
        <f t="shared" si="11"/>
        <v>60306</v>
      </c>
      <c r="I60" s="176" t="s">
        <v>495</v>
      </c>
      <c r="J60" s="177" t="s">
        <v>496</v>
      </c>
      <c r="K60" s="176">
        <v>60306</v>
      </c>
      <c r="L60" s="176" t="s">
        <v>287</v>
      </c>
      <c r="M60" s="177" t="s">
        <v>254</v>
      </c>
      <c r="N60" s="177"/>
      <c r="O60" s="178" t="s">
        <v>258</v>
      </c>
      <c r="P60" s="178" t="s">
        <v>289</v>
      </c>
    </row>
    <row r="61" spans="1:16" ht="12.75" customHeight="1" thickBot="1" x14ac:dyDescent="0.25">
      <c r="A61" s="12" t="str">
        <f t="shared" si="6"/>
        <v>BAVM 91 </v>
      </c>
      <c r="B61" s="6" t="str">
        <f t="shared" si="7"/>
        <v>I</v>
      </c>
      <c r="C61" s="12">
        <f t="shared" si="8"/>
        <v>50140.442300000002</v>
      </c>
      <c r="D61" t="str">
        <f t="shared" si="9"/>
        <v>vis</v>
      </c>
      <c r="E61" s="175">
        <f>VLOOKUP(C61,'Active 1'!C$21:E$961,3,FALSE)</f>
        <v>12388.071925705162</v>
      </c>
      <c r="F61" s="6" t="s">
        <v>182</v>
      </c>
      <c r="G61" t="str">
        <f t="shared" si="10"/>
        <v>50140.4423</v>
      </c>
      <c r="H61" s="12">
        <f t="shared" si="11"/>
        <v>60897</v>
      </c>
      <c r="I61" s="176" t="s">
        <v>497</v>
      </c>
      <c r="J61" s="177" t="s">
        <v>498</v>
      </c>
      <c r="K61" s="176">
        <v>60897</v>
      </c>
      <c r="L61" s="176" t="s">
        <v>499</v>
      </c>
      <c r="M61" s="177" t="s">
        <v>281</v>
      </c>
      <c r="N61" s="177" t="s">
        <v>290</v>
      </c>
      <c r="O61" s="178" t="s">
        <v>474</v>
      </c>
      <c r="P61" s="179" t="s">
        <v>500</v>
      </c>
    </row>
    <row r="62" spans="1:16" ht="12.75" customHeight="1" thickBot="1" x14ac:dyDescent="0.25">
      <c r="A62" s="12" t="str">
        <f t="shared" si="6"/>
        <v> BBS 112 </v>
      </c>
      <c r="B62" s="6" t="str">
        <f t="shared" si="7"/>
        <v>I</v>
      </c>
      <c r="C62" s="12">
        <f t="shared" si="8"/>
        <v>50180.398000000001</v>
      </c>
      <c r="D62" t="str">
        <f t="shared" si="9"/>
        <v>vis</v>
      </c>
      <c r="E62" s="175">
        <f>VLOOKUP(C62,'Active 1'!C$21:E$961,3,FALSE)</f>
        <v>12484.861654037344</v>
      </c>
      <c r="F62" s="6" t="s">
        <v>182</v>
      </c>
      <c r="G62" t="str">
        <f t="shared" si="10"/>
        <v>50180.398</v>
      </c>
      <c r="H62" s="12">
        <f t="shared" si="11"/>
        <v>60994</v>
      </c>
      <c r="I62" s="176" t="s">
        <v>501</v>
      </c>
      <c r="J62" s="177" t="s">
        <v>502</v>
      </c>
      <c r="K62" s="176">
        <v>60994</v>
      </c>
      <c r="L62" s="176" t="s">
        <v>503</v>
      </c>
      <c r="M62" s="177" t="s">
        <v>254</v>
      </c>
      <c r="N62" s="177"/>
      <c r="O62" s="178" t="s">
        <v>258</v>
      </c>
      <c r="P62" s="178" t="s">
        <v>504</v>
      </c>
    </row>
    <row r="63" spans="1:16" ht="12.75" customHeight="1" thickBot="1" x14ac:dyDescent="0.25">
      <c r="A63" s="12" t="str">
        <f t="shared" si="6"/>
        <v> BBS 112 </v>
      </c>
      <c r="B63" s="6" t="str">
        <f t="shared" si="7"/>
        <v>I</v>
      </c>
      <c r="C63" s="12">
        <f t="shared" si="8"/>
        <v>50192.343000000001</v>
      </c>
      <c r="D63" t="str">
        <f t="shared" si="9"/>
        <v>vis</v>
      </c>
      <c r="E63" s="175">
        <f>VLOOKUP(C63,'Active 1'!C$21:E$961,3,FALSE)</f>
        <v>12513.797533146657</v>
      </c>
      <c r="F63" s="6" t="s">
        <v>182</v>
      </c>
      <c r="G63" t="str">
        <f t="shared" si="10"/>
        <v>50192.343</v>
      </c>
      <c r="H63" s="12">
        <f t="shared" si="11"/>
        <v>61023</v>
      </c>
      <c r="I63" s="176" t="s">
        <v>505</v>
      </c>
      <c r="J63" s="177" t="s">
        <v>506</v>
      </c>
      <c r="K63" s="176">
        <v>61023</v>
      </c>
      <c r="L63" s="176" t="s">
        <v>269</v>
      </c>
      <c r="M63" s="177" t="s">
        <v>254</v>
      </c>
      <c r="N63" s="177"/>
      <c r="O63" s="178" t="s">
        <v>258</v>
      </c>
      <c r="P63" s="178" t="s">
        <v>504</v>
      </c>
    </row>
    <row r="64" spans="1:16" ht="12.75" customHeight="1" thickBot="1" x14ac:dyDescent="0.25">
      <c r="A64" s="12" t="str">
        <f t="shared" si="6"/>
        <v> BBS 112 </v>
      </c>
      <c r="B64" s="6" t="str">
        <f t="shared" si="7"/>
        <v>I</v>
      </c>
      <c r="C64" s="12">
        <f t="shared" si="8"/>
        <v>50193.358</v>
      </c>
      <c r="D64" t="str">
        <f t="shared" si="9"/>
        <v>vis</v>
      </c>
      <c r="E64" s="175">
        <f>VLOOKUP(C64,'Active 1'!C$21:E$961,3,FALSE)</f>
        <v>12516.256295582481</v>
      </c>
      <c r="F64" s="6" t="s">
        <v>182</v>
      </c>
      <c r="G64" t="str">
        <f t="shared" si="10"/>
        <v>50193.358</v>
      </c>
      <c r="H64" s="12">
        <f t="shared" si="11"/>
        <v>61025</v>
      </c>
      <c r="I64" s="176" t="s">
        <v>507</v>
      </c>
      <c r="J64" s="177" t="s">
        <v>508</v>
      </c>
      <c r="K64" s="176">
        <v>61025</v>
      </c>
      <c r="L64" s="176" t="s">
        <v>509</v>
      </c>
      <c r="M64" s="177" t="s">
        <v>254</v>
      </c>
      <c r="N64" s="177"/>
      <c r="O64" s="178" t="s">
        <v>258</v>
      </c>
      <c r="P64" s="178" t="s">
        <v>504</v>
      </c>
    </row>
    <row r="65" spans="1:16" ht="12.75" customHeight="1" thickBot="1" x14ac:dyDescent="0.25">
      <c r="A65" s="12" t="str">
        <f t="shared" si="6"/>
        <v>BAVM 99 </v>
      </c>
      <c r="B65" s="6" t="str">
        <f t="shared" si="7"/>
        <v>I</v>
      </c>
      <c r="C65" s="12">
        <f t="shared" si="8"/>
        <v>50199.478199999998</v>
      </c>
      <c r="D65" t="str">
        <f t="shared" si="9"/>
        <v>vis</v>
      </c>
      <c r="E65" s="175">
        <f>VLOOKUP(C65,'Active 1'!C$21:E$961,3,FALSE)</f>
        <v>12531.082027464001</v>
      </c>
      <c r="F65" s="6" t="s">
        <v>182</v>
      </c>
      <c r="G65" t="str">
        <f t="shared" si="10"/>
        <v>50199.4782</v>
      </c>
      <c r="H65" s="12">
        <f t="shared" si="11"/>
        <v>61040</v>
      </c>
      <c r="I65" s="176" t="s">
        <v>510</v>
      </c>
      <c r="J65" s="177" t="s">
        <v>511</v>
      </c>
      <c r="K65" s="176">
        <v>61040</v>
      </c>
      <c r="L65" s="176" t="s">
        <v>512</v>
      </c>
      <c r="M65" s="177" t="s">
        <v>281</v>
      </c>
      <c r="N65" s="177" t="s">
        <v>290</v>
      </c>
      <c r="O65" s="178" t="s">
        <v>513</v>
      </c>
      <c r="P65" s="179" t="s">
        <v>514</v>
      </c>
    </row>
    <row r="66" spans="1:16" ht="12.75" customHeight="1" thickBot="1" x14ac:dyDescent="0.25">
      <c r="A66" s="12" t="str">
        <f t="shared" si="6"/>
        <v>BAVM 111 </v>
      </c>
      <c r="B66" s="6" t="str">
        <f t="shared" si="7"/>
        <v>II</v>
      </c>
      <c r="C66" s="12">
        <f t="shared" si="8"/>
        <v>50570.392399999997</v>
      </c>
      <c r="D66" t="str">
        <f t="shared" si="9"/>
        <v>vis</v>
      </c>
      <c r="E66" s="175">
        <f>VLOOKUP(C66,'Active 1'!C$21:E$961,3,FALSE)</f>
        <v>13429.594246059851</v>
      </c>
      <c r="F66" s="6" t="s">
        <v>182</v>
      </c>
      <c r="G66" t="str">
        <f t="shared" si="10"/>
        <v>50570.3924</v>
      </c>
      <c r="H66" s="12">
        <f t="shared" si="11"/>
        <v>61938.5</v>
      </c>
      <c r="I66" s="176" t="s">
        <v>518</v>
      </c>
      <c r="J66" s="177" t="s">
        <v>519</v>
      </c>
      <c r="K66" s="176">
        <v>61938.5</v>
      </c>
      <c r="L66" s="176" t="s">
        <v>520</v>
      </c>
      <c r="M66" s="177" t="s">
        <v>281</v>
      </c>
      <c r="N66" s="177" t="s">
        <v>290</v>
      </c>
      <c r="O66" s="178" t="s">
        <v>513</v>
      </c>
      <c r="P66" s="179" t="s">
        <v>521</v>
      </c>
    </row>
    <row r="67" spans="1:16" ht="12.75" customHeight="1" thickBot="1" x14ac:dyDescent="0.25">
      <c r="A67" s="12" t="str">
        <f t="shared" si="6"/>
        <v>BAVM 117 </v>
      </c>
      <c r="B67" s="6" t="str">
        <f t="shared" si="7"/>
        <v>II</v>
      </c>
      <c r="C67" s="12">
        <f t="shared" si="8"/>
        <v>50944.404499999997</v>
      </c>
      <c r="D67" t="str">
        <f t="shared" si="9"/>
        <v>PE</v>
      </c>
      <c r="E67" s="175">
        <f>VLOOKUP(C67,'Active 1'!C$21:E$961,3,FALSE)</f>
        <v>14335.610898300969</v>
      </c>
      <c r="F67" s="6" t="str">
        <f>LEFT(M67,1)</f>
        <v>E</v>
      </c>
      <c r="G67" t="str">
        <f t="shared" si="10"/>
        <v>50944.4045</v>
      </c>
      <c r="H67" s="12">
        <f t="shared" si="11"/>
        <v>62844.5</v>
      </c>
      <c r="I67" s="176" t="s">
        <v>534</v>
      </c>
      <c r="J67" s="177" t="s">
        <v>535</v>
      </c>
      <c r="K67" s="176">
        <v>62844.5</v>
      </c>
      <c r="L67" s="176" t="s">
        <v>536</v>
      </c>
      <c r="M67" s="177" t="s">
        <v>281</v>
      </c>
      <c r="N67" s="177" t="s">
        <v>290</v>
      </c>
      <c r="O67" s="178" t="s">
        <v>513</v>
      </c>
      <c r="P67" s="179" t="s">
        <v>537</v>
      </c>
    </row>
    <row r="68" spans="1:16" ht="12.75" customHeight="1" thickBot="1" x14ac:dyDescent="0.25">
      <c r="A68" s="12" t="str">
        <f t="shared" si="6"/>
        <v>BAVM 128 </v>
      </c>
      <c r="B68" s="6" t="str">
        <f t="shared" si="7"/>
        <v>II</v>
      </c>
      <c r="C68" s="12">
        <f t="shared" si="8"/>
        <v>51271.355300000003</v>
      </c>
      <c r="D68" t="str">
        <f t="shared" si="9"/>
        <v>PE</v>
      </c>
      <c r="E68" s="175">
        <f>VLOOKUP(C68,'Active 1'!C$21:E$961,3,FALSE)</f>
        <v>15127.625031703501</v>
      </c>
      <c r="F68" s="6" t="str">
        <f>LEFT(M68,1)</f>
        <v>E</v>
      </c>
      <c r="G68" t="str">
        <f t="shared" si="10"/>
        <v>51271.3553</v>
      </c>
      <c r="H68" s="12">
        <f t="shared" si="11"/>
        <v>63636.5</v>
      </c>
      <c r="I68" s="176" t="s">
        <v>538</v>
      </c>
      <c r="J68" s="177" t="s">
        <v>539</v>
      </c>
      <c r="K68" s="176">
        <v>63636.5</v>
      </c>
      <c r="L68" s="176" t="s">
        <v>540</v>
      </c>
      <c r="M68" s="177" t="s">
        <v>281</v>
      </c>
      <c r="N68" s="177" t="s">
        <v>290</v>
      </c>
      <c r="O68" s="178" t="s">
        <v>541</v>
      </c>
      <c r="P68" s="179" t="s">
        <v>542</v>
      </c>
    </row>
    <row r="69" spans="1:16" ht="12.75" customHeight="1" thickBot="1" x14ac:dyDescent="0.25">
      <c r="A69" s="12" t="str">
        <f t="shared" si="6"/>
        <v>BAVM 128 </v>
      </c>
      <c r="B69" s="6" t="str">
        <f t="shared" si="7"/>
        <v>I</v>
      </c>
      <c r="C69" s="12">
        <f t="shared" si="8"/>
        <v>51298.395700000001</v>
      </c>
      <c r="D69" t="str">
        <f t="shared" si="9"/>
        <v>vis</v>
      </c>
      <c r="E69" s="175">
        <f>VLOOKUP(C69,'Active 1'!C$21:E$961,3,FALSE)</f>
        <v>15193.128400934762</v>
      </c>
      <c r="F69" s="6" t="s">
        <v>182</v>
      </c>
      <c r="G69" t="str">
        <f t="shared" si="10"/>
        <v>51298.3957</v>
      </c>
      <c r="H69" s="12">
        <f t="shared" si="11"/>
        <v>63702</v>
      </c>
      <c r="I69" s="176" t="s">
        <v>543</v>
      </c>
      <c r="J69" s="177" t="s">
        <v>544</v>
      </c>
      <c r="K69" s="176">
        <v>63702</v>
      </c>
      <c r="L69" s="176" t="s">
        <v>545</v>
      </c>
      <c r="M69" s="177" t="s">
        <v>281</v>
      </c>
      <c r="N69" s="177" t="s">
        <v>546</v>
      </c>
      <c r="O69" s="178" t="s">
        <v>513</v>
      </c>
      <c r="P69" s="179" t="s">
        <v>542</v>
      </c>
    </row>
    <row r="70" spans="1:16" ht="12.75" customHeight="1" thickBot="1" x14ac:dyDescent="0.25">
      <c r="A70" s="12" t="str">
        <f t="shared" si="6"/>
        <v>BAVM 152 </v>
      </c>
      <c r="B70" s="6" t="str">
        <f t="shared" si="7"/>
        <v>II</v>
      </c>
      <c r="C70" s="12">
        <f t="shared" si="8"/>
        <v>51659.407399999996</v>
      </c>
      <c r="D70" t="str">
        <f t="shared" si="9"/>
        <v>vis</v>
      </c>
      <c r="E70" s="175">
        <f>VLOOKUP(C70,'Active 1'!C$21:E$961,3,FALSE)</f>
        <v>16067.652545618506</v>
      </c>
      <c r="F70" s="6" t="s">
        <v>182</v>
      </c>
      <c r="G70" t="str">
        <f t="shared" si="10"/>
        <v>51659.4074</v>
      </c>
      <c r="H70" s="12">
        <f t="shared" si="11"/>
        <v>64576.5</v>
      </c>
      <c r="I70" s="176" t="s">
        <v>551</v>
      </c>
      <c r="J70" s="177" t="s">
        <v>552</v>
      </c>
      <c r="K70" s="176" t="s">
        <v>553</v>
      </c>
      <c r="L70" s="176" t="s">
        <v>554</v>
      </c>
      <c r="M70" s="177" t="s">
        <v>281</v>
      </c>
      <c r="N70" s="177" t="s">
        <v>546</v>
      </c>
      <c r="O70" s="178" t="s">
        <v>513</v>
      </c>
      <c r="P70" s="179" t="s">
        <v>555</v>
      </c>
    </row>
    <row r="71" spans="1:16" ht="12.75" customHeight="1" thickBot="1" x14ac:dyDescent="0.25">
      <c r="A71" s="12" t="str">
        <f t="shared" si="6"/>
        <v>BAVM 152 </v>
      </c>
      <c r="B71" s="6" t="str">
        <f t="shared" si="7"/>
        <v>II</v>
      </c>
      <c r="C71" s="12">
        <f t="shared" si="8"/>
        <v>52002.46</v>
      </c>
      <c r="D71" t="str">
        <f t="shared" si="9"/>
        <v>vis</v>
      </c>
      <c r="E71" s="175">
        <f>VLOOKUP(C71,'Active 1'!C$21:E$961,3,FALSE)</f>
        <v>16898.672098714822</v>
      </c>
      <c r="F71" s="6" t="s">
        <v>182</v>
      </c>
      <c r="G71" t="str">
        <f t="shared" si="10"/>
        <v>52002.4600</v>
      </c>
      <c r="H71" s="12">
        <f t="shared" si="11"/>
        <v>65407.5</v>
      </c>
      <c r="I71" s="176" t="s">
        <v>560</v>
      </c>
      <c r="J71" s="177" t="s">
        <v>561</v>
      </c>
      <c r="K71" s="176" t="s">
        <v>562</v>
      </c>
      <c r="L71" s="176" t="s">
        <v>563</v>
      </c>
      <c r="M71" s="177" t="s">
        <v>281</v>
      </c>
      <c r="N71" s="177" t="s">
        <v>290</v>
      </c>
      <c r="O71" s="178" t="s">
        <v>541</v>
      </c>
      <c r="P71" s="179" t="s">
        <v>555</v>
      </c>
    </row>
    <row r="72" spans="1:16" ht="12.75" customHeight="1" thickBot="1" x14ac:dyDescent="0.25">
      <c r="A72" s="12" t="str">
        <f t="shared" si="6"/>
        <v>BAVM 152 </v>
      </c>
      <c r="B72" s="6" t="str">
        <f t="shared" si="7"/>
        <v>I</v>
      </c>
      <c r="C72" s="12">
        <f t="shared" si="8"/>
        <v>52039.408100000001</v>
      </c>
      <c r="D72" t="str">
        <f t="shared" si="9"/>
        <v>vis</v>
      </c>
      <c r="E72" s="175">
        <f>VLOOKUP(C72,'Active 1'!C$21:E$961,3,FALSE)</f>
        <v>16988.17613847362</v>
      </c>
      <c r="F72" s="6" t="s">
        <v>182</v>
      </c>
      <c r="G72" t="str">
        <f t="shared" si="10"/>
        <v>52039.4081</v>
      </c>
      <c r="H72" s="12">
        <f t="shared" si="11"/>
        <v>65497</v>
      </c>
      <c r="I72" s="176" t="s">
        <v>564</v>
      </c>
      <c r="J72" s="177" t="s">
        <v>565</v>
      </c>
      <c r="K72" s="176" t="s">
        <v>566</v>
      </c>
      <c r="L72" s="176" t="s">
        <v>567</v>
      </c>
      <c r="M72" s="177" t="s">
        <v>281</v>
      </c>
      <c r="N72" s="177" t="s">
        <v>546</v>
      </c>
      <c r="O72" s="178" t="s">
        <v>513</v>
      </c>
      <c r="P72" s="179" t="s">
        <v>555</v>
      </c>
    </row>
    <row r="73" spans="1:16" ht="12.75" customHeight="1" thickBot="1" x14ac:dyDescent="0.25">
      <c r="A73" s="12" t="str">
        <f t="shared" si="6"/>
        <v>BAVM 158 </v>
      </c>
      <c r="B73" s="6" t="str">
        <f t="shared" si="7"/>
        <v>I</v>
      </c>
      <c r="C73" s="12">
        <f t="shared" si="8"/>
        <v>52401.451000000001</v>
      </c>
      <c r="D73" t="str">
        <f t="shared" si="9"/>
        <v>vis</v>
      </c>
      <c r="E73" s="175">
        <f>VLOOKUP(C73,'Active 1'!C$21:E$961,3,FALSE)</f>
        <v>17865.198288895135</v>
      </c>
      <c r="F73" s="6" t="s">
        <v>182</v>
      </c>
      <c r="G73" t="str">
        <f t="shared" si="10"/>
        <v>52401.451</v>
      </c>
      <c r="H73" s="12">
        <f t="shared" si="11"/>
        <v>66374</v>
      </c>
      <c r="I73" s="176" t="s">
        <v>578</v>
      </c>
      <c r="J73" s="177" t="s">
        <v>579</v>
      </c>
      <c r="K73" s="176" t="s">
        <v>580</v>
      </c>
      <c r="L73" s="176" t="s">
        <v>581</v>
      </c>
      <c r="M73" s="177" t="s">
        <v>281</v>
      </c>
      <c r="N73" s="177" t="s">
        <v>290</v>
      </c>
      <c r="O73" s="178" t="s">
        <v>474</v>
      </c>
      <c r="P73" s="179" t="s">
        <v>582</v>
      </c>
    </row>
    <row r="74" spans="1:16" ht="12.75" customHeight="1" thickBot="1" x14ac:dyDescent="0.25">
      <c r="A74" s="12" t="str">
        <f t="shared" si="6"/>
        <v>IBVS 5341 </v>
      </c>
      <c r="B74" s="6" t="str">
        <f t="shared" si="7"/>
        <v>I</v>
      </c>
      <c r="C74" s="12">
        <f t="shared" si="8"/>
        <v>52403.515800000001</v>
      </c>
      <c r="D74" t="str">
        <f t="shared" si="9"/>
        <v>vis</v>
      </c>
      <c r="E74" s="175">
        <f>VLOOKUP(C74,'Active 1'!C$21:E$961,3,FALSE)</f>
        <v>17870.200114193161</v>
      </c>
      <c r="F74" s="6" t="s">
        <v>182</v>
      </c>
      <c r="G74" t="str">
        <f t="shared" si="10"/>
        <v>52403.5158</v>
      </c>
      <c r="H74" s="12">
        <f t="shared" si="11"/>
        <v>66379</v>
      </c>
      <c r="I74" s="176" t="s">
        <v>583</v>
      </c>
      <c r="J74" s="177" t="s">
        <v>584</v>
      </c>
      <c r="K74" s="176" t="s">
        <v>585</v>
      </c>
      <c r="L74" s="176" t="s">
        <v>586</v>
      </c>
      <c r="M74" s="177" t="s">
        <v>281</v>
      </c>
      <c r="N74" s="177" t="s">
        <v>282</v>
      </c>
      <c r="O74" s="178" t="s">
        <v>587</v>
      </c>
      <c r="P74" s="179" t="s">
        <v>588</v>
      </c>
    </row>
    <row r="75" spans="1:16" ht="12.75" customHeight="1" thickBot="1" x14ac:dyDescent="0.25">
      <c r="A75" s="12" t="str">
        <f t="shared" ref="A75:A106" si="12">P75</f>
        <v>IBVS 5341 </v>
      </c>
      <c r="B75" s="6" t="str">
        <f t="shared" ref="B75:B106" si="13">IF(H75=INT(H75),"I","II")</f>
        <v>II</v>
      </c>
      <c r="C75" s="12">
        <f t="shared" ref="C75:C106" si="14">1*G75</f>
        <v>52404.548499999997</v>
      </c>
      <c r="D75" t="str">
        <f t="shared" ref="D75:D106" si="15">VLOOKUP(F75,I$1:J$5,2,FALSE)</f>
        <v>vis</v>
      </c>
      <c r="E75" s="175">
        <f>VLOOKUP(C75,'Active 1'!C$21:E$961,3,FALSE)</f>
        <v>17872.701753569978</v>
      </c>
      <c r="F75" s="6" t="s">
        <v>182</v>
      </c>
      <c r="G75" t="str">
        <f t="shared" ref="G75:G106" si="16">MID(I75,3,LEN(I75)-3)</f>
        <v>52404.5485</v>
      </c>
      <c r="H75" s="12">
        <f t="shared" ref="H75:H106" si="17">1*K75</f>
        <v>66381.5</v>
      </c>
      <c r="I75" s="176" t="s">
        <v>593</v>
      </c>
      <c r="J75" s="177" t="s">
        <v>594</v>
      </c>
      <c r="K75" s="176" t="s">
        <v>595</v>
      </c>
      <c r="L75" s="176" t="s">
        <v>596</v>
      </c>
      <c r="M75" s="177" t="s">
        <v>281</v>
      </c>
      <c r="N75" s="177" t="s">
        <v>282</v>
      </c>
      <c r="O75" s="178" t="s">
        <v>587</v>
      </c>
      <c r="P75" s="179" t="s">
        <v>588</v>
      </c>
    </row>
    <row r="76" spans="1:16" ht="12.75" customHeight="1" thickBot="1" x14ac:dyDescent="0.25">
      <c r="A76" s="12" t="str">
        <f t="shared" si="12"/>
        <v>BAVM 158 </v>
      </c>
      <c r="B76" s="6" t="str">
        <f t="shared" si="13"/>
        <v>I</v>
      </c>
      <c r="C76" s="12">
        <f t="shared" si="14"/>
        <v>52704.461600000002</v>
      </c>
      <c r="D76" t="str">
        <f t="shared" si="15"/>
        <v>vis</v>
      </c>
      <c r="E76" s="175">
        <f>VLOOKUP(C76,'Active 1'!C$21:E$961,3,FALSE)</f>
        <v>18599.219058291565</v>
      </c>
      <c r="F76" s="6" t="s">
        <v>182</v>
      </c>
      <c r="G76" t="str">
        <f t="shared" si="16"/>
        <v>52704.4616</v>
      </c>
      <c r="H76" s="12">
        <f t="shared" si="17"/>
        <v>67108</v>
      </c>
      <c r="I76" s="176" t="s">
        <v>597</v>
      </c>
      <c r="J76" s="177" t="s">
        <v>598</v>
      </c>
      <c r="K76" s="176" t="s">
        <v>599</v>
      </c>
      <c r="L76" s="176" t="s">
        <v>600</v>
      </c>
      <c r="M76" s="177" t="s">
        <v>281</v>
      </c>
      <c r="N76" s="177" t="s">
        <v>290</v>
      </c>
      <c r="O76" s="178" t="s">
        <v>474</v>
      </c>
      <c r="P76" s="179" t="s">
        <v>582</v>
      </c>
    </row>
    <row r="77" spans="1:16" ht="12.75" customHeight="1" thickBot="1" x14ac:dyDescent="0.25">
      <c r="A77" s="12" t="str">
        <f t="shared" si="12"/>
        <v>BAVM 158 </v>
      </c>
      <c r="B77" s="6" t="str">
        <f t="shared" si="13"/>
        <v>II</v>
      </c>
      <c r="C77" s="12">
        <f t="shared" si="14"/>
        <v>52743.473899999997</v>
      </c>
      <c r="D77" t="str">
        <f t="shared" si="15"/>
        <v>vis</v>
      </c>
      <c r="E77" s="175">
        <f>VLOOKUP(C77,'Active 1'!C$21:E$961,3,FALSE)</f>
        <v>18693.723469892742</v>
      </c>
      <c r="F77" s="6" t="s">
        <v>182</v>
      </c>
      <c r="G77" t="str">
        <f t="shared" si="16"/>
        <v>52743.4739</v>
      </c>
      <c r="H77" s="12">
        <f t="shared" si="17"/>
        <v>67202.5</v>
      </c>
      <c r="I77" s="176" t="s">
        <v>621</v>
      </c>
      <c r="J77" s="177" t="s">
        <v>622</v>
      </c>
      <c r="K77" s="176" t="s">
        <v>623</v>
      </c>
      <c r="L77" s="176" t="s">
        <v>624</v>
      </c>
      <c r="M77" s="177" t="s">
        <v>281</v>
      </c>
      <c r="N77" s="177" t="s">
        <v>546</v>
      </c>
      <c r="O77" s="178" t="s">
        <v>474</v>
      </c>
      <c r="P77" s="179" t="s">
        <v>582</v>
      </c>
    </row>
    <row r="78" spans="1:16" ht="12.75" customHeight="1" thickBot="1" x14ac:dyDescent="0.25">
      <c r="A78" s="12" t="str">
        <f t="shared" si="12"/>
        <v>IBVS 5668 </v>
      </c>
      <c r="B78" s="6" t="str">
        <f t="shared" si="13"/>
        <v>I</v>
      </c>
      <c r="C78" s="12">
        <f t="shared" si="14"/>
        <v>52766.385600000001</v>
      </c>
      <c r="D78" t="str">
        <f t="shared" si="15"/>
        <v>vis</v>
      </c>
      <c r="E78" s="175">
        <f>VLOOKUP(C78,'Active 1'!C$21:E$961,3,FALSE)</f>
        <v>18749.22536871141</v>
      </c>
      <c r="F78" s="6" t="s">
        <v>182</v>
      </c>
      <c r="G78" t="str">
        <f t="shared" si="16"/>
        <v>52766.3856</v>
      </c>
      <c r="H78" s="12">
        <f t="shared" si="17"/>
        <v>67258</v>
      </c>
      <c r="I78" s="176" t="s">
        <v>625</v>
      </c>
      <c r="J78" s="177" t="s">
        <v>626</v>
      </c>
      <c r="K78" s="176" t="s">
        <v>627</v>
      </c>
      <c r="L78" s="176" t="s">
        <v>628</v>
      </c>
      <c r="M78" s="177" t="s">
        <v>281</v>
      </c>
      <c r="N78" s="177" t="s">
        <v>282</v>
      </c>
      <c r="O78" s="178" t="s">
        <v>587</v>
      </c>
      <c r="P78" s="179" t="s">
        <v>629</v>
      </c>
    </row>
    <row r="79" spans="1:16" ht="12.75" customHeight="1" thickBot="1" x14ac:dyDescent="0.25">
      <c r="A79" s="12" t="str">
        <f t="shared" si="12"/>
        <v>IBVS 5668 </v>
      </c>
      <c r="B79" s="6" t="str">
        <f t="shared" si="13"/>
        <v>II</v>
      </c>
      <c r="C79" s="12">
        <f t="shared" si="14"/>
        <v>52767.417500000003</v>
      </c>
      <c r="D79" t="str">
        <f t="shared" si="15"/>
        <v>vis</v>
      </c>
      <c r="E79" s="175">
        <f>VLOOKUP(C79,'Active 1'!C$21:E$961,3,FALSE)</f>
        <v>18751.725070147404</v>
      </c>
      <c r="F79" s="6" t="s">
        <v>182</v>
      </c>
      <c r="G79" t="str">
        <f t="shared" si="16"/>
        <v>52767.4175</v>
      </c>
      <c r="H79" s="12">
        <f t="shared" si="17"/>
        <v>67260.5</v>
      </c>
      <c r="I79" s="176" t="s">
        <v>630</v>
      </c>
      <c r="J79" s="177" t="s">
        <v>631</v>
      </c>
      <c r="K79" s="176" t="s">
        <v>632</v>
      </c>
      <c r="L79" s="176" t="s">
        <v>633</v>
      </c>
      <c r="M79" s="177" t="s">
        <v>281</v>
      </c>
      <c r="N79" s="177" t="s">
        <v>282</v>
      </c>
      <c r="O79" s="178" t="s">
        <v>587</v>
      </c>
      <c r="P79" s="179" t="s">
        <v>629</v>
      </c>
    </row>
    <row r="80" spans="1:16" ht="12.75" customHeight="1" thickBot="1" x14ac:dyDescent="0.25">
      <c r="A80" s="12" t="str">
        <f t="shared" si="12"/>
        <v>IBVS 5645 </v>
      </c>
      <c r="B80" s="6" t="str">
        <f t="shared" si="13"/>
        <v>I</v>
      </c>
      <c r="C80" s="12">
        <f t="shared" si="14"/>
        <v>53047.519099999998</v>
      </c>
      <c r="D80" t="str">
        <f t="shared" si="15"/>
        <v>vis</v>
      </c>
      <c r="E80" s="175">
        <f>VLOOKUP(C80,'Active 1'!C$21:E$961,3,FALSE)</f>
        <v>19430.250481275481</v>
      </c>
      <c r="F80" s="6" t="s">
        <v>182</v>
      </c>
      <c r="G80" t="str">
        <f t="shared" si="16"/>
        <v>53047.5191</v>
      </c>
      <c r="H80" s="12">
        <f t="shared" si="17"/>
        <v>67939</v>
      </c>
      <c r="I80" s="176" t="s">
        <v>638</v>
      </c>
      <c r="J80" s="177" t="s">
        <v>639</v>
      </c>
      <c r="K80" s="176" t="s">
        <v>640</v>
      </c>
      <c r="L80" s="176" t="s">
        <v>641</v>
      </c>
      <c r="M80" s="177" t="s">
        <v>281</v>
      </c>
      <c r="N80" s="177" t="s">
        <v>282</v>
      </c>
      <c r="O80" s="178" t="s">
        <v>642</v>
      </c>
      <c r="P80" s="179" t="s">
        <v>643</v>
      </c>
    </row>
    <row r="81" spans="1:16" ht="12.75" customHeight="1" thickBot="1" x14ac:dyDescent="0.25">
      <c r="A81" s="12" t="str">
        <f t="shared" si="12"/>
        <v>IBVS 5592 </v>
      </c>
      <c r="B81" s="6" t="str">
        <f t="shared" si="13"/>
        <v>I</v>
      </c>
      <c r="C81" s="12">
        <f t="shared" si="14"/>
        <v>53050.404399999999</v>
      </c>
      <c r="D81" t="str">
        <f t="shared" si="15"/>
        <v>vis</v>
      </c>
      <c r="E81" s="175">
        <f>VLOOKUP(C81,'Active 1'!C$21:E$961,3,FALSE)</f>
        <v>19437.239907143558</v>
      </c>
      <c r="F81" s="6" t="s">
        <v>182</v>
      </c>
      <c r="G81" t="str">
        <f t="shared" si="16"/>
        <v>53050.4044</v>
      </c>
      <c r="H81" s="12">
        <f t="shared" si="17"/>
        <v>67946</v>
      </c>
      <c r="I81" s="176" t="s">
        <v>644</v>
      </c>
      <c r="J81" s="177" t="s">
        <v>645</v>
      </c>
      <c r="K81" s="176" t="s">
        <v>646</v>
      </c>
      <c r="L81" s="176" t="s">
        <v>647</v>
      </c>
      <c r="M81" s="177" t="s">
        <v>281</v>
      </c>
      <c r="N81" s="177" t="s">
        <v>282</v>
      </c>
      <c r="O81" s="178" t="s">
        <v>648</v>
      </c>
      <c r="P81" s="179" t="s">
        <v>649</v>
      </c>
    </row>
    <row r="82" spans="1:16" ht="12.75" customHeight="1" thickBot="1" x14ac:dyDescent="0.25">
      <c r="A82" s="12" t="str">
        <f t="shared" si="12"/>
        <v>IBVS 5668 </v>
      </c>
      <c r="B82" s="6" t="str">
        <f t="shared" si="13"/>
        <v>I</v>
      </c>
      <c r="C82" s="12">
        <f t="shared" si="14"/>
        <v>53104.4859</v>
      </c>
      <c r="D82" t="str">
        <f t="shared" si="15"/>
        <v>vis</v>
      </c>
      <c r="E82" s="175">
        <f>VLOOKUP(C82,'Active 1'!C$21:E$961,3,FALSE)</f>
        <v>19568.248341304319</v>
      </c>
      <c r="F82" s="6" t="s">
        <v>182</v>
      </c>
      <c r="G82" t="str">
        <f t="shared" si="16"/>
        <v>53104.4859</v>
      </c>
      <c r="H82" s="12">
        <f t="shared" si="17"/>
        <v>68077</v>
      </c>
      <c r="I82" s="176" t="s">
        <v>655</v>
      </c>
      <c r="J82" s="177" t="s">
        <v>656</v>
      </c>
      <c r="K82" s="176" t="s">
        <v>657</v>
      </c>
      <c r="L82" s="176" t="s">
        <v>658</v>
      </c>
      <c r="M82" s="177" t="s">
        <v>281</v>
      </c>
      <c r="N82" s="177" t="s">
        <v>282</v>
      </c>
      <c r="O82" s="178" t="s">
        <v>587</v>
      </c>
      <c r="P82" s="179" t="s">
        <v>629</v>
      </c>
    </row>
    <row r="83" spans="1:16" ht="12.75" customHeight="1" thickBot="1" x14ac:dyDescent="0.25">
      <c r="A83" s="12" t="str">
        <f t="shared" si="12"/>
        <v>IBVS 5668 </v>
      </c>
      <c r="B83" s="6" t="str">
        <f t="shared" si="13"/>
        <v>I</v>
      </c>
      <c r="C83" s="12">
        <f t="shared" si="14"/>
        <v>53361.674500000001</v>
      </c>
      <c r="D83" t="str">
        <f t="shared" si="15"/>
        <v>vis</v>
      </c>
      <c r="E83" s="175">
        <f>VLOOKUP(C83,'Active 1'!C$21:E$961,3,FALSE)</f>
        <v>20191.268704459901</v>
      </c>
      <c r="F83" s="6" t="s">
        <v>182</v>
      </c>
      <c r="G83" t="str">
        <f t="shared" si="16"/>
        <v>53361.6745</v>
      </c>
      <c r="H83" s="12">
        <f t="shared" si="17"/>
        <v>68700</v>
      </c>
      <c r="I83" s="176" t="s">
        <v>659</v>
      </c>
      <c r="J83" s="177" t="s">
        <v>660</v>
      </c>
      <c r="K83" s="176" t="s">
        <v>661</v>
      </c>
      <c r="L83" s="176" t="s">
        <v>662</v>
      </c>
      <c r="M83" s="177" t="s">
        <v>281</v>
      </c>
      <c r="N83" s="177" t="s">
        <v>282</v>
      </c>
      <c r="O83" s="178" t="s">
        <v>587</v>
      </c>
      <c r="P83" s="179" t="s">
        <v>629</v>
      </c>
    </row>
    <row r="84" spans="1:16" ht="12.75" customHeight="1" thickBot="1" x14ac:dyDescent="0.25">
      <c r="A84" s="12" t="str">
        <f t="shared" si="12"/>
        <v>OEJV 0074 </v>
      </c>
      <c r="B84" s="6" t="str">
        <f t="shared" si="13"/>
        <v>I</v>
      </c>
      <c r="C84" s="12">
        <f t="shared" si="14"/>
        <v>53459.510699999999</v>
      </c>
      <c r="D84" t="str">
        <f t="shared" si="15"/>
        <v>vis</v>
      </c>
      <c r="E84" s="175">
        <f>VLOOKUP(C84,'Active 1'!C$21:E$961,3,FALSE)</f>
        <v>20428.269663498366</v>
      </c>
      <c r="F84" s="6" t="s">
        <v>182</v>
      </c>
      <c r="G84" t="str">
        <f t="shared" si="16"/>
        <v>53459.51070</v>
      </c>
      <c r="H84" s="12">
        <f t="shared" si="17"/>
        <v>68937</v>
      </c>
      <c r="I84" s="176" t="s">
        <v>673</v>
      </c>
      <c r="J84" s="177" t="s">
        <v>674</v>
      </c>
      <c r="K84" s="176" t="s">
        <v>675</v>
      </c>
      <c r="L84" s="176" t="s">
        <v>676</v>
      </c>
      <c r="M84" s="177" t="s">
        <v>278</v>
      </c>
      <c r="N84" s="177" t="s">
        <v>158</v>
      </c>
      <c r="O84" s="178" t="s">
        <v>677</v>
      </c>
      <c r="P84" s="179" t="s">
        <v>295</v>
      </c>
    </row>
    <row r="85" spans="1:16" ht="12.75" customHeight="1" thickBot="1" x14ac:dyDescent="0.25">
      <c r="A85" s="12" t="str">
        <f t="shared" si="12"/>
        <v>BAVM 173 </v>
      </c>
      <c r="B85" s="6" t="str">
        <f t="shared" si="13"/>
        <v>II</v>
      </c>
      <c r="C85" s="12">
        <f t="shared" si="14"/>
        <v>53461.370900000002</v>
      </c>
      <c r="D85" t="str">
        <f t="shared" si="15"/>
        <v>vis</v>
      </c>
      <c r="E85" s="175">
        <f>VLOOKUP(C85,'Active 1'!C$21:E$961,3,FALSE)</f>
        <v>20432.775860427562</v>
      </c>
      <c r="F85" s="6" t="s">
        <v>182</v>
      </c>
      <c r="G85" t="str">
        <f t="shared" si="16"/>
        <v>53461.3709</v>
      </c>
      <c r="H85" s="12">
        <f t="shared" si="17"/>
        <v>68941.5</v>
      </c>
      <c r="I85" s="176" t="s">
        <v>678</v>
      </c>
      <c r="J85" s="177" t="s">
        <v>679</v>
      </c>
      <c r="K85" s="176" t="s">
        <v>680</v>
      </c>
      <c r="L85" s="176" t="s">
        <v>681</v>
      </c>
      <c r="M85" s="177" t="s">
        <v>281</v>
      </c>
      <c r="N85" s="177" t="s">
        <v>546</v>
      </c>
      <c r="O85" s="178" t="s">
        <v>474</v>
      </c>
      <c r="P85" s="179" t="s">
        <v>682</v>
      </c>
    </row>
    <row r="86" spans="1:16" ht="12.75" customHeight="1" thickBot="1" x14ac:dyDescent="0.25">
      <c r="A86" s="12" t="str">
        <f t="shared" si="12"/>
        <v>BAVM 173 </v>
      </c>
      <c r="B86" s="6" t="str">
        <f t="shared" si="13"/>
        <v>I</v>
      </c>
      <c r="C86" s="12">
        <f t="shared" si="14"/>
        <v>53461.577599999997</v>
      </c>
      <c r="D86" t="str">
        <f t="shared" si="15"/>
        <v>vis</v>
      </c>
      <c r="E86" s="175">
        <f>VLOOKUP(C86,'Active 1'!C$21:E$961,3,FALSE)</f>
        <v>20433.276575891083</v>
      </c>
      <c r="F86" s="6" t="s">
        <v>182</v>
      </c>
      <c r="G86" t="str">
        <f t="shared" si="16"/>
        <v>53461.5776</v>
      </c>
      <c r="H86" s="12">
        <f t="shared" si="17"/>
        <v>68942</v>
      </c>
      <c r="I86" s="176" t="s">
        <v>683</v>
      </c>
      <c r="J86" s="177" t="s">
        <v>684</v>
      </c>
      <c r="K86" s="176" t="s">
        <v>685</v>
      </c>
      <c r="L86" s="176" t="s">
        <v>686</v>
      </c>
      <c r="M86" s="177" t="s">
        <v>281</v>
      </c>
      <c r="N86" s="177" t="s">
        <v>546</v>
      </c>
      <c r="O86" s="178" t="s">
        <v>474</v>
      </c>
      <c r="P86" s="179" t="s">
        <v>682</v>
      </c>
    </row>
    <row r="87" spans="1:16" ht="12.75" customHeight="1" thickBot="1" x14ac:dyDescent="0.25">
      <c r="A87" s="12" t="str">
        <f t="shared" si="12"/>
        <v>IBVS 5760 </v>
      </c>
      <c r="B87" s="6" t="str">
        <f t="shared" si="13"/>
        <v>I</v>
      </c>
      <c r="C87" s="12">
        <f t="shared" si="14"/>
        <v>53791.835599999999</v>
      </c>
      <c r="D87" t="str">
        <f t="shared" si="15"/>
        <v>vis</v>
      </c>
      <c r="E87" s="175">
        <f>VLOOKUP(C87,'Active 1'!C$21:E$961,3,FALSE)</f>
        <v>21233.302156710124</v>
      </c>
      <c r="F87" s="6" t="s">
        <v>182</v>
      </c>
      <c r="G87" t="str">
        <f t="shared" si="16"/>
        <v>53791.8356</v>
      </c>
      <c r="H87" s="12">
        <f t="shared" si="17"/>
        <v>69742</v>
      </c>
      <c r="I87" s="176" t="s">
        <v>696</v>
      </c>
      <c r="J87" s="177" t="s">
        <v>697</v>
      </c>
      <c r="K87" s="176" t="s">
        <v>698</v>
      </c>
      <c r="L87" s="176" t="s">
        <v>699</v>
      </c>
      <c r="M87" s="177" t="s">
        <v>278</v>
      </c>
      <c r="N87" s="177" t="s">
        <v>158</v>
      </c>
      <c r="O87" s="178" t="s">
        <v>700</v>
      </c>
      <c r="P87" s="179" t="s">
        <v>701</v>
      </c>
    </row>
    <row r="88" spans="1:16" ht="12.75" customHeight="1" thickBot="1" x14ac:dyDescent="0.25">
      <c r="A88" s="12" t="str">
        <f t="shared" si="12"/>
        <v>IBVS 5898 </v>
      </c>
      <c r="B88" s="6" t="str">
        <f t="shared" si="13"/>
        <v>I</v>
      </c>
      <c r="C88" s="12">
        <f t="shared" si="14"/>
        <v>54500.650900000001</v>
      </c>
      <c r="D88" t="str">
        <f t="shared" si="15"/>
        <v>vis</v>
      </c>
      <c r="E88" s="175">
        <f>VLOOKUP(C88,'Active 1'!C$21:E$961,3,FALSE)</f>
        <v>22950.354800630699</v>
      </c>
      <c r="F88" s="6" t="s">
        <v>182</v>
      </c>
      <c r="G88" t="str">
        <f t="shared" si="16"/>
        <v>54500.6509</v>
      </c>
      <c r="H88" s="12">
        <f t="shared" si="17"/>
        <v>71459</v>
      </c>
      <c r="I88" s="176" t="s">
        <v>715</v>
      </c>
      <c r="J88" s="177" t="s">
        <v>716</v>
      </c>
      <c r="K88" s="176" t="s">
        <v>717</v>
      </c>
      <c r="L88" s="176" t="s">
        <v>718</v>
      </c>
      <c r="M88" s="177" t="s">
        <v>278</v>
      </c>
      <c r="N88" s="177" t="s">
        <v>182</v>
      </c>
      <c r="O88" s="178" t="s">
        <v>719</v>
      </c>
      <c r="P88" s="179" t="s">
        <v>720</v>
      </c>
    </row>
    <row r="89" spans="1:16" ht="12.75" customHeight="1" thickBot="1" x14ac:dyDescent="0.25">
      <c r="A89" s="12" t="str">
        <f t="shared" si="12"/>
        <v>BAVM 201 </v>
      </c>
      <c r="B89" s="6" t="str">
        <f t="shared" si="13"/>
        <v>I</v>
      </c>
      <c r="C89" s="12">
        <f t="shared" si="14"/>
        <v>54544.411800000002</v>
      </c>
      <c r="D89" t="str">
        <f t="shared" si="15"/>
        <v>vis</v>
      </c>
      <c r="E89" s="175">
        <f>VLOOKUP(C89,'Active 1'!C$21:E$961,3,FALSE)</f>
        <v>23056.362344549892</v>
      </c>
      <c r="F89" s="6" t="s">
        <v>182</v>
      </c>
      <c r="G89" t="str">
        <f t="shared" si="16"/>
        <v>54544.4118</v>
      </c>
      <c r="H89" s="12">
        <f t="shared" si="17"/>
        <v>71565</v>
      </c>
      <c r="I89" s="176" t="s">
        <v>721</v>
      </c>
      <c r="J89" s="177" t="s">
        <v>722</v>
      </c>
      <c r="K89" s="176" t="s">
        <v>723</v>
      </c>
      <c r="L89" s="176" t="s">
        <v>724</v>
      </c>
      <c r="M89" s="177" t="s">
        <v>278</v>
      </c>
      <c r="N89" s="177" t="s">
        <v>546</v>
      </c>
      <c r="O89" s="178" t="s">
        <v>474</v>
      </c>
      <c r="P89" s="179" t="s">
        <v>725</v>
      </c>
    </row>
    <row r="90" spans="1:16" ht="12.75" customHeight="1" thickBot="1" x14ac:dyDescent="0.25">
      <c r="A90" s="12" t="str">
        <f t="shared" si="12"/>
        <v>IBVS 5875 </v>
      </c>
      <c r="B90" s="6" t="str">
        <f t="shared" si="13"/>
        <v>II</v>
      </c>
      <c r="C90" s="12">
        <f t="shared" si="14"/>
        <v>54550.809200000003</v>
      </c>
      <c r="D90" t="str">
        <f t="shared" si="15"/>
        <v>vis</v>
      </c>
      <c r="E90" s="175">
        <f>VLOOKUP(C90,'Active 1'!C$21:E$961,3,FALSE)</f>
        <v>23071.859572931135</v>
      </c>
      <c r="F90" s="6" t="s">
        <v>182</v>
      </c>
      <c r="G90" t="str">
        <f t="shared" si="16"/>
        <v>54550.8092</v>
      </c>
      <c r="H90" s="12">
        <f t="shared" si="17"/>
        <v>71580.5</v>
      </c>
      <c r="I90" s="176" t="s">
        <v>726</v>
      </c>
      <c r="J90" s="177" t="s">
        <v>727</v>
      </c>
      <c r="K90" s="176" t="s">
        <v>728</v>
      </c>
      <c r="L90" s="176" t="s">
        <v>729</v>
      </c>
      <c r="M90" s="177" t="s">
        <v>278</v>
      </c>
      <c r="N90" s="177" t="s">
        <v>158</v>
      </c>
      <c r="O90" s="178" t="s">
        <v>605</v>
      </c>
      <c r="P90" s="179" t="s">
        <v>730</v>
      </c>
    </row>
    <row r="91" spans="1:16" ht="12.75" customHeight="1" thickBot="1" x14ac:dyDescent="0.25">
      <c r="A91" s="12" t="str">
        <f t="shared" si="12"/>
        <v>JAAVSO 36(2);186 </v>
      </c>
      <c r="B91" s="6" t="str">
        <f t="shared" si="13"/>
        <v>II</v>
      </c>
      <c r="C91" s="12">
        <f t="shared" si="14"/>
        <v>54555.763800000001</v>
      </c>
      <c r="D91" t="str">
        <f t="shared" si="15"/>
        <v>vis</v>
      </c>
      <c r="E91" s="175">
        <f>VLOOKUP(C91,'Active 1'!C$21:E$961,3,FALSE)</f>
        <v>23083.861725014427</v>
      </c>
      <c r="F91" s="6" t="s">
        <v>182</v>
      </c>
      <c r="G91" t="str">
        <f t="shared" si="16"/>
        <v>54555.7638</v>
      </c>
      <c r="H91" s="12">
        <f t="shared" si="17"/>
        <v>71592.5</v>
      </c>
      <c r="I91" s="176" t="s">
        <v>731</v>
      </c>
      <c r="J91" s="177" t="s">
        <v>732</v>
      </c>
      <c r="K91" s="176" t="s">
        <v>733</v>
      </c>
      <c r="L91" s="176" t="s">
        <v>734</v>
      </c>
      <c r="M91" s="177" t="s">
        <v>278</v>
      </c>
      <c r="N91" s="177" t="s">
        <v>290</v>
      </c>
      <c r="O91" s="178" t="s">
        <v>714</v>
      </c>
      <c r="P91" s="179" t="s">
        <v>291</v>
      </c>
    </row>
    <row r="92" spans="1:16" ht="12.75" customHeight="1" thickBot="1" x14ac:dyDescent="0.25">
      <c r="A92" s="12" t="str">
        <f t="shared" si="12"/>
        <v>IBVS 5898 </v>
      </c>
      <c r="B92" s="6" t="str">
        <f t="shared" si="13"/>
        <v>II</v>
      </c>
      <c r="C92" s="12">
        <f t="shared" si="14"/>
        <v>54556.589399999997</v>
      </c>
      <c r="D92" t="str">
        <f t="shared" si="15"/>
        <v>vis</v>
      </c>
      <c r="E92" s="175">
        <f>VLOOKUP(C92,'Active 1'!C$21:E$961,3,FALSE)</f>
        <v>23085.861679957296</v>
      </c>
      <c r="F92" s="6" t="s">
        <v>182</v>
      </c>
      <c r="G92" t="str">
        <f t="shared" si="16"/>
        <v>54556.5894</v>
      </c>
      <c r="H92" s="12">
        <f t="shared" si="17"/>
        <v>71594.5</v>
      </c>
      <c r="I92" s="176" t="s">
        <v>735</v>
      </c>
      <c r="J92" s="177" t="s">
        <v>736</v>
      </c>
      <c r="K92" s="176" t="s">
        <v>737</v>
      </c>
      <c r="L92" s="176" t="s">
        <v>734</v>
      </c>
      <c r="M92" s="177" t="s">
        <v>278</v>
      </c>
      <c r="N92" s="177" t="s">
        <v>290</v>
      </c>
      <c r="O92" s="178" t="s">
        <v>719</v>
      </c>
      <c r="P92" s="179" t="s">
        <v>720</v>
      </c>
    </row>
    <row r="93" spans="1:16" ht="12.75" customHeight="1" thickBot="1" x14ac:dyDescent="0.25">
      <c r="A93" s="12" t="str">
        <f t="shared" si="12"/>
        <v>JAAVSO 36(2);186 </v>
      </c>
      <c r="B93" s="6" t="str">
        <f t="shared" si="13"/>
        <v>I</v>
      </c>
      <c r="C93" s="12">
        <f t="shared" si="14"/>
        <v>54561.749100000001</v>
      </c>
      <c r="D93" t="str">
        <f t="shared" si="15"/>
        <v>vis</v>
      </c>
      <c r="E93" s="175">
        <f>VLOOKUP(C93,'Active 1'!C$21:E$961,3,FALSE)</f>
        <v>23098.36067162246</v>
      </c>
      <c r="F93" s="6" t="s">
        <v>182</v>
      </c>
      <c r="G93" t="str">
        <f t="shared" si="16"/>
        <v>54561.7491</v>
      </c>
      <c r="H93" s="12">
        <f t="shared" si="17"/>
        <v>71607</v>
      </c>
      <c r="I93" s="176" t="s">
        <v>738</v>
      </c>
      <c r="J93" s="177" t="s">
        <v>739</v>
      </c>
      <c r="K93" s="176" t="s">
        <v>740</v>
      </c>
      <c r="L93" s="176" t="s">
        <v>724</v>
      </c>
      <c r="M93" s="177" t="s">
        <v>278</v>
      </c>
      <c r="N93" s="177" t="s">
        <v>290</v>
      </c>
      <c r="O93" s="178" t="s">
        <v>261</v>
      </c>
      <c r="P93" s="179" t="s">
        <v>291</v>
      </c>
    </row>
    <row r="94" spans="1:16" ht="12.75" customHeight="1" thickBot="1" x14ac:dyDescent="0.25">
      <c r="A94" s="12" t="str">
        <f t="shared" si="12"/>
        <v>JAAVSO 36(2);186 </v>
      </c>
      <c r="B94" s="6" t="str">
        <f t="shared" si="13"/>
        <v>I</v>
      </c>
      <c r="C94" s="12">
        <f t="shared" si="14"/>
        <v>54566.7022</v>
      </c>
      <c r="D94" t="str">
        <f t="shared" si="15"/>
        <v>vis</v>
      </c>
      <c r="E94" s="175">
        <f>VLOOKUP(C94,'Active 1'!C$21:E$961,3,FALSE)</f>
        <v>23110.359190066691</v>
      </c>
      <c r="F94" s="6" t="s">
        <v>182</v>
      </c>
      <c r="G94" t="str">
        <f t="shared" si="16"/>
        <v>54566.7022</v>
      </c>
      <c r="H94" s="12">
        <f t="shared" si="17"/>
        <v>71619</v>
      </c>
      <c r="I94" s="176" t="s">
        <v>741</v>
      </c>
      <c r="J94" s="177" t="s">
        <v>742</v>
      </c>
      <c r="K94" s="176" t="s">
        <v>743</v>
      </c>
      <c r="L94" s="176" t="s">
        <v>744</v>
      </c>
      <c r="M94" s="177" t="s">
        <v>278</v>
      </c>
      <c r="N94" s="177" t="s">
        <v>290</v>
      </c>
      <c r="O94" s="178" t="s">
        <v>714</v>
      </c>
      <c r="P94" s="179" t="s">
        <v>291</v>
      </c>
    </row>
    <row r="95" spans="1:16" ht="12.75" customHeight="1" thickBot="1" x14ac:dyDescent="0.25">
      <c r="A95" s="12" t="str">
        <f t="shared" si="12"/>
        <v>JAAVSO 36(2);186 </v>
      </c>
      <c r="B95" s="6" t="str">
        <f t="shared" si="13"/>
        <v>I</v>
      </c>
      <c r="C95" s="12">
        <f t="shared" si="14"/>
        <v>54576.610500000003</v>
      </c>
      <c r="D95" t="str">
        <f t="shared" si="15"/>
        <v>vis</v>
      </c>
      <c r="E95" s="175">
        <f>VLOOKUP(C95,'Active 1'!C$21:E$961,3,FALSE)</f>
        <v>23134.361314049853</v>
      </c>
      <c r="F95" s="6" t="s">
        <v>182</v>
      </c>
      <c r="G95" t="str">
        <f t="shared" si="16"/>
        <v>54576.6105</v>
      </c>
      <c r="H95" s="12">
        <f t="shared" si="17"/>
        <v>71643</v>
      </c>
      <c r="I95" s="176" t="s">
        <v>745</v>
      </c>
      <c r="J95" s="177" t="s">
        <v>746</v>
      </c>
      <c r="K95" s="176" t="s">
        <v>747</v>
      </c>
      <c r="L95" s="176" t="s">
        <v>748</v>
      </c>
      <c r="M95" s="177" t="s">
        <v>278</v>
      </c>
      <c r="N95" s="177" t="s">
        <v>290</v>
      </c>
      <c r="O95" s="178" t="s">
        <v>749</v>
      </c>
      <c r="P95" s="179" t="s">
        <v>291</v>
      </c>
    </row>
    <row r="96" spans="1:16" ht="12.75" customHeight="1" thickBot="1" x14ac:dyDescent="0.25">
      <c r="A96" s="12" t="str">
        <f t="shared" si="12"/>
        <v>JAAVSO 36(2);186 </v>
      </c>
      <c r="B96" s="6" t="str">
        <f t="shared" si="13"/>
        <v>II</v>
      </c>
      <c r="C96" s="12">
        <f t="shared" si="14"/>
        <v>54610.6679</v>
      </c>
      <c r="D96" t="str">
        <f t="shared" si="15"/>
        <v>vis</v>
      </c>
      <c r="E96" s="175">
        <f>VLOOKUP(C96,'Active 1'!C$21:E$961,3,FALSE)</f>
        <v>23216.862846839929</v>
      </c>
      <c r="F96" s="6" t="s">
        <v>182</v>
      </c>
      <c r="G96" t="str">
        <f t="shared" si="16"/>
        <v>54610.6679</v>
      </c>
      <c r="H96" s="12">
        <f t="shared" si="17"/>
        <v>71725.5</v>
      </c>
      <c r="I96" s="176" t="s">
        <v>750</v>
      </c>
      <c r="J96" s="177" t="s">
        <v>751</v>
      </c>
      <c r="K96" s="176" t="s">
        <v>752</v>
      </c>
      <c r="L96" s="176" t="s">
        <v>753</v>
      </c>
      <c r="M96" s="177" t="s">
        <v>278</v>
      </c>
      <c r="N96" s="177" t="s">
        <v>290</v>
      </c>
      <c r="O96" s="178" t="s">
        <v>261</v>
      </c>
      <c r="P96" s="179" t="s">
        <v>291</v>
      </c>
    </row>
    <row r="97" spans="1:16" ht="12.75" customHeight="1" thickBot="1" x14ac:dyDescent="0.25">
      <c r="A97" s="12" t="str">
        <f t="shared" si="12"/>
        <v> JAAVSO 37;44 </v>
      </c>
      <c r="B97" s="6" t="str">
        <f t="shared" si="13"/>
        <v>I</v>
      </c>
      <c r="C97" s="12">
        <f t="shared" si="14"/>
        <v>54880.8609</v>
      </c>
      <c r="D97" t="str">
        <f t="shared" si="15"/>
        <v>vis</v>
      </c>
      <c r="E97" s="175">
        <f>VLOOKUP(C97,'Active 1'!C$21:E$961,3,FALSE)</f>
        <v>23871.38540725705</v>
      </c>
      <c r="F97" s="6" t="s">
        <v>182</v>
      </c>
      <c r="G97" t="str">
        <f t="shared" si="16"/>
        <v>54880.8609</v>
      </c>
      <c r="H97" s="12">
        <f t="shared" si="17"/>
        <v>72380</v>
      </c>
      <c r="I97" s="176" t="s">
        <v>754</v>
      </c>
      <c r="J97" s="177" t="s">
        <v>755</v>
      </c>
      <c r="K97" s="176" t="s">
        <v>756</v>
      </c>
      <c r="L97" s="176" t="s">
        <v>757</v>
      </c>
      <c r="M97" s="177" t="s">
        <v>278</v>
      </c>
      <c r="N97" s="177" t="s">
        <v>279</v>
      </c>
      <c r="O97" s="178" t="s">
        <v>749</v>
      </c>
      <c r="P97" s="178" t="s">
        <v>758</v>
      </c>
    </row>
    <row r="98" spans="1:16" ht="12.75" customHeight="1" thickBot="1" x14ac:dyDescent="0.25">
      <c r="A98" s="12" t="str">
        <f t="shared" si="12"/>
        <v>IBVS 5894 </v>
      </c>
      <c r="B98" s="6" t="str">
        <f t="shared" si="13"/>
        <v>I</v>
      </c>
      <c r="C98" s="12">
        <f t="shared" si="14"/>
        <v>54882.925300000003</v>
      </c>
      <c r="D98" t="str">
        <f t="shared" si="15"/>
        <v>vis</v>
      </c>
      <c r="E98" s="175">
        <f>VLOOKUP(C98,'Active 1'!C$21:E$961,3,FALSE)</f>
        <v>23876.386263584664</v>
      </c>
      <c r="F98" s="6" t="s">
        <v>182</v>
      </c>
      <c r="G98" t="str">
        <f t="shared" si="16"/>
        <v>54882.9253</v>
      </c>
      <c r="H98" s="12">
        <f t="shared" si="17"/>
        <v>72385</v>
      </c>
      <c r="I98" s="176" t="s">
        <v>759</v>
      </c>
      <c r="J98" s="177" t="s">
        <v>760</v>
      </c>
      <c r="K98" s="176" t="s">
        <v>761</v>
      </c>
      <c r="L98" s="176" t="s">
        <v>762</v>
      </c>
      <c r="M98" s="177" t="s">
        <v>278</v>
      </c>
      <c r="N98" s="177" t="s">
        <v>182</v>
      </c>
      <c r="O98" s="178" t="s">
        <v>255</v>
      </c>
      <c r="P98" s="179" t="s">
        <v>763</v>
      </c>
    </row>
    <row r="99" spans="1:16" ht="12.75" customHeight="1" thickBot="1" x14ac:dyDescent="0.25">
      <c r="A99" s="12" t="str">
        <f t="shared" si="12"/>
        <v> JAAVSO 38;85 </v>
      </c>
      <c r="B99" s="6" t="str">
        <f t="shared" si="13"/>
        <v>I</v>
      </c>
      <c r="C99" s="12">
        <f t="shared" si="14"/>
        <v>54930.813099999999</v>
      </c>
      <c r="D99" t="str">
        <f t="shared" si="15"/>
        <v>vis</v>
      </c>
      <c r="E99" s="175">
        <f>VLOOKUP(C99,'Active 1'!C$21:E$961,3,FALSE)</f>
        <v>23992.390917549572</v>
      </c>
      <c r="F99" s="6" t="s">
        <v>182</v>
      </c>
      <c r="G99" t="str">
        <f t="shared" si="16"/>
        <v>54930.8131</v>
      </c>
      <c r="H99" s="12">
        <f t="shared" si="17"/>
        <v>72501</v>
      </c>
      <c r="I99" s="176" t="s">
        <v>764</v>
      </c>
      <c r="J99" s="177" t="s">
        <v>765</v>
      </c>
      <c r="K99" s="176" t="s">
        <v>766</v>
      </c>
      <c r="L99" s="176" t="s">
        <v>767</v>
      </c>
      <c r="M99" s="177" t="s">
        <v>278</v>
      </c>
      <c r="N99" s="177" t="s">
        <v>279</v>
      </c>
      <c r="O99" s="178" t="s">
        <v>261</v>
      </c>
      <c r="P99" s="178" t="s">
        <v>768</v>
      </c>
    </row>
    <row r="100" spans="1:16" ht="12.75" customHeight="1" thickBot="1" x14ac:dyDescent="0.25">
      <c r="A100" s="12" t="str">
        <f t="shared" si="12"/>
        <v>BAVM 214 </v>
      </c>
      <c r="B100" s="6" t="str">
        <f t="shared" si="13"/>
        <v>I</v>
      </c>
      <c r="C100" s="12">
        <f t="shared" si="14"/>
        <v>54935.352899999998</v>
      </c>
      <c r="D100" t="str">
        <f t="shared" si="15"/>
        <v>vis</v>
      </c>
      <c r="E100" s="175">
        <f>VLOOKUP(C100,'Active 1'!C$21:E$961,3,FALSE)</f>
        <v>24003.38824730934</v>
      </c>
      <c r="F100" s="6" t="s">
        <v>182</v>
      </c>
      <c r="G100" t="str">
        <f t="shared" si="16"/>
        <v>54935.3529</v>
      </c>
      <c r="H100" s="12">
        <f t="shared" si="17"/>
        <v>72512</v>
      </c>
      <c r="I100" s="176" t="s">
        <v>769</v>
      </c>
      <c r="J100" s="177" t="s">
        <v>770</v>
      </c>
      <c r="K100" s="176" t="s">
        <v>771</v>
      </c>
      <c r="L100" s="176" t="s">
        <v>772</v>
      </c>
      <c r="M100" s="177" t="s">
        <v>278</v>
      </c>
      <c r="N100" s="177" t="s">
        <v>773</v>
      </c>
      <c r="O100" s="178" t="s">
        <v>774</v>
      </c>
      <c r="P100" s="179" t="s">
        <v>775</v>
      </c>
    </row>
    <row r="101" spans="1:16" ht="12.75" customHeight="1" thickBot="1" x14ac:dyDescent="0.25">
      <c r="A101" s="12" t="str">
        <f t="shared" si="12"/>
        <v>IBVS 5894 </v>
      </c>
      <c r="B101" s="6" t="str">
        <f t="shared" si="13"/>
        <v>I</v>
      </c>
      <c r="C101" s="12">
        <f t="shared" si="14"/>
        <v>54952.691099999996</v>
      </c>
      <c r="D101" t="str">
        <f t="shared" si="15"/>
        <v>vis</v>
      </c>
      <c r="E101" s="175">
        <f>VLOOKUP(C101,'Active 1'!C$21:E$961,3,FALSE)</f>
        <v>24045.388754565349</v>
      </c>
      <c r="F101" s="6" t="s">
        <v>182</v>
      </c>
      <c r="G101" t="str">
        <f t="shared" si="16"/>
        <v>54952.6911</v>
      </c>
      <c r="H101" s="12">
        <f t="shared" si="17"/>
        <v>72554</v>
      </c>
      <c r="I101" s="176" t="s">
        <v>776</v>
      </c>
      <c r="J101" s="177" t="s">
        <v>777</v>
      </c>
      <c r="K101" s="176" t="s">
        <v>778</v>
      </c>
      <c r="L101" s="176" t="s">
        <v>767</v>
      </c>
      <c r="M101" s="177" t="s">
        <v>278</v>
      </c>
      <c r="N101" s="177" t="s">
        <v>182</v>
      </c>
      <c r="O101" s="178" t="s">
        <v>255</v>
      </c>
      <c r="P101" s="179" t="s">
        <v>763</v>
      </c>
    </row>
    <row r="102" spans="1:16" ht="12.75" customHeight="1" thickBot="1" x14ac:dyDescent="0.25">
      <c r="A102" s="12" t="str">
        <f t="shared" si="12"/>
        <v> JAAVSO 38;85 </v>
      </c>
      <c r="B102" s="6" t="str">
        <f t="shared" si="13"/>
        <v>I</v>
      </c>
      <c r="C102" s="12">
        <f t="shared" si="14"/>
        <v>54959.710400000004</v>
      </c>
      <c r="D102" t="str">
        <f t="shared" si="15"/>
        <v>vis</v>
      </c>
      <c r="E102" s="175">
        <f>VLOOKUP(C102,'Active 1'!C$21:E$961,3,FALSE)</f>
        <v>24062.392489704085</v>
      </c>
      <c r="F102" s="6" t="s">
        <v>182</v>
      </c>
      <c r="G102" t="str">
        <f t="shared" si="16"/>
        <v>54959.7104</v>
      </c>
      <c r="H102" s="12">
        <f t="shared" si="17"/>
        <v>72571</v>
      </c>
      <c r="I102" s="176" t="s">
        <v>779</v>
      </c>
      <c r="J102" s="177" t="s">
        <v>780</v>
      </c>
      <c r="K102" s="176" t="s">
        <v>781</v>
      </c>
      <c r="L102" s="176" t="s">
        <v>782</v>
      </c>
      <c r="M102" s="177" t="s">
        <v>278</v>
      </c>
      <c r="N102" s="177" t="s">
        <v>279</v>
      </c>
      <c r="O102" s="178" t="s">
        <v>783</v>
      </c>
      <c r="P102" s="178" t="s">
        <v>768</v>
      </c>
    </row>
    <row r="103" spans="1:16" ht="12.75" customHeight="1" thickBot="1" x14ac:dyDescent="0.25">
      <c r="A103" s="12" t="str">
        <f t="shared" si="12"/>
        <v>IBVS 5980 </v>
      </c>
      <c r="B103" s="6" t="str">
        <f t="shared" si="13"/>
        <v>II</v>
      </c>
      <c r="C103" s="12">
        <f t="shared" si="14"/>
        <v>55212.5645</v>
      </c>
      <c r="D103" t="str">
        <f t="shared" si="15"/>
        <v>vis</v>
      </c>
      <c r="E103" s="175">
        <f>VLOOKUP(C103,'Active 1'!C$21:E$961,3,FALSE)</f>
        <v>24674.912847166957</v>
      </c>
      <c r="F103" s="6" t="s">
        <v>182</v>
      </c>
      <c r="G103" t="str">
        <f t="shared" si="16"/>
        <v>55212.5645</v>
      </c>
      <c r="H103" s="12">
        <f t="shared" si="17"/>
        <v>73183.5</v>
      </c>
      <c r="I103" s="176" t="s">
        <v>784</v>
      </c>
      <c r="J103" s="177" t="s">
        <v>785</v>
      </c>
      <c r="K103" s="176" t="s">
        <v>786</v>
      </c>
      <c r="L103" s="176" t="s">
        <v>787</v>
      </c>
      <c r="M103" s="177" t="s">
        <v>278</v>
      </c>
      <c r="N103" s="177" t="s">
        <v>182</v>
      </c>
      <c r="O103" s="178" t="s">
        <v>719</v>
      </c>
      <c r="P103" s="179" t="s">
        <v>788</v>
      </c>
    </row>
    <row r="104" spans="1:16" ht="12.75" customHeight="1" thickBot="1" x14ac:dyDescent="0.25">
      <c r="A104" s="12" t="str">
        <f t="shared" si="12"/>
        <v> JAAVSO 38;120 </v>
      </c>
      <c r="B104" s="6" t="str">
        <f t="shared" si="13"/>
        <v>I</v>
      </c>
      <c r="C104" s="12">
        <f t="shared" si="14"/>
        <v>55238.777800000003</v>
      </c>
      <c r="D104" t="str">
        <f t="shared" si="15"/>
        <v>vis</v>
      </c>
      <c r="E104" s="175">
        <f>VLOOKUP(C104,'Active 1'!C$21:E$961,3,FALSE)</f>
        <v>24738.412627816284</v>
      </c>
      <c r="F104" s="6" t="s">
        <v>182</v>
      </c>
      <c r="G104" t="str">
        <f t="shared" si="16"/>
        <v>55238.7778</v>
      </c>
      <c r="H104" s="12">
        <f t="shared" si="17"/>
        <v>73247</v>
      </c>
      <c r="I104" s="176" t="s">
        <v>789</v>
      </c>
      <c r="J104" s="177" t="s">
        <v>790</v>
      </c>
      <c r="K104" s="176" t="s">
        <v>791</v>
      </c>
      <c r="L104" s="176" t="s">
        <v>792</v>
      </c>
      <c r="M104" s="177" t="s">
        <v>278</v>
      </c>
      <c r="N104" s="177" t="s">
        <v>279</v>
      </c>
      <c r="O104" s="178" t="s">
        <v>261</v>
      </c>
      <c r="P104" s="178" t="s">
        <v>292</v>
      </c>
    </row>
    <row r="105" spans="1:16" ht="12.75" customHeight="1" thickBot="1" x14ac:dyDescent="0.25">
      <c r="A105" s="12" t="str">
        <f t="shared" si="12"/>
        <v> JAAVSO 39;94 </v>
      </c>
      <c r="B105" s="6" t="str">
        <f t="shared" si="13"/>
        <v>II</v>
      </c>
      <c r="C105" s="12">
        <f t="shared" si="14"/>
        <v>55263.7549</v>
      </c>
      <c r="D105" t="str">
        <f t="shared" si="15"/>
        <v>vis</v>
      </c>
      <c r="E105" s="175">
        <f>VLOOKUP(C105,'Active 1'!C$21:E$961,3,FALSE)</f>
        <v>24798.917805388584</v>
      </c>
      <c r="F105" s="6" t="s">
        <v>182</v>
      </c>
      <c r="G105" t="str">
        <f t="shared" si="16"/>
        <v>55263.7549</v>
      </c>
      <c r="H105" s="12">
        <f t="shared" si="17"/>
        <v>73307.5</v>
      </c>
      <c r="I105" s="176" t="s">
        <v>793</v>
      </c>
      <c r="J105" s="177" t="s">
        <v>794</v>
      </c>
      <c r="K105" s="176" t="s">
        <v>795</v>
      </c>
      <c r="L105" s="176" t="s">
        <v>796</v>
      </c>
      <c r="M105" s="177" t="s">
        <v>278</v>
      </c>
      <c r="N105" s="177" t="s">
        <v>279</v>
      </c>
      <c r="O105" s="178" t="s">
        <v>261</v>
      </c>
      <c r="P105" s="178" t="s">
        <v>797</v>
      </c>
    </row>
    <row r="106" spans="1:16" ht="12.75" customHeight="1" thickBot="1" x14ac:dyDescent="0.25">
      <c r="A106" s="12" t="str">
        <f t="shared" si="12"/>
        <v>IBVS 5980 </v>
      </c>
      <c r="B106" s="6" t="str">
        <f t="shared" si="13"/>
        <v>I</v>
      </c>
      <c r="C106" s="12">
        <f t="shared" si="14"/>
        <v>55265.6129</v>
      </c>
      <c r="D106" t="str">
        <f t="shared" si="15"/>
        <v>vis</v>
      </c>
      <c r="E106" s="175">
        <f>VLOOKUP(C106,'Active 1'!C$21:E$961,3,FALSE)</f>
        <v>24803.418672980471</v>
      </c>
      <c r="F106" s="6" t="s">
        <v>182</v>
      </c>
      <c r="G106" t="str">
        <f t="shared" si="16"/>
        <v>55265.6129</v>
      </c>
      <c r="H106" s="12">
        <f t="shared" si="17"/>
        <v>73312</v>
      </c>
      <c r="I106" s="176" t="s">
        <v>798</v>
      </c>
      <c r="J106" s="177" t="s">
        <v>799</v>
      </c>
      <c r="K106" s="176" t="s">
        <v>800</v>
      </c>
      <c r="L106" s="176" t="s">
        <v>801</v>
      </c>
      <c r="M106" s="177" t="s">
        <v>278</v>
      </c>
      <c r="N106" s="177" t="s">
        <v>182</v>
      </c>
      <c r="O106" s="178" t="s">
        <v>719</v>
      </c>
      <c r="P106" s="179" t="s">
        <v>788</v>
      </c>
    </row>
    <row r="107" spans="1:16" ht="12.75" customHeight="1" thickBot="1" x14ac:dyDescent="0.25">
      <c r="A107" s="12" t="str">
        <f t="shared" ref="A107:A138" si="18">P107</f>
        <v>IBVS 5992 </v>
      </c>
      <c r="B107" s="6" t="str">
        <f t="shared" ref="B107:B138" si="19">IF(H107=INT(H107),"I","II")</f>
        <v>I</v>
      </c>
      <c r="C107" s="12">
        <f t="shared" ref="C107:C138" si="20">1*G107</f>
        <v>55616.924299999999</v>
      </c>
      <c r="D107" t="str">
        <f t="shared" ref="D107:D138" si="21">VLOOKUP(F107,I$1:J$5,2,FALSE)</f>
        <v>vis</v>
      </c>
      <c r="E107" s="175">
        <f>VLOOKUP(C107,'Active 1'!C$21:E$961,3,FALSE)</f>
        <v>25654.444558298459</v>
      </c>
      <c r="F107" s="6" t="s">
        <v>182</v>
      </c>
      <c r="G107" t="str">
        <f t="shared" ref="G107:G138" si="22">MID(I107,3,LEN(I107)-3)</f>
        <v>55616.9243</v>
      </c>
      <c r="H107" s="12">
        <f t="shared" ref="H107:H138" si="23">1*K107</f>
        <v>74163</v>
      </c>
      <c r="I107" s="176" t="s">
        <v>808</v>
      </c>
      <c r="J107" s="177" t="s">
        <v>809</v>
      </c>
      <c r="K107" s="176" t="s">
        <v>810</v>
      </c>
      <c r="L107" s="176" t="s">
        <v>811</v>
      </c>
      <c r="M107" s="177" t="s">
        <v>278</v>
      </c>
      <c r="N107" s="177" t="s">
        <v>182</v>
      </c>
      <c r="O107" s="178" t="s">
        <v>255</v>
      </c>
      <c r="P107" s="179" t="s">
        <v>812</v>
      </c>
    </row>
    <row r="108" spans="1:16" ht="12.75" customHeight="1" thickBot="1" x14ac:dyDescent="0.25">
      <c r="A108" s="12" t="str">
        <f t="shared" si="18"/>
        <v>IBVS 6044 </v>
      </c>
      <c r="B108" s="6" t="str">
        <f t="shared" si="19"/>
        <v>I</v>
      </c>
      <c r="C108" s="12">
        <f t="shared" si="20"/>
        <v>55618.570599999999</v>
      </c>
      <c r="D108" t="str">
        <f t="shared" si="21"/>
        <v>vis</v>
      </c>
      <c r="E108" s="175">
        <f>VLOOKUP(C108,'Active 1'!C$21:E$961,3,FALSE)</f>
        <v>25658.432598296589</v>
      </c>
      <c r="F108" s="6" t="s">
        <v>182</v>
      </c>
      <c r="G108" t="str">
        <f t="shared" si="22"/>
        <v>55618.5706</v>
      </c>
      <c r="H108" s="12">
        <f t="shared" si="23"/>
        <v>74167</v>
      </c>
      <c r="I108" s="176" t="s">
        <v>813</v>
      </c>
      <c r="J108" s="177" t="s">
        <v>814</v>
      </c>
      <c r="K108" s="176" t="s">
        <v>815</v>
      </c>
      <c r="L108" s="176" t="s">
        <v>816</v>
      </c>
      <c r="M108" s="177" t="s">
        <v>278</v>
      </c>
      <c r="N108" s="177" t="s">
        <v>182</v>
      </c>
      <c r="O108" s="178" t="s">
        <v>719</v>
      </c>
      <c r="P108" s="179" t="s">
        <v>817</v>
      </c>
    </row>
    <row r="109" spans="1:16" ht="12.75" customHeight="1" thickBot="1" x14ac:dyDescent="0.25">
      <c r="A109" s="12" t="str">
        <f t="shared" si="18"/>
        <v> JAAVSO 39;177 </v>
      </c>
      <c r="B109" s="6" t="str">
        <f t="shared" si="19"/>
        <v>I</v>
      </c>
      <c r="C109" s="12">
        <f t="shared" si="20"/>
        <v>55622.705499999996</v>
      </c>
      <c r="D109" t="str">
        <f t="shared" si="21"/>
        <v>vis</v>
      </c>
      <c r="E109" s="175">
        <f>VLOOKUP(C109,'Active 1'!C$21:E$961,3,FALSE)</f>
        <v>25668.449087750672</v>
      </c>
      <c r="F109" s="6" t="s">
        <v>182</v>
      </c>
      <c r="G109" t="str">
        <f t="shared" si="22"/>
        <v>55622.7055</v>
      </c>
      <c r="H109" s="12">
        <f t="shared" si="23"/>
        <v>74177</v>
      </c>
      <c r="I109" s="176" t="s">
        <v>818</v>
      </c>
      <c r="J109" s="177" t="s">
        <v>819</v>
      </c>
      <c r="K109" s="176" t="s">
        <v>820</v>
      </c>
      <c r="L109" s="176" t="s">
        <v>821</v>
      </c>
      <c r="M109" s="177" t="s">
        <v>278</v>
      </c>
      <c r="N109" s="177" t="s">
        <v>182</v>
      </c>
      <c r="O109" s="178" t="s">
        <v>749</v>
      </c>
      <c r="P109" s="178" t="s">
        <v>822</v>
      </c>
    </row>
    <row r="110" spans="1:16" ht="12.75" customHeight="1" thickBot="1" x14ac:dyDescent="0.25">
      <c r="A110" s="12" t="str">
        <f t="shared" si="18"/>
        <v>IBVS 6044 </v>
      </c>
      <c r="B110" s="6" t="str">
        <f t="shared" si="19"/>
        <v>I</v>
      </c>
      <c r="C110" s="12">
        <f t="shared" si="20"/>
        <v>55628.483699999997</v>
      </c>
      <c r="D110" t="str">
        <f t="shared" si="21"/>
        <v>vis</v>
      </c>
      <c r="E110" s="175">
        <f>VLOOKUP(C110,'Active 1'!C$21:E$961,3,FALSE)</f>
        <v>25682.446349924758</v>
      </c>
      <c r="F110" s="6" t="s">
        <v>182</v>
      </c>
      <c r="G110" t="str">
        <f t="shared" si="22"/>
        <v>55628.4837</v>
      </c>
      <c r="H110" s="12">
        <f t="shared" si="23"/>
        <v>74191</v>
      </c>
      <c r="I110" s="176" t="s">
        <v>823</v>
      </c>
      <c r="J110" s="177" t="s">
        <v>824</v>
      </c>
      <c r="K110" s="176" t="s">
        <v>825</v>
      </c>
      <c r="L110" s="176" t="s">
        <v>826</v>
      </c>
      <c r="M110" s="177" t="s">
        <v>278</v>
      </c>
      <c r="N110" s="177" t="s">
        <v>182</v>
      </c>
      <c r="O110" s="178" t="s">
        <v>719</v>
      </c>
      <c r="P110" s="179" t="s">
        <v>817</v>
      </c>
    </row>
    <row r="111" spans="1:16" ht="12.75" customHeight="1" thickBot="1" x14ac:dyDescent="0.25">
      <c r="A111" s="12" t="str">
        <f t="shared" si="18"/>
        <v> JAAVSO 39;177 </v>
      </c>
      <c r="B111" s="6" t="str">
        <f t="shared" si="19"/>
        <v>II</v>
      </c>
      <c r="C111" s="12">
        <f t="shared" si="20"/>
        <v>55640.662499999999</v>
      </c>
      <c r="D111" t="str">
        <f t="shared" si="21"/>
        <v>vis</v>
      </c>
      <c r="E111" s="175">
        <f>VLOOKUP(C111,'Active 1'!C$21:E$961,3,FALSE)</f>
        <v>25711.948592243432</v>
      </c>
      <c r="F111" s="6" t="s">
        <v>182</v>
      </c>
      <c r="G111" t="str">
        <f t="shared" si="22"/>
        <v>55640.6625</v>
      </c>
      <c r="H111" s="12">
        <f t="shared" si="23"/>
        <v>74220.5</v>
      </c>
      <c r="I111" s="176" t="s">
        <v>827</v>
      </c>
      <c r="J111" s="177" t="s">
        <v>828</v>
      </c>
      <c r="K111" s="176" t="s">
        <v>829</v>
      </c>
      <c r="L111" s="176" t="s">
        <v>830</v>
      </c>
      <c r="M111" s="177" t="s">
        <v>278</v>
      </c>
      <c r="N111" s="177" t="s">
        <v>182</v>
      </c>
      <c r="O111" s="178" t="s">
        <v>749</v>
      </c>
      <c r="P111" s="178" t="s">
        <v>822</v>
      </c>
    </row>
    <row r="112" spans="1:16" ht="12.75" customHeight="1" thickBot="1" x14ac:dyDescent="0.25">
      <c r="A112" s="12" t="str">
        <f t="shared" si="18"/>
        <v>IBVS 5992 </v>
      </c>
      <c r="B112" s="6" t="str">
        <f t="shared" si="19"/>
        <v>I</v>
      </c>
      <c r="C112" s="12">
        <f t="shared" si="20"/>
        <v>55660.685299999997</v>
      </c>
      <c r="D112" t="str">
        <f t="shared" si="21"/>
        <v>vis</v>
      </c>
      <c r="E112" s="175">
        <f>VLOOKUP(C112,'Active 1'!C$21:E$961,3,FALSE)</f>
        <v>25760.452344460249</v>
      </c>
      <c r="F112" s="6" t="s">
        <v>182</v>
      </c>
      <c r="G112" t="str">
        <f t="shared" si="22"/>
        <v>55660.6853</v>
      </c>
      <c r="H112" s="12">
        <f t="shared" si="23"/>
        <v>74269</v>
      </c>
      <c r="I112" s="176" t="s">
        <v>838</v>
      </c>
      <c r="J112" s="177" t="s">
        <v>839</v>
      </c>
      <c r="K112" s="176" t="s">
        <v>840</v>
      </c>
      <c r="L112" s="176" t="s">
        <v>841</v>
      </c>
      <c r="M112" s="177" t="s">
        <v>278</v>
      </c>
      <c r="N112" s="177" t="s">
        <v>182</v>
      </c>
      <c r="O112" s="178" t="s">
        <v>255</v>
      </c>
      <c r="P112" s="179" t="s">
        <v>812</v>
      </c>
    </row>
    <row r="113" spans="1:16" ht="12.75" customHeight="1" thickBot="1" x14ac:dyDescent="0.25">
      <c r="A113" s="12" t="str">
        <f t="shared" si="18"/>
        <v> JAAVSO 41;122 </v>
      </c>
      <c r="B113" s="6" t="str">
        <f t="shared" si="19"/>
        <v>II</v>
      </c>
      <c r="C113" s="12">
        <f t="shared" si="20"/>
        <v>55935.832199999997</v>
      </c>
      <c r="D113" t="str">
        <f t="shared" si="21"/>
        <v>vis</v>
      </c>
      <c r="E113" s="175">
        <f>VLOOKUP(C113,'Active 1'!C$21:E$961,3,FALSE)</f>
        <v>26426.975361262441</v>
      </c>
      <c r="F113" s="6" t="s">
        <v>182</v>
      </c>
      <c r="G113" t="str">
        <f t="shared" si="22"/>
        <v>55935.8322</v>
      </c>
      <c r="H113" s="12">
        <f t="shared" si="23"/>
        <v>74935.5</v>
      </c>
      <c r="I113" s="176" t="s">
        <v>852</v>
      </c>
      <c r="J113" s="177" t="s">
        <v>853</v>
      </c>
      <c r="K113" s="176" t="s">
        <v>854</v>
      </c>
      <c r="L113" s="176" t="s">
        <v>855</v>
      </c>
      <c r="M113" s="177" t="s">
        <v>278</v>
      </c>
      <c r="N113" s="177" t="s">
        <v>182</v>
      </c>
      <c r="O113" s="178" t="s">
        <v>749</v>
      </c>
      <c r="P113" s="178" t="s">
        <v>293</v>
      </c>
    </row>
    <row r="114" spans="1:16" ht="12.75" customHeight="1" thickBot="1" x14ac:dyDescent="0.25">
      <c r="A114" s="12" t="str">
        <f t="shared" si="18"/>
        <v>IBVS 6029 </v>
      </c>
      <c r="B114" s="6" t="str">
        <f t="shared" si="19"/>
        <v>II</v>
      </c>
      <c r="C114" s="12">
        <f t="shared" si="20"/>
        <v>55987.849000000002</v>
      </c>
      <c r="D114" t="str">
        <f t="shared" si="21"/>
        <v>vis</v>
      </c>
      <c r="E114" s="175">
        <f>VLOOKUP(C114,'Active 1'!C$21:E$961,3,FALSE)</f>
        <v>26552.982212367791</v>
      </c>
      <c r="F114" s="6" t="s">
        <v>182</v>
      </c>
      <c r="G114" t="str">
        <f t="shared" si="22"/>
        <v>55987.8490</v>
      </c>
      <c r="H114" s="12">
        <f t="shared" si="23"/>
        <v>75061.5</v>
      </c>
      <c r="I114" s="176" t="s">
        <v>856</v>
      </c>
      <c r="J114" s="177" t="s">
        <v>857</v>
      </c>
      <c r="K114" s="176" t="s">
        <v>858</v>
      </c>
      <c r="L114" s="176" t="s">
        <v>859</v>
      </c>
      <c r="M114" s="177" t="s">
        <v>278</v>
      </c>
      <c r="N114" s="177" t="s">
        <v>182</v>
      </c>
      <c r="O114" s="178" t="s">
        <v>255</v>
      </c>
      <c r="P114" s="179" t="s">
        <v>860</v>
      </c>
    </row>
    <row r="115" spans="1:16" ht="12.75" customHeight="1" thickBot="1" x14ac:dyDescent="0.25">
      <c r="A115" s="12" t="str">
        <f t="shared" si="18"/>
        <v>IBVS 6029 </v>
      </c>
      <c r="B115" s="6" t="str">
        <f t="shared" si="19"/>
        <v>II</v>
      </c>
      <c r="C115" s="12">
        <f t="shared" si="20"/>
        <v>56047.707999999999</v>
      </c>
      <c r="D115" t="str">
        <f t="shared" si="21"/>
        <v>vis</v>
      </c>
      <c r="E115" s="175">
        <f>VLOOKUP(C115,'Active 1'!C$21:E$961,3,FALSE)</f>
        <v>26697.986213004398</v>
      </c>
      <c r="F115" s="6" t="s">
        <v>182</v>
      </c>
      <c r="G115" t="str">
        <f t="shared" si="22"/>
        <v>56047.7080</v>
      </c>
      <c r="H115" s="12">
        <f t="shared" si="23"/>
        <v>75206.5</v>
      </c>
      <c r="I115" s="176" t="s">
        <v>866</v>
      </c>
      <c r="J115" s="177" t="s">
        <v>867</v>
      </c>
      <c r="K115" s="176" t="s">
        <v>868</v>
      </c>
      <c r="L115" s="176" t="s">
        <v>869</v>
      </c>
      <c r="M115" s="177" t="s">
        <v>278</v>
      </c>
      <c r="N115" s="177" t="s">
        <v>182</v>
      </c>
      <c r="O115" s="178" t="s">
        <v>255</v>
      </c>
      <c r="P115" s="179" t="s">
        <v>860</v>
      </c>
    </row>
    <row r="116" spans="1:16" ht="12.75" customHeight="1" thickBot="1" x14ac:dyDescent="0.25">
      <c r="A116" s="12" t="str">
        <f t="shared" si="18"/>
        <v> JAAVSO 41;328 </v>
      </c>
      <c r="B116" s="6" t="str">
        <f t="shared" si="19"/>
        <v>I</v>
      </c>
      <c r="C116" s="12">
        <f t="shared" si="20"/>
        <v>56336.8914</v>
      </c>
      <c r="D116" t="str">
        <f t="shared" si="21"/>
        <v>vis</v>
      </c>
      <c r="E116" s="175">
        <f>VLOOKUP(C116,'Active 1'!C$21:E$961,3,FALSE)</f>
        <v>27398.511612989336</v>
      </c>
      <c r="F116" s="6" t="s">
        <v>182</v>
      </c>
      <c r="G116" t="str">
        <f t="shared" si="22"/>
        <v>56336.8914</v>
      </c>
      <c r="H116" s="12">
        <f t="shared" si="23"/>
        <v>75907</v>
      </c>
      <c r="I116" s="176" t="s">
        <v>870</v>
      </c>
      <c r="J116" s="177" t="s">
        <v>871</v>
      </c>
      <c r="K116" s="176" t="s">
        <v>872</v>
      </c>
      <c r="L116" s="176" t="s">
        <v>873</v>
      </c>
      <c r="M116" s="177" t="s">
        <v>278</v>
      </c>
      <c r="N116" s="177" t="s">
        <v>182</v>
      </c>
      <c r="O116" s="178" t="s">
        <v>261</v>
      </c>
      <c r="P116" s="178" t="s">
        <v>294</v>
      </c>
    </row>
    <row r="117" spans="1:16" ht="12.75" customHeight="1" thickBot="1" x14ac:dyDescent="0.25">
      <c r="A117" s="12" t="str">
        <f t="shared" si="18"/>
        <v> JAAVSO 41;328 </v>
      </c>
      <c r="B117" s="6" t="str">
        <f t="shared" si="19"/>
        <v>II</v>
      </c>
      <c r="C117" s="12">
        <f t="shared" si="20"/>
        <v>56376.728999999999</v>
      </c>
      <c r="D117" t="str">
        <f t="shared" si="21"/>
        <v>vis</v>
      </c>
      <c r="E117" s="175">
        <f>VLOOKUP(C117,'Active 1'!C$21:E$961,3,FALSE)</f>
        <v>27495.015252805584</v>
      </c>
      <c r="F117" s="6" t="s">
        <v>182</v>
      </c>
      <c r="G117" t="str">
        <f t="shared" si="22"/>
        <v>56376.7290</v>
      </c>
      <c r="H117" s="12">
        <f t="shared" si="23"/>
        <v>76003.5</v>
      </c>
      <c r="I117" s="176" t="s">
        <v>874</v>
      </c>
      <c r="J117" s="177" t="s">
        <v>875</v>
      </c>
      <c r="K117" s="176" t="s">
        <v>876</v>
      </c>
      <c r="L117" s="176" t="s">
        <v>877</v>
      </c>
      <c r="M117" s="177" t="s">
        <v>278</v>
      </c>
      <c r="N117" s="177" t="s">
        <v>182</v>
      </c>
      <c r="O117" s="178" t="s">
        <v>783</v>
      </c>
      <c r="P117" s="178" t="s">
        <v>294</v>
      </c>
    </row>
    <row r="118" spans="1:16" ht="12.75" customHeight="1" thickBot="1" x14ac:dyDescent="0.25">
      <c r="A118" s="12" t="str">
        <f t="shared" si="18"/>
        <v> JAAVSO 41;328 </v>
      </c>
      <c r="B118" s="6" t="str">
        <f t="shared" si="19"/>
        <v>II</v>
      </c>
      <c r="C118" s="12">
        <f t="shared" si="20"/>
        <v>56414.708599999998</v>
      </c>
      <c r="D118" t="str">
        <f t="shared" si="21"/>
        <v>vis</v>
      </c>
      <c r="E118" s="175">
        <f>VLOOKUP(C118,'Active 1'!C$21:E$961,3,FALSE)</f>
        <v>27587.018025029949</v>
      </c>
      <c r="F118" s="6" t="s">
        <v>182</v>
      </c>
      <c r="G118" t="str">
        <f t="shared" si="22"/>
        <v>56414.7086</v>
      </c>
      <c r="H118" s="12">
        <f t="shared" si="23"/>
        <v>76095.5</v>
      </c>
      <c r="I118" s="176" t="s">
        <v>878</v>
      </c>
      <c r="J118" s="177" t="s">
        <v>879</v>
      </c>
      <c r="K118" s="176" t="s">
        <v>880</v>
      </c>
      <c r="L118" s="176" t="s">
        <v>881</v>
      </c>
      <c r="M118" s="177" t="s">
        <v>278</v>
      </c>
      <c r="N118" s="177" t="s">
        <v>182</v>
      </c>
      <c r="O118" s="178" t="s">
        <v>749</v>
      </c>
      <c r="P118" s="178" t="s">
        <v>294</v>
      </c>
    </row>
    <row r="119" spans="1:16" ht="12.75" customHeight="1" thickBot="1" x14ac:dyDescent="0.25">
      <c r="A119" s="12" t="str">
        <f t="shared" si="18"/>
        <v> JAAVSO 41;328 </v>
      </c>
      <c r="B119" s="6" t="str">
        <f t="shared" si="19"/>
        <v>I</v>
      </c>
      <c r="C119" s="12">
        <f t="shared" si="20"/>
        <v>56451.656000000003</v>
      </c>
      <c r="D119" t="str">
        <f t="shared" si="21"/>
        <v>vis</v>
      </c>
      <c r="E119" s="175">
        <f>VLOOKUP(C119,'Active 1'!C$21:E$961,3,FALSE)</f>
        <v>27676.520369090522</v>
      </c>
      <c r="F119" s="6" t="s">
        <v>182</v>
      </c>
      <c r="G119" t="str">
        <f t="shared" si="22"/>
        <v>56451.6560</v>
      </c>
      <c r="H119" s="12">
        <f t="shared" si="23"/>
        <v>76185</v>
      </c>
      <c r="I119" s="176" t="s">
        <v>882</v>
      </c>
      <c r="J119" s="177" t="s">
        <v>883</v>
      </c>
      <c r="K119" s="176" t="s">
        <v>884</v>
      </c>
      <c r="L119" s="176" t="s">
        <v>885</v>
      </c>
      <c r="M119" s="177" t="s">
        <v>278</v>
      </c>
      <c r="N119" s="177" t="s">
        <v>182</v>
      </c>
      <c r="O119" s="178" t="s">
        <v>261</v>
      </c>
      <c r="P119" s="178" t="s">
        <v>294</v>
      </c>
    </row>
    <row r="120" spans="1:16" ht="12.75" customHeight="1" thickBot="1" x14ac:dyDescent="0.25">
      <c r="A120" s="12" t="str">
        <f t="shared" si="18"/>
        <v> BBS 23 </v>
      </c>
      <c r="B120" s="6" t="str">
        <f t="shared" si="19"/>
        <v>I</v>
      </c>
      <c r="C120" s="12">
        <f t="shared" si="20"/>
        <v>42658.45</v>
      </c>
      <c r="D120" t="str">
        <f t="shared" si="21"/>
        <v>vis</v>
      </c>
      <c r="E120" s="175">
        <f>VLOOKUP(C120,'Active 1'!C$21:E$961,3,FALSE)</f>
        <v>-5736.5010914240684</v>
      </c>
      <c r="F120" s="6" t="s">
        <v>182</v>
      </c>
      <c r="G120" t="str">
        <f t="shared" si="22"/>
        <v>42658.450</v>
      </c>
      <c r="H120" s="12">
        <f t="shared" si="23"/>
        <v>42772</v>
      </c>
      <c r="I120" s="176" t="s">
        <v>343</v>
      </c>
      <c r="J120" s="177" t="s">
        <v>344</v>
      </c>
      <c r="K120" s="176">
        <v>42772</v>
      </c>
      <c r="L120" s="176" t="s">
        <v>262</v>
      </c>
      <c r="M120" s="177" t="s">
        <v>254</v>
      </c>
      <c r="N120" s="177"/>
      <c r="O120" s="178" t="s">
        <v>255</v>
      </c>
      <c r="P120" s="178" t="s">
        <v>342</v>
      </c>
    </row>
    <row r="121" spans="1:16" ht="12.75" customHeight="1" thickBot="1" x14ac:dyDescent="0.25">
      <c r="A121" s="12" t="str">
        <f t="shared" si="18"/>
        <v> AOEB 6 </v>
      </c>
      <c r="B121" s="6" t="str">
        <f t="shared" si="19"/>
        <v>I</v>
      </c>
      <c r="C121" s="12">
        <f t="shared" si="20"/>
        <v>43184.784</v>
      </c>
      <c r="D121" t="str">
        <f t="shared" si="21"/>
        <v>vis</v>
      </c>
      <c r="E121" s="175">
        <f>VLOOKUP(C121,'Active 1'!C$21:E$961,3,FALSE)</f>
        <v>-4461.49590137626</v>
      </c>
      <c r="F121" s="6" t="s">
        <v>182</v>
      </c>
      <c r="G121" t="str">
        <f t="shared" si="22"/>
        <v>43184.784</v>
      </c>
      <c r="H121" s="12">
        <f t="shared" si="23"/>
        <v>44047</v>
      </c>
      <c r="I121" s="176" t="s">
        <v>348</v>
      </c>
      <c r="J121" s="177" t="s">
        <v>349</v>
      </c>
      <c r="K121" s="176">
        <v>44047</v>
      </c>
      <c r="L121" s="176" t="s">
        <v>272</v>
      </c>
      <c r="M121" s="177" t="s">
        <v>254</v>
      </c>
      <c r="N121" s="177"/>
      <c r="O121" s="178" t="s">
        <v>261</v>
      </c>
      <c r="P121" s="178" t="s">
        <v>350</v>
      </c>
    </row>
    <row r="122" spans="1:16" ht="12.75" customHeight="1" thickBot="1" x14ac:dyDescent="0.25">
      <c r="A122" s="12" t="str">
        <f t="shared" si="18"/>
        <v> AOEB 6 </v>
      </c>
      <c r="B122" s="6" t="str">
        <f t="shared" si="19"/>
        <v>I</v>
      </c>
      <c r="C122" s="12">
        <f t="shared" si="20"/>
        <v>43272.680999999997</v>
      </c>
      <c r="D122" t="str">
        <f t="shared" si="21"/>
        <v>vis</v>
      </c>
      <c r="E122" s="175">
        <f>VLOOKUP(C122,'Active 1'!C$21:E$961,3,FALSE)</f>
        <v>-4248.5719192857478</v>
      </c>
      <c r="F122" s="6" t="s">
        <v>182</v>
      </c>
      <c r="G122" t="str">
        <f t="shared" si="22"/>
        <v>43272.681</v>
      </c>
      <c r="H122" s="12">
        <f t="shared" si="23"/>
        <v>44260</v>
      </c>
      <c r="I122" s="176" t="s">
        <v>357</v>
      </c>
      <c r="J122" s="177" t="s">
        <v>358</v>
      </c>
      <c r="K122" s="176">
        <v>44260</v>
      </c>
      <c r="L122" s="176" t="s">
        <v>276</v>
      </c>
      <c r="M122" s="177" t="s">
        <v>254</v>
      </c>
      <c r="N122" s="177"/>
      <c r="O122" s="178" t="s">
        <v>359</v>
      </c>
      <c r="P122" s="178" t="s">
        <v>350</v>
      </c>
    </row>
    <row r="123" spans="1:16" ht="12.75" customHeight="1" thickBot="1" x14ac:dyDescent="0.25">
      <c r="A123" s="12" t="str">
        <f t="shared" si="18"/>
        <v> AOEB 6 </v>
      </c>
      <c r="B123" s="6" t="str">
        <f t="shared" si="19"/>
        <v>I</v>
      </c>
      <c r="C123" s="12">
        <f t="shared" si="20"/>
        <v>43577.773000000001</v>
      </c>
      <c r="D123" t="str">
        <f t="shared" si="21"/>
        <v>vis</v>
      </c>
      <c r="E123" s="175">
        <f>VLOOKUP(C123,'Active 1'!C$21:E$961,3,FALSE)</f>
        <v>-3509.5091123189368</v>
      </c>
      <c r="F123" s="6" t="s">
        <v>182</v>
      </c>
      <c r="G123" t="str">
        <f t="shared" si="22"/>
        <v>43577.773</v>
      </c>
      <c r="H123" s="12">
        <f t="shared" si="23"/>
        <v>44999</v>
      </c>
      <c r="I123" s="176" t="s">
        <v>360</v>
      </c>
      <c r="J123" s="177" t="s">
        <v>361</v>
      </c>
      <c r="K123" s="176">
        <v>44999</v>
      </c>
      <c r="L123" s="176" t="s">
        <v>275</v>
      </c>
      <c r="M123" s="177" t="s">
        <v>254</v>
      </c>
      <c r="N123" s="177"/>
      <c r="O123" s="178" t="s">
        <v>261</v>
      </c>
      <c r="P123" s="178" t="s">
        <v>350</v>
      </c>
    </row>
    <row r="124" spans="1:16" ht="12.75" customHeight="1" thickBot="1" x14ac:dyDescent="0.25">
      <c r="A124" s="12" t="str">
        <f t="shared" si="18"/>
        <v> AOEB 6 </v>
      </c>
      <c r="B124" s="6" t="str">
        <f t="shared" si="19"/>
        <v>I</v>
      </c>
      <c r="C124" s="12">
        <f t="shared" si="20"/>
        <v>43603.775000000001</v>
      </c>
      <c r="D124" t="str">
        <f t="shared" si="21"/>
        <v>vis</v>
      </c>
      <c r="E124" s="175">
        <f>VLOOKUP(C124,'Active 1'!C$21:E$961,3,FALSE)</f>
        <v>-3446.5211902929541</v>
      </c>
      <c r="F124" s="6" t="s">
        <v>182</v>
      </c>
      <c r="G124" t="str">
        <f t="shared" si="22"/>
        <v>43603.775</v>
      </c>
      <c r="H124" s="12">
        <f t="shared" si="23"/>
        <v>45062</v>
      </c>
      <c r="I124" s="176" t="s">
        <v>362</v>
      </c>
      <c r="J124" s="177" t="s">
        <v>363</v>
      </c>
      <c r="K124" s="176">
        <v>45062</v>
      </c>
      <c r="L124" s="176" t="s">
        <v>364</v>
      </c>
      <c r="M124" s="177" t="s">
        <v>254</v>
      </c>
      <c r="N124" s="177"/>
      <c r="O124" s="178" t="s">
        <v>261</v>
      </c>
      <c r="P124" s="178" t="s">
        <v>350</v>
      </c>
    </row>
    <row r="125" spans="1:16" ht="12.75" customHeight="1" thickBot="1" x14ac:dyDescent="0.25">
      <c r="A125" s="12" t="str">
        <f t="shared" si="18"/>
        <v> AOEB 6 </v>
      </c>
      <c r="B125" s="6" t="str">
        <f t="shared" si="19"/>
        <v>I</v>
      </c>
      <c r="C125" s="12">
        <f t="shared" si="20"/>
        <v>43982.712</v>
      </c>
      <c r="D125" t="str">
        <f t="shared" si="21"/>
        <v>vis</v>
      </c>
      <c r="E125" s="175">
        <f>VLOOKUP(C125,'Active 1'!C$21:E$961,3,FALSE)</f>
        <v>-2528.5743320220818</v>
      </c>
      <c r="F125" s="6" t="s">
        <v>182</v>
      </c>
      <c r="G125" t="str">
        <f t="shared" si="22"/>
        <v>43982.712</v>
      </c>
      <c r="H125" s="12">
        <f t="shared" si="23"/>
        <v>45980</v>
      </c>
      <c r="I125" s="176" t="s">
        <v>365</v>
      </c>
      <c r="J125" s="177" t="s">
        <v>366</v>
      </c>
      <c r="K125" s="176">
        <v>45980</v>
      </c>
      <c r="L125" s="176" t="s">
        <v>367</v>
      </c>
      <c r="M125" s="177" t="s">
        <v>254</v>
      </c>
      <c r="N125" s="177"/>
      <c r="O125" s="178" t="s">
        <v>261</v>
      </c>
      <c r="P125" s="178" t="s">
        <v>350</v>
      </c>
    </row>
    <row r="126" spans="1:16" ht="12.75" customHeight="1" thickBot="1" x14ac:dyDescent="0.25">
      <c r="A126" s="12" t="str">
        <f t="shared" si="18"/>
        <v> AOEB 6 </v>
      </c>
      <c r="B126" s="6" t="str">
        <f t="shared" si="19"/>
        <v>I</v>
      </c>
      <c r="C126" s="12">
        <f t="shared" si="20"/>
        <v>44670.891000000003</v>
      </c>
      <c r="D126" t="str">
        <f t="shared" si="21"/>
        <v>vis</v>
      </c>
      <c r="E126" s="175">
        <f>VLOOKUP(C126,'Active 1'!C$21:E$961,3,FALSE)</f>
        <v>-861.51159869702406</v>
      </c>
      <c r="F126" s="6" t="s">
        <v>182</v>
      </c>
      <c r="G126" t="str">
        <f t="shared" si="22"/>
        <v>44670.891</v>
      </c>
      <c r="H126" s="12">
        <f t="shared" si="23"/>
        <v>47647</v>
      </c>
      <c r="I126" s="176" t="s">
        <v>372</v>
      </c>
      <c r="J126" s="177" t="s">
        <v>373</v>
      </c>
      <c r="K126" s="176">
        <v>47647</v>
      </c>
      <c r="L126" s="176" t="s">
        <v>374</v>
      </c>
      <c r="M126" s="177" t="s">
        <v>254</v>
      </c>
      <c r="N126" s="177"/>
      <c r="O126" s="178" t="s">
        <v>261</v>
      </c>
      <c r="P126" s="178" t="s">
        <v>350</v>
      </c>
    </row>
    <row r="127" spans="1:16" ht="12.75" customHeight="1" thickBot="1" x14ac:dyDescent="0.25">
      <c r="A127" s="12" t="str">
        <f t="shared" si="18"/>
        <v> AOEB 6 </v>
      </c>
      <c r="B127" s="6" t="str">
        <f t="shared" si="19"/>
        <v>II</v>
      </c>
      <c r="C127" s="12">
        <f t="shared" si="20"/>
        <v>48331.703000000001</v>
      </c>
      <c r="D127" t="str">
        <f t="shared" si="21"/>
        <v>vis</v>
      </c>
      <c r="E127" s="175">
        <f>VLOOKUP(C127,'Active 1'!C$21:E$961,3,FALSE)</f>
        <v>8006.5347364993922</v>
      </c>
      <c r="F127" s="6" t="s">
        <v>182</v>
      </c>
      <c r="G127" t="str">
        <f t="shared" si="22"/>
        <v>48331.703</v>
      </c>
      <c r="H127" s="12">
        <f t="shared" si="23"/>
        <v>56515.5</v>
      </c>
      <c r="I127" s="176" t="s">
        <v>456</v>
      </c>
      <c r="J127" s="177" t="s">
        <v>457</v>
      </c>
      <c r="K127" s="176">
        <v>56515.5</v>
      </c>
      <c r="L127" s="176" t="s">
        <v>458</v>
      </c>
      <c r="M127" s="177" t="s">
        <v>254</v>
      </c>
      <c r="N127" s="177"/>
      <c r="O127" s="178" t="s">
        <v>261</v>
      </c>
      <c r="P127" s="178" t="s">
        <v>350</v>
      </c>
    </row>
    <row r="128" spans="1:16" ht="12.75" customHeight="1" thickBot="1" x14ac:dyDescent="0.25">
      <c r="A128" s="12" t="str">
        <f t="shared" si="18"/>
        <v> AOEB 6 </v>
      </c>
      <c r="B128" s="6" t="str">
        <f t="shared" si="19"/>
        <v>I</v>
      </c>
      <c r="C128" s="12">
        <f t="shared" si="20"/>
        <v>48682.803</v>
      </c>
      <c r="D128" t="str">
        <f t="shared" si="21"/>
        <v>vis</v>
      </c>
      <c r="E128" s="175">
        <f>VLOOKUP(C128,'Active 1'!C$21:E$961,3,FALSE)</f>
        <v>8857.0485209514354</v>
      </c>
      <c r="F128" s="6" t="s">
        <v>182</v>
      </c>
      <c r="G128" t="str">
        <f t="shared" si="22"/>
        <v>48682.803</v>
      </c>
      <c r="H128" s="12">
        <f t="shared" si="23"/>
        <v>57366</v>
      </c>
      <c r="I128" s="176" t="s">
        <v>468</v>
      </c>
      <c r="J128" s="177" t="s">
        <v>469</v>
      </c>
      <c r="K128" s="176">
        <v>57366</v>
      </c>
      <c r="L128" s="176" t="s">
        <v>470</v>
      </c>
      <c r="M128" s="177" t="s">
        <v>254</v>
      </c>
      <c r="N128" s="177"/>
      <c r="O128" s="178" t="s">
        <v>261</v>
      </c>
      <c r="P128" s="178" t="s">
        <v>350</v>
      </c>
    </row>
    <row r="129" spans="1:16" ht="12.75" customHeight="1" thickBot="1" x14ac:dyDescent="0.25">
      <c r="A129" s="12" t="str">
        <f t="shared" si="18"/>
        <v> AOEB 6 </v>
      </c>
      <c r="B129" s="6" t="str">
        <f t="shared" si="19"/>
        <v>II</v>
      </c>
      <c r="C129" s="12">
        <f t="shared" si="20"/>
        <v>50523.758999999998</v>
      </c>
      <c r="D129" t="str">
        <f t="shared" si="21"/>
        <v>vis</v>
      </c>
      <c r="E129" s="175">
        <f>VLOOKUP(C129,'Active 1'!C$21:E$961,3,FALSE)</f>
        <v>13316.62828332597</v>
      </c>
      <c r="F129" s="6" t="s">
        <v>182</v>
      </c>
      <c r="G129" t="str">
        <f t="shared" si="22"/>
        <v>50523.759</v>
      </c>
      <c r="H129" s="12">
        <f t="shared" si="23"/>
        <v>61825.5</v>
      </c>
      <c r="I129" s="176" t="s">
        <v>515</v>
      </c>
      <c r="J129" s="177" t="s">
        <v>516</v>
      </c>
      <c r="K129" s="176">
        <v>61825.5</v>
      </c>
      <c r="L129" s="176" t="s">
        <v>517</v>
      </c>
      <c r="M129" s="177" t="s">
        <v>254</v>
      </c>
      <c r="N129" s="177"/>
      <c r="O129" s="178" t="s">
        <v>261</v>
      </c>
      <c r="P129" s="178" t="s">
        <v>350</v>
      </c>
    </row>
    <row r="130" spans="1:16" ht="12.75" customHeight="1" thickBot="1" x14ac:dyDescent="0.25">
      <c r="A130" s="12" t="str">
        <f t="shared" si="18"/>
        <v> AOEB 6 </v>
      </c>
      <c r="B130" s="6" t="str">
        <f t="shared" si="19"/>
        <v>I</v>
      </c>
      <c r="C130" s="12">
        <f t="shared" si="20"/>
        <v>50572.673000000003</v>
      </c>
      <c r="D130" t="str">
        <f t="shared" si="21"/>
        <v>vis</v>
      </c>
      <c r="E130" s="175">
        <f>VLOOKUP(C130,'Active 1'!C$21:E$961,3,FALSE)</f>
        <v>13435.118830898431</v>
      </c>
      <c r="F130" s="6" t="s">
        <v>182</v>
      </c>
      <c r="G130" t="str">
        <f t="shared" si="22"/>
        <v>50572.673</v>
      </c>
      <c r="H130" s="12">
        <f t="shared" si="23"/>
        <v>61944</v>
      </c>
      <c r="I130" s="176" t="s">
        <v>522</v>
      </c>
      <c r="J130" s="177" t="s">
        <v>523</v>
      </c>
      <c r="K130" s="176">
        <v>61944</v>
      </c>
      <c r="L130" s="176" t="s">
        <v>524</v>
      </c>
      <c r="M130" s="177" t="s">
        <v>254</v>
      </c>
      <c r="N130" s="177"/>
      <c r="O130" s="178" t="s">
        <v>261</v>
      </c>
      <c r="P130" s="178" t="s">
        <v>350</v>
      </c>
    </row>
    <row r="131" spans="1:16" ht="12.75" customHeight="1" thickBot="1" x14ac:dyDescent="0.25">
      <c r="A131" s="12" t="str">
        <f t="shared" si="18"/>
        <v> AOEB 6 </v>
      </c>
      <c r="B131" s="6" t="str">
        <f t="shared" si="19"/>
        <v>II</v>
      </c>
      <c r="C131" s="12">
        <f t="shared" si="20"/>
        <v>50594.748200000002</v>
      </c>
      <c r="D131" t="str">
        <f t="shared" si="21"/>
        <v>CCD</v>
      </c>
      <c r="E131" s="175">
        <f>VLOOKUP(C131,'Active 1'!C$21:E$961,3,FALSE)</f>
        <v>13488.594370330318</v>
      </c>
      <c r="F131" s="6" t="str">
        <f>LEFT(M131,1)</f>
        <v>C</v>
      </c>
      <c r="G131" t="str">
        <f t="shared" si="22"/>
        <v>50594.7482</v>
      </c>
      <c r="H131" s="12">
        <f t="shared" si="23"/>
        <v>61997.5</v>
      </c>
      <c r="I131" s="176" t="s">
        <v>525</v>
      </c>
      <c r="J131" s="177" t="s">
        <v>526</v>
      </c>
      <c r="K131" s="176">
        <v>61997.5</v>
      </c>
      <c r="L131" s="176" t="s">
        <v>527</v>
      </c>
      <c r="M131" s="177" t="s">
        <v>278</v>
      </c>
      <c r="N131" s="177" t="s">
        <v>279</v>
      </c>
      <c r="O131" s="178" t="s">
        <v>528</v>
      </c>
      <c r="P131" s="178" t="s">
        <v>350</v>
      </c>
    </row>
    <row r="132" spans="1:16" ht="12.75" customHeight="1" thickBot="1" x14ac:dyDescent="0.25">
      <c r="A132" s="12" t="str">
        <f t="shared" si="18"/>
        <v> AOEB 6 </v>
      </c>
      <c r="B132" s="6" t="str">
        <f t="shared" si="19"/>
        <v>II</v>
      </c>
      <c r="C132" s="12">
        <f t="shared" si="20"/>
        <v>50921.705000000002</v>
      </c>
      <c r="D132" t="str">
        <f t="shared" si="21"/>
        <v>vis</v>
      </c>
      <c r="E132" s="175">
        <f>VLOOKUP(C132,'Active 1'!C$21:E$961,3,FALSE)</f>
        <v>14280.623038289106</v>
      </c>
      <c r="F132" s="6" t="str">
        <f>LEFT(M132,1)</f>
        <v>V</v>
      </c>
      <c r="G132" t="str">
        <f t="shared" si="22"/>
        <v>50921.705</v>
      </c>
      <c r="H132" s="12">
        <f t="shared" si="23"/>
        <v>62789.5</v>
      </c>
      <c r="I132" s="176" t="s">
        <v>529</v>
      </c>
      <c r="J132" s="177" t="s">
        <v>530</v>
      </c>
      <c r="K132" s="176">
        <v>62789.5</v>
      </c>
      <c r="L132" s="176" t="s">
        <v>531</v>
      </c>
      <c r="M132" s="177" t="s">
        <v>254</v>
      </c>
      <c r="N132" s="177"/>
      <c r="O132" s="178" t="s">
        <v>261</v>
      </c>
      <c r="P132" s="178" t="s">
        <v>350</v>
      </c>
    </row>
    <row r="133" spans="1:16" ht="12.75" customHeight="1" thickBot="1" x14ac:dyDescent="0.25">
      <c r="A133" s="12" t="str">
        <f t="shared" si="18"/>
        <v> AOEB 6 </v>
      </c>
      <c r="B133" s="6" t="str">
        <f t="shared" si="19"/>
        <v>II</v>
      </c>
      <c r="C133" s="12">
        <f t="shared" si="20"/>
        <v>50926.642999999996</v>
      </c>
      <c r="D133" t="str">
        <f t="shared" si="21"/>
        <v>vis</v>
      </c>
      <c r="E133" s="175">
        <f>VLOOKUP(C133,'Active 1'!C$21:E$961,3,FALSE)</f>
        <v>14292.584978100042</v>
      </c>
      <c r="F133" s="6" t="str">
        <f>LEFT(M133,1)</f>
        <v>V</v>
      </c>
      <c r="G133" t="str">
        <f t="shared" si="22"/>
        <v>50926.643</v>
      </c>
      <c r="H133" s="12">
        <f t="shared" si="23"/>
        <v>62801.5</v>
      </c>
      <c r="I133" s="176" t="s">
        <v>532</v>
      </c>
      <c r="J133" s="177" t="s">
        <v>533</v>
      </c>
      <c r="K133" s="176">
        <v>62801.5</v>
      </c>
      <c r="L133" s="176" t="s">
        <v>524</v>
      </c>
      <c r="M133" s="177" t="s">
        <v>254</v>
      </c>
      <c r="N133" s="177"/>
      <c r="O133" s="178" t="s">
        <v>261</v>
      </c>
      <c r="P133" s="178" t="s">
        <v>350</v>
      </c>
    </row>
    <row r="134" spans="1:16" ht="12.75" customHeight="1" thickBot="1" x14ac:dyDescent="0.25">
      <c r="A134" s="12" t="str">
        <f t="shared" si="18"/>
        <v> AOEB 6 </v>
      </c>
      <c r="B134" s="6" t="str">
        <f t="shared" si="19"/>
        <v>I</v>
      </c>
      <c r="C134" s="12">
        <f t="shared" si="20"/>
        <v>51656.724199999997</v>
      </c>
      <c r="D134" t="str">
        <f t="shared" si="21"/>
        <v>vis</v>
      </c>
      <c r="E134" s="175">
        <f>VLOOKUP(C134,'Active 1'!C$21:E$961,3,FALSE)</f>
        <v>16061.152692054162</v>
      </c>
      <c r="F134" s="6" t="s">
        <v>182</v>
      </c>
      <c r="G134" t="str">
        <f t="shared" si="22"/>
        <v>51656.7242</v>
      </c>
      <c r="H134" s="12">
        <f t="shared" si="23"/>
        <v>64570</v>
      </c>
      <c r="I134" s="176" t="s">
        <v>547</v>
      </c>
      <c r="J134" s="177" t="s">
        <v>548</v>
      </c>
      <c r="K134" s="176" t="s">
        <v>549</v>
      </c>
      <c r="L134" s="176" t="s">
        <v>550</v>
      </c>
      <c r="M134" s="177" t="s">
        <v>278</v>
      </c>
      <c r="N134" s="177" t="s">
        <v>279</v>
      </c>
      <c r="O134" s="178" t="s">
        <v>261</v>
      </c>
      <c r="P134" s="178" t="s">
        <v>350</v>
      </c>
    </row>
    <row r="135" spans="1:16" ht="12.75" customHeight="1" thickBot="1" x14ac:dyDescent="0.25">
      <c r="A135" s="12" t="str">
        <f t="shared" si="18"/>
        <v> AOEB 12 </v>
      </c>
      <c r="B135" s="6" t="str">
        <f t="shared" si="19"/>
        <v>II</v>
      </c>
      <c r="C135" s="12">
        <f t="shared" si="20"/>
        <v>51987.600100000003</v>
      </c>
      <c r="D135" t="str">
        <f t="shared" si="21"/>
        <v>vis</v>
      </c>
      <c r="E135" s="175">
        <f>VLOOKUP(C135,'Active 1'!C$21:E$961,3,FALSE)</f>
        <v>16862.675089926513</v>
      </c>
      <c r="F135" s="6" t="s">
        <v>182</v>
      </c>
      <c r="G135" t="str">
        <f t="shared" si="22"/>
        <v>51987.6001</v>
      </c>
      <c r="H135" s="12">
        <f t="shared" si="23"/>
        <v>65371.5</v>
      </c>
      <c r="I135" s="176" t="s">
        <v>556</v>
      </c>
      <c r="J135" s="177" t="s">
        <v>557</v>
      </c>
      <c r="K135" s="176" t="s">
        <v>558</v>
      </c>
      <c r="L135" s="176" t="s">
        <v>559</v>
      </c>
      <c r="M135" s="177" t="s">
        <v>278</v>
      </c>
      <c r="N135" s="177" t="s">
        <v>279</v>
      </c>
      <c r="O135" s="178" t="s">
        <v>261</v>
      </c>
      <c r="P135" s="178" t="s">
        <v>277</v>
      </c>
    </row>
    <row r="136" spans="1:16" ht="12.75" customHeight="1" thickBot="1" x14ac:dyDescent="0.25">
      <c r="A136" s="12" t="str">
        <f t="shared" si="18"/>
        <v> AOEB 12 </v>
      </c>
      <c r="B136" s="6" t="str">
        <f t="shared" si="19"/>
        <v>II</v>
      </c>
      <c r="C136" s="12">
        <f t="shared" si="20"/>
        <v>52076.75</v>
      </c>
      <c r="D136" t="str">
        <f t="shared" si="21"/>
        <v>vis</v>
      </c>
      <c r="E136" s="175">
        <f>VLOOKUP(C136,'Active 1'!C$21:E$961,3,FALSE)</f>
        <v>17078.634129608992</v>
      </c>
      <c r="F136" s="6" t="s">
        <v>182</v>
      </c>
      <c r="G136" t="str">
        <f t="shared" si="22"/>
        <v>52076.750</v>
      </c>
      <c r="H136" s="12">
        <f t="shared" si="23"/>
        <v>65587.5</v>
      </c>
      <c r="I136" s="176" t="s">
        <v>568</v>
      </c>
      <c r="J136" s="177" t="s">
        <v>569</v>
      </c>
      <c r="K136" s="176" t="s">
        <v>570</v>
      </c>
      <c r="L136" s="176" t="s">
        <v>571</v>
      </c>
      <c r="M136" s="177" t="s">
        <v>254</v>
      </c>
      <c r="N136" s="177"/>
      <c r="O136" s="178" t="s">
        <v>572</v>
      </c>
      <c r="P136" s="178" t="s">
        <v>277</v>
      </c>
    </row>
    <row r="137" spans="1:16" ht="12.75" customHeight="1" thickBot="1" x14ac:dyDescent="0.25">
      <c r="A137" s="12" t="str">
        <f t="shared" si="18"/>
        <v>VSB 40 </v>
      </c>
      <c r="B137" s="6" t="str">
        <f t="shared" si="19"/>
        <v>I</v>
      </c>
      <c r="C137" s="12">
        <f t="shared" si="20"/>
        <v>52365.125200000002</v>
      </c>
      <c r="D137" t="str">
        <f t="shared" si="21"/>
        <v>vis</v>
      </c>
      <c r="E137" s="175">
        <f>VLOOKUP(C137,'Active 1'!C$21:E$961,3,FALSE)</f>
        <v>17777.201724864241</v>
      </c>
      <c r="F137" s="6" t="s">
        <v>182</v>
      </c>
      <c r="G137" t="str">
        <f t="shared" si="22"/>
        <v>52365.1252</v>
      </c>
      <c r="H137" s="12">
        <f t="shared" si="23"/>
        <v>66286</v>
      </c>
      <c r="I137" s="176" t="s">
        <v>573</v>
      </c>
      <c r="J137" s="177" t="s">
        <v>574</v>
      </c>
      <c r="K137" s="176" t="s">
        <v>575</v>
      </c>
      <c r="L137" s="176" t="s">
        <v>576</v>
      </c>
      <c r="M137" s="177" t="s">
        <v>281</v>
      </c>
      <c r="N137" s="177" t="s">
        <v>282</v>
      </c>
      <c r="O137" s="178" t="s">
        <v>577</v>
      </c>
      <c r="P137" s="179" t="s">
        <v>283</v>
      </c>
    </row>
    <row r="138" spans="1:16" ht="12.75" customHeight="1" thickBot="1" x14ac:dyDescent="0.25">
      <c r="A138" s="12" t="str">
        <f t="shared" si="18"/>
        <v>IBVS 5341 </v>
      </c>
      <c r="B138" s="6" t="str">
        <f t="shared" si="19"/>
        <v>I</v>
      </c>
      <c r="C138" s="12">
        <f t="shared" si="20"/>
        <v>52404.2402</v>
      </c>
      <c r="D138" t="str">
        <f t="shared" si="21"/>
        <v>vis</v>
      </c>
      <c r="E138" s="175">
        <f>VLOOKUP(C138,'Active 1'!C$21:E$961,3,FALSE)</f>
        <v>17871.954919620264</v>
      </c>
      <c r="F138" s="6" t="s">
        <v>182</v>
      </c>
      <c r="G138" t="str">
        <f t="shared" si="22"/>
        <v>52404.2402</v>
      </c>
      <c r="H138" s="12">
        <f t="shared" si="23"/>
        <v>66381</v>
      </c>
      <c r="I138" s="176" t="s">
        <v>589</v>
      </c>
      <c r="J138" s="177" t="s">
        <v>590</v>
      </c>
      <c r="K138" s="176" t="s">
        <v>591</v>
      </c>
      <c r="L138" s="176" t="s">
        <v>592</v>
      </c>
      <c r="M138" s="177" t="s">
        <v>281</v>
      </c>
      <c r="N138" s="177" t="s">
        <v>282</v>
      </c>
      <c r="O138" s="178" t="s">
        <v>587</v>
      </c>
      <c r="P138" s="179" t="s">
        <v>588</v>
      </c>
    </row>
    <row r="139" spans="1:16" ht="12.75" customHeight="1" thickBot="1" x14ac:dyDescent="0.25">
      <c r="A139" s="12" t="str">
        <f t="shared" ref="A139:A157" si="24">P139</f>
        <v>IBVS 5493 </v>
      </c>
      <c r="B139" s="6" t="str">
        <f t="shared" ref="B139:B157" si="25">IF(H139=INT(H139),"I","II")</f>
        <v>II</v>
      </c>
      <c r="C139" s="12">
        <f t="shared" ref="C139:C157" si="26">1*G139</f>
        <v>52705.905500000001</v>
      </c>
      <c r="D139" t="str">
        <f t="shared" ref="D139:D157" si="27">VLOOKUP(F139,I$1:J$5,2,FALSE)</f>
        <v>vis</v>
      </c>
      <c r="E139" s="175">
        <f>VLOOKUP(C139,'Active 1'!C$21:E$961,3,FALSE)</f>
        <v>18602.716799258153</v>
      </c>
      <c r="F139" s="6" t="s">
        <v>182</v>
      </c>
      <c r="G139" t="str">
        <f t="shared" ref="G139:G157" si="28">MID(I139,3,LEN(I139)-3)</f>
        <v>52705.9055</v>
      </c>
      <c r="H139" s="12">
        <f t="shared" ref="H139:H157" si="29">1*K139</f>
        <v>67111.5</v>
      </c>
      <c r="I139" s="176" t="s">
        <v>601</v>
      </c>
      <c r="J139" s="177" t="s">
        <v>602</v>
      </c>
      <c r="K139" s="176" t="s">
        <v>603</v>
      </c>
      <c r="L139" s="176" t="s">
        <v>604</v>
      </c>
      <c r="M139" s="177" t="s">
        <v>281</v>
      </c>
      <c r="N139" s="177" t="s">
        <v>282</v>
      </c>
      <c r="O139" s="178" t="s">
        <v>605</v>
      </c>
      <c r="P139" s="179" t="s">
        <v>606</v>
      </c>
    </row>
    <row r="140" spans="1:16" ht="12.75" customHeight="1" thickBot="1" x14ac:dyDescent="0.25">
      <c r="A140" s="12" t="str">
        <f t="shared" si="24"/>
        <v> AOEB 12 </v>
      </c>
      <c r="B140" s="6" t="str">
        <f t="shared" si="25"/>
        <v>I</v>
      </c>
      <c r="C140" s="12">
        <f t="shared" si="26"/>
        <v>52707.763400000003</v>
      </c>
      <c r="D140" t="str">
        <f t="shared" si="27"/>
        <v>vis</v>
      </c>
      <c r="E140" s="175">
        <f>VLOOKUP(C140,'Active 1'!C$21:E$961,3,FALSE)</f>
        <v>18607.217424607443</v>
      </c>
      <c r="F140" s="6" t="s">
        <v>182</v>
      </c>
      <c r="G140" t="str">
        <f t="shared" si="28"/>
        <v>52707.7634</v>
      </c>
      <c r="H140" s="12">
        <f t="shared" si="29"/>
        <v>67116</v>
      </c>
      <c r="I140" s="176" t="s">
        <v>607</v>
      </c>
      <c r="J140" s="177" t="s">
        <v>608</v>
      </c>
      <c r="K140" s="176" t="s">
        <v>609</v>
      </c>
      <c r="L140" s="176" t="s">
        <v>610</v>
      </c>
      <c r="M140" s="177" t="s">
        <v>278</v>
      </c>
      <c r="N140" s="177" t="s">
        <v>279</v>
      </c>
      <c r="O140" s="178" t="s">
        <v>261</v>
      </c>
      <c r="P140" s="178" t="s">
        <v>277</v>
      </c>
    </row>
    <row r="141" spans="1:16" ht="12.75" customHeight="1" thickBot="1" x14ac:dyDescent="0.25">
      <c r="A141" s="12" t="str">
        <f t="shared" si="24"/>
        <v>VSB 42 </v>
      </c>
      <c r="B141" s="6" t="str">
        <f t="shared" si="25"/>
        <v>I</v>
      </c>
      <c r="C141" s="12">
        <f t="shared" si="26"/>
        <v>52724.279699999999</v>
      </c>
      <c r="D141" t="str">
        <f t="shared" si="27"/>
        <v>vis</v>
      </c>
      <c r="E141" s="175">
        <f>VLOOKUP(C141,'Active 1'!C$21:E$961,3,FALSE)</f>
        <v>18647.226939896937</v>
      </c>
      <c r="F141" s="6" t="s">
        <v>182</v>
      </c>
      <c r="G141" t="str">
        <f t="shared" si="28"/>
        <v>52724.2797</v>
      </c>
      <c r="H141" s="12">
        <f t="shared" si="29"/>
        <v>67156</v>
      </c>
      <c r="I141" s="176" t="s">
        <v>611</v>
      </c>
      <c r="J141" s="177" t="s">
        <v>612</v>
      </c>
      <c r="K141" s="176" t="s">
        <v>613</v>
      </c>
      <c r="L141" s="176" t="s">
        <v>614</v>
      </c>
      <c r="M141" s="177" t="s">
        <v>281</v>
      </c>
      <c r="N141" s="177" t="s">
        <v>282</v>
      </c>
      <c r="O141" s="178" t="s">
        <v>577</v>
      </c>
      <c r="P141" s="179" t="s">
        <v>615</v>
      </c>
    </row>
    <row r="142" spans="1:16" ht="12.75" customHeight="1" thickBot="1" x14ac:dyDescent="0.25">
      <c r="A142" s="12" t="str">
        <f t="shared" si="24"/>
        <v> AOEB 12 </v>
      </c>
      <c r="B142" s="6" t="str">
        <f t="shared" si="25"/>
        <v>II</v>
      </c>
      <c r="C142" s="12">
        <f t="shared" si="26"/>
        <v>52735.641000000003</v>
      </c>
      <c r="D142" t="str">
        <f t="shared" si="27"/>
        <v>vis</v>
      </c>
      <c r="E142" s="175">
        <f>VLOOKUP(C142,'Active 1'!C$21:E$961,3,FALSE)</f>
        <v>18674.748848923708</v>
      </c>
      <c r="F142" s="6" t="s">
        <v>182</v>
      </c>
      <c r="G142" t="str">
        <f t="shared" si="28"/>
        <v>52735.641</v>
      </c>
      <c r="H142" s="12">
        <f t="shared" si="29"/>
        <v>67183.5</v>
      </c>
      <c r="I142" s="176" t="s">
        <v>616</v>
      </c>
      <c r="J142" s="177" t="s">
        <v>617</v>
      </c>
      <c r="K142" s="176" t="s">
        <v>618</v>
      </c>
      <c r="L142" s="176" t="s">
        <v>619</v>
      </c>
      <c r="M142" s="177" t="s">
        <v>254</v>
      </c>
      <c r="N142" s="177"/>
      <c r="O142" s="178" t="s">
        <v>620</v>
      </c>
      <c r="P142" s="178" t="s">
        <v>277</v>
      </c>
    </row>
    <row r="143" spans="1:16" ht="12.75" customHeight="1" thickBot="1" x14ac:dyDescent="0.25">
      <c r="A143" s="12" t="str">
        <f t="shared" si="24"/>
        <v>VSB 42 </v>
      </c>
      <c r="B143" s="6" t="str">
        <f t="shared" si="25"/>
        <v>I</v>
      </c>
      <c r="C143" s="12">
        <f t="shared" si="26"/>
        <v>52991.361299999997</v>
      </c>
      <c r="D143" t="str">
        <f t="shared" si="27"/>
        <v>vis</v>
      </c>
      <c r="E143" s="175">
        <f>VLOOKUP(C143,'Active 1'!C$21:E$961,3,FALSE)</f>
        <v>19294.212363917177</v>
      </c>
      <c r="F143" s="6" t="s">
        <v>182</v>
      </c>
      <c r="G143" t="str">
        <f t="shared" si="28"/>
        <v>52991.3613</v>
      </c>
      <c r="H143" s="12">
        <f t="shared" si="29"/>
        <v>67803</v>
      </c>
      <c r="I143" s="176" t="s">
        <v>634</v>
      </c>
      <c r="J143" s="177" t="s">
        <v>635</v>
      </c>
      <c r="K143" s="176" t="s">
        <v>636</v>
      </c>
      <c r="L143" s="176" t="s">
        <v>637</v>
      </c>
      <c r="M143" s="177" t="s">
        <v>281</v>
      </c>
      <c r="N143" s="177" t="s">
        <v>282</v>
      </c>
      <c r="O143" s="178" t="s">
        <v>577</v>
      </c>
      <c r="P143" s="179" t="s">
        <v>615</v>
      </c>
    </row>
    <row r="144" spans="1:16" ht="12.75" customHeight="1" thickBot="1" x14ac:dyDescent="0.25">
      <c r="A144" s="12" t="str">
        <f t="shared" si="24"/>
        <v>VSB 43 </v>
      </c>
      <c r="B144" s="6" t="str">
        <f t="shared" si="25"/>
        <v>I</v>
      </c>
      <c r="C144" s="12">
        <f t="shared" si="26"/>
        <v>53072.286699999997</v>
      </c>
      <c r="D144" t="str">
        <f t="shared" si="27"/>
        <v>vis</v>
      </c>
      <c r="E144" s="175">
        <f>VLOOKUP(C144,'Active 1'!C$21:E$961,3,FALSE)</f>
        <v>19490.248160591331</v>
      </c>
      <c r="F144" s="6" t="s">
        <v>182</v>
      </c>
      <c r="G144" t="str">
        <f t="shared" si="28"/>
        <v>53072.2867</v>
      </c>
      <c r="H144" s="12">
        <f t="shared" si="29"/>
        <v>67999</v>
      </c>
      <c r="I144" s="176" t="s">
        <v>650</v>
      </c>
      <c r="J144" s="177" t="s">
        <v>651</v>
      </c>
      <c r="K144" s="176" t="s">
        <v>652</v>
      </c>
      <c r="L144" s="176" t="s">
        <v>653</v>
      </c>
      <c r="M144" s="177" t="s">
        <v>281</v>
      </c>
      <c r="N144" s="177" t="s">
        <v>282</v>
      </c>
      <c r="O144" s="178" t="s">
        <v>654</v>
      </c>
      <c r="P144" s="179" t="s">
        <v>285</v>
      </c>
    </row>
    <row r="145" spans="1:16" ht="12.75" customHeight="1" thickBot="1" x14ac:dyDescent="0.25">
      <c r="A145" s="12" t="str">
        <f t="shared" si="24"/>
        <v> AOEB 12 </v>
      </c>
      <c r="B145" s="6" t="str">
        <f t="shared" si="25"/>
        <v>II</v>
      </c>
      <c r="C145" s="12">
        <f t="shared" si="26"/>
        <v>53442.793899999997</v>
      </c>
      <c r="D145" t="str">
        <f t="shared" si="27"/>
        <v>vis</v>
      </c>
      <c r="E145" s="175">
        <f>VLOOKUP(C145,'Active 1'!C$21:E$961,3,FALSE)</f>
        <v>20387.774451786805</v>
      </c>
      <c r="F145" s="6" t="s">
        <v>182</v>
      </c>
      <c r="G145" t="str">
        <f t="shared" si="28"/>
        <v>53442.7939</v>
      </c>
      <c r="H145" s="12">
        <f t="shared" si="29"/>
        <v>68896.5</v>
      </c>
      <c r="I145" s="176" t="s">
        <v>663</v>
      </c>
      <c r="J145" s="177" t="s">
        <v>664</v>
      </c>
      <c r="K145" s="176" t="s">
        <v>665</v>
      </c>
      <c r="L145" s="176" t="s">
        <v>666</v>
      </c>
      <c r="M145" s="177" t="s">
        <v>278</v>
      </c>
      <c r="N145" s="177" t="s">
        <v>279</v>
      </c>
      <c r="O145" s="178" t="s">
        <v>261</v>
      </c>
      <c r="P145" s="178" t="s">
        <v>277</v>
      </c>
    </row>
    <row r="146" spans="1:16" ht="12.75" customHeight="1" thickBot="1" x14ac:dyDescent="0.25">
      <c r="A146" s="12" t="str">
        <f t="shared" si="24"/>
        <v>IBVS 5741 </v>
      </c>
      <c r="B146" s="6" t="str">
        <f t="shared" si="25"/>
        <v>II</v>
      </c>
      <c r="C146" s="12">
        <f t="shared" si="26"/>
        <v>53451.465199999999</v>
      </c>
      <c r="D146" t="str">
        <f t="shared" si="27"/>
        <v>vis</v>
      </c>
      <c r="E146" s="175">
        <f>VLOOKUP(C146,'Active 1'!C$21:E$961,3,FALSE)</f>
        <v>20408.780034752115</v>
      </c>
      <c r="F146" s="6" t="s">
        <v>182</v>
      </c>
      <c r="G146" t="str">
        <f t="shared" si="28"/>
        <v>53451.4652</v>
      </c>
      <c r="H146" s="12">
        <f t="shared" si="29"/>
        <v>68917.5</v>
      </c>
      <c r="I146" s="176" t="s">
        <v>667</v>
      </c>
      <c r="J146" s="177" t="s">
        <v>668</v>
      </c>
      <c r="K146" s="176" t="s">
        <v>669</v>
      </c>
      <c r="L146" s="176" t="s">
        <v>670</v>
      </c>
      <c r="M146" s="177" t="s">
        <v>281</v>
      </c>
      <c r="N146" s="177" t="s">
        <v>282</v>
      </c>
      <c r="O146" s="178" t="s">
        <v>671</v>
      </c>
      <c r="P146" s="179" t="s">
        <v>672</v>
      </c>
    </row>
    <row r="147" spans="1:16" ht="12.75" customHeight="1" thickBot="1" x14ac:dyDescent="0.25">
      <c r="A147" s="12" t="str">
        <f t="shared" si="24"/>
        <v>VSB 44 </v>
      </c>
      <c r="B147" s="6" t="str">
        <f t="shared" si="25"/>
        <v>I</v>
      </c>
      <c r="C147" s="12">
        <f t="shared" si="26"/>
        <v>53469.009100000003</v>
      </c>
      <c r="D147" t="str">
        <f t="shared" si="27"/>
        <v>vis</v>
      </c>
      <c r="E147" s="175">
        <f>VLOOKUP(C147,'Active 1'!C$21:E$961,3,FALSE)</f>
        <v>20451.278835045625</v>
      </c>
      <c r="F147" s="6" t="s">
        <v>182</v>
      </c>
      <c r="G147" t="str">
        <f t="shared" si="28"/>
        <v>53469.0091</v>
      </c>
      <c r="H147" s="12">
        <f t="shared" si="29"/>
        <v>68960</v>
      </c>
      <c r="I147" s="176" t="s">
        <v>687</v>
      </c>
      <c r="J147" s="177" t="s">
        <v>688</v>
      </c>
      <c r="K147" s="176" t="s">
        <v>689</v>
      </c>
      <c r="L147" s="176" t="s">
        <v>690</v>
      </c>
      <c r="M147" s="177" t="s">
        <v>281</v>
      </c>
      <c r="N147" s="177" t="s">
        <v>282</v>
      </c>
      <c r="O147" s="178" t="s">
        <v>577</v>
      </c>
      <c r="P147" s="179" t="s">
        <v>691</v>
      </c>
    </row>
    <row r="148" spans="1:16" ht="12.75" customHeight="1" thickBot="1" x14ac:dyDescent="0.25">
      <c r="A148" s="12" t="str">
        <f t="shared" si="24"/>
        <v>VSB 44 </v>
      </c>
      <c r="B148" s="6" t="str">
        <f t="shared" si="25"/>
        <v>II</v>
      </c>
      <c r="C148" s="12">
        <f t="shared" si="26"/>
        <v>53469.213799999998</v>
      </c>
      <c r="D148" t="str">
        <f t="shared" si="27"/>
        <v>vis</v>
      </c>
      <c r="E148" s="175">
        <f>VLOOKUP(C148,'Active 1'!C$21:E$961,3,FALSE)</f>
        <v>20451.774705657055</v>
      </c>
      <c r="F148" s="6" t="s">
        <v>182</v>
      </c>
      <c r="G148" t="str">
        <f t="shared" si="28"/>
        <v>53469.2138</v>
      </c>
      <c r="H148" s="12">
        <f t="shared" si="29"/>
        <v>68960.5</v>
      </c>
      <c r="I148" s="176" t="s">
        <v>692</v>
      </c>
      <c r="J148" s="177" t="s">
        <v>693</v>
      </c>
      <c r="K148" s="176" t="s">
        <v>694</v>
      </c>
      <c r="L148" s="176" t="s">
        <v>695</v>
      </c>
      <c r="M148" s="177" t="s">
        <v>281</v>
      </c>
      <c r="N148" s="177" t="s">
        <v>282</v>
      </c>
      <c r="O148" s="178" t="s">
        <v>577</v>
      </c>
      <c r="P148" s="179" t="s">
        <v>691</v>
      </c>
    </row>
    <row r="149" spans="1:16" ht="12.75" customHeight="1" thickBot="1" x14ac:dyDescent="0.25">
      <c r="A149" s="12" t="str">
        <f t="shared" si="24"/>
        <v> AOEB 12 </v>
      </c>
      <c r="B149" s="6" t="str">
        <f t="shared" si="25"/>
        <v>II</v>
      </c>
      <c r="C149" s="12">
        <f t="shared" si="26"/>
        <v>53840.7546</v>
      </c>
      <c r="D149" t="str">
        <f t="shared" si="27"/>
        <v>vis</v>
      </c>
      <c r="E149" s="175">
        <f>VLOOKUP(C149,'Active 1'!C$21:E$961,3,FALSE)</f>
        <v>21351.804816412801</v>
      </c>
      <c r="F149" s="6" t="s">
        <v>182</v>
      </c>
      <c r="G149" t="str">
        <f t="shared" si="28"/>
        <v>53840.7546</v>
      </c>
      <c r="H149" s="12">
        <f t="shared" si="29"/>
        <v>69860.5</v>
      </c>
      <c r="I149" s="176" t="s">
        <v>702</v>
      </c>
      <c r="J149" s="177" t="s">
        <v>703</v>
      </c>
      <c r="K149" s="176" t="s">
        <v>704</v>
      </c>
      <c r="L149" s="176" t="s">
        <v>705</v>
      </c>
      <c r="M149" s="177" t="s">
        <v>278</v>
      </c>
      <c r="N149" s="177" t="s">
        <v>279</v>
      </c>
      <c r="O149" s="178" t="s">
        <v>261</v>
      </c>
      <c r="P149" s="178" t="s">
        <v>277</v>
      </c>
    </row>
    <row r="150" spans="1:16" ht="12.75" customHeight="1" thickBot="1" x14ac:dyDescent="0.25">
      <c r="A150" s="12" t="str">
        <f t="shared" si="24"/>
        <v> AOEB 12 </v>
      </c>
      <c r="B150" s="6" t="str">
        <f t="shared" si="25"/>
        <v>I</v>
      </c>
      <c r="C150" s="12">
        <f t="shared" si="26"/>
        <v>54177.824099999998</v>
      </c>
      <c r="D150" t="str">
        <f t="shared" si="27"/>
        <v>vis</v>
      </c>
      <c r="E150" s="175">
        <f>VLOOKUP(C150,'Active 1'!C$21:E$961,3,FALSE)</f>
        <v>22168.330752238373</v>
      </c>
      <c r="F150" s="6" t="s">
        <v>182</v>
      </c>
      <c r="G150" t="str">
        <f t="shared" si="28"/>
        <v>54177.8241</v>
      </c>
      <c r="H150" s="12">
        <f t="shared" si="29"/>
        <v>70677</v>
      </c>
      <c r="I150" s="176" t="s">
        <v>706</v>
      </c>
      <c r="J150" s="177" t="s">
        <v>707</v>
      </c>
      <c r="K150" s="176" t="s">
        <v>708</v>
      </c>
      <c r="L150" s="176" t="s">
        <v>709</v>
      </c>
      <c r="M150" s="177" t="s">
        <v>278</v>
      </c>
      <c r="N150" s="177" t="s">
        <v>279</v>
      </c>
      <c r="O150" s="178" t="s">
        <v>261</v>
      </c>
      <c r="P150" s="178" t="s">
        <v>277</v>
      </c>
    </row>
    <row r="151" spans="1:16" ht="12.75" customHeight="1" thickBot="1" x14ac:dyDescent="0.25">
      <c r="A151" s="12" t="str">
        <f t="shared" si="24"/>
        <v> AOEB 12 </v>
      </c>
      <c r="B151" s="6" t="str">
        <f t="shared" si="25"/>
        <v>II</v>
      </c>
      <c r="C151" s="12">
        <f t="shared" si="26"/>
        <v>54190.828600000001</v>
      </c>
      <c r="D151" t="str">
        <f t="shared" si="27"/>
        <v>vis</v>
      </c>
      <c r="E151" s="175">
        <f>VLOOKUP(C151,'Active 1'!C$21:E$961,3,FALSE)</f>
        <v>22199.833191742528</v>
      </c>
      <c r="F151" s="6" t="s">
        <v>182</v>
      </c>
      <c r="G151" t="str">
        <f t="shared" si="28"/>
        <v>54190.8286</v>
      </c>
      <c r="H151" s="12">
        <f t="shared" si="29"/>
        <v>70708.5</v>
      </c>
      <c r="I151" s="176" t="s">
        <v>710</v>
      </c>
      <c r="J151" s="177" t="s">
        <v>711</v>
      </c>
      <c r="K151" s="176" t="s">
        <v>712</v>
      </c>
      <c r="L151" s="176" t="s">
        <v>713</v>
      </c>
      <c r="M151" s="177" t="s">
        <v>278</v>
      </c>
      <c r="N151" s="177" t="s">
        <v>279</v>
      </c>
      <c r="O151" s="178" t="s">
        <v>714</v>
      </c>
      <c r="P151" s="178" t="s">
        <v>277</v>
      </c>
    </row>
    <row r="152" spans="1:16" ht="12.75" customHeight="1" thickBot="1" x14ac:dyDescent="0.25">
      <c r="A152" s="12" t="str">
        <f t="shared" si="24"/>
        <v>BAVM 215 </v>
      </c>
      <c r="B152" s="6" t="str">
        <f t="shared" si="25"/>
        <v>I</v>
      </c>
      <c r="C152" s="12">
        <f t="shared" si="26"/>
        <v>55584.720300000001</v>
      </c>
      <c r="D152" t="str">
        <f t="shared" si="27"/>
        <v>vis</v>
      </c>
      <c r="E152" s="175">
        <f>VLOOKUP(C152,'Active 1'!C$21:E$961,3,FALSE)</f>
        <v>25576.432749940464</v>
      </c>
      <c r="F152" s="6" t="s">
        <v>182</v>
      </c>
      <c r="G152" t="str">
        <f t="shared" si="28"/>
        <v>55584.7203</v>
      </c>
      <c r="H152" s="12">
        <f t="shared" si="29"/>
        <v>74085</v>
      </c>
      <c r="I152" s="176" t="s">
        <v>802</v>
      </c>
      <c r="J152" s="177" t="s">
        <v>803</v>
      </c>
      <c r="K152" s="176" t="s">
        <v>804</v>
      </c>
      <c r="L152" s="176" t="s">
        <v>805</v>
      </c>
      <c r="M152" s="177" t="s">
        <v>278</v>
      </c>
      <c r="N152" s="177" t="s">
        <v>290</v>
      </c>
      <c r="O152" s="178" t="s">
        <v>806</v>
      </c>
      <c r="P152" s="179" t="s">
        <v>807</v>
      </c>
    </row>
    <row r="153" spans="1:16" ht="12.75" customHeight="1" thickBot="1" x14ac:dyDescent="0.25">
      <c r="A153" s="12" t="str">
        <f t="shared" si="24"/>
        <v>VSB 53 </v>
      </c>
      <c r="B153" s="6" t="str">
        <f t="shared" si="25"/>
        <v>I</v>
      </c>
      <c r="C153" s="12">
        <f t="shared" si="26"/>
        <v>55656.143799999998</v>
      </c>
      <c r="D153" t="str">
        <f t="shared" si="27"/>
        <v>vis</v>
      </c>
      <c r="E153" s="175">
        <f>VLOOKUP(C153,'Active 1'!C$21:E$961,3,FALSE)</f>
        <v>25749.450896576203</v>
      </c>
      <c r="F153" s="6" t="s">
        <v>182</v>
      </c>
      <c r="G153" t="str">
        <f t="shared" si="28"/>
        <v>55656.1438</v>
      </c>
      <c r="H153" s="12">
        <f t="shared" si="29"/>
        <v>74258</v>
      </c>
      <c r="I153" s="176" t="s">
        <v>831</v>
      </c>
      <c r="J153" s="177" t="s">
        <v>832</v>
      </c>
      <c r="K153" s="176" t="s">
        <v>833</v>
      </c>
      <c r="L153" s="176" t="s">
        <v>834</v>
      </c>
      <c r="M153" s="177" t="s">
        <v>278</v>
      </c>
      <c r="N153" s="177" t="s">
        <v>835</v>
      </c>
      <c r="O153" s="178" t="s">
        <v>836</v>
      </c>
      <c r="P153" s="179" t="s">
        <v>837</v>
      </c>
    </row>
    <row r="154" spans="1:16" ht="12.75" customHeight="1" thickBot="1" x14ac:dyDescent="0.25">
      <c r="A154" s="12" t="str">
        <f t="shared" si="24"/>
        <v>BAVM 225 </v>
      </c>
      <c r="B154" s="6" t="str">
        <f t="shared" si="25"/>
        <v>II</v>
      </c>
      <c r="C154" s="12">
        <f t="shared" si="26"/>
        <v>55663.368300000002</v>
      </c>
      <c r="D154" t="str">
        <f t="shared" si="27"/>
        <v>vis</v>
      </c>
      <c r="E154" s="175">
        <f>VLOOKUP(C154,'Active 1'!C$21:E$961,3,FALSE)</f>
        <v>25766.951713539398</v>
      </c>
      <c r="F154" s="6" t="s">
        <v>182</v>
      </c>
      <c r="G154" t="str">
        <f t="shared" si="28"/>
        <v>55663.3683</v>
      </c>
      <c r="H154" s="12">
        <f t="shared" si="29"/>
        <v>74275.5</v>
      </c>
      <c r="I154" s="176" t="s">
        <v>842</v>
      </c>
      <c r="J154" s="177" t="s">
        <v>843</v>
      </c>
      <c r="K154" s="176" t="s">
        <v>844</v>
      </c>
      <c r="L154" s="176" t="s">
        <v>845</v>
      </c>
      <c r="M154" s="177" t="s">
        <v>278</v>
      </c>
      <c r="N154" s="177" t="s">
        <v>546</v>
      </c>
      <c r="O154" s="178" t="s">
        <v>846</v>
      </c>
      <c r="P154" s="179" t="s">
        <v>847</v>
      </c>
    </row>
    <row r="155" spans="1:16" ht="12.75" customHeight="1" thickBot="1" x14ac:dyDescent="0.25">
      <c r="A155" s="12" t="str">
        <f t="shared" si="24"/>
        <v>VSB 53 </v>
      </c>
      <c r="B155" s="6" t="str">
        <f t="shared" si="25"/>
        <v>II</v>
      </c>
      <c r="C155" s="12">
        <f t="shared" si="26"/>
        <v>55716.616000000002</v>
      </c>
      <c r="D155" t="str">
        <f t="shared" si="27"/>
        <v>vis</v>
      </c>
      <c r="E155" s="175">
        <f>VLOOKUP(C155,'Active 1'!C$21:E$961,3,FALSE)</f>
        <v>25895.940328863715</v>
      </c>
      <c r="F155" s="6" t="s">
        <v>182</v>
      </c>
      <c r="G155" t="str">
        <f t="shared" si="28"/>
        <v>55716.616</v>
      </c>
      <c r="H155" s="12">
        <f t="shared" si="29"/>
        <v>74404.5</v>
      </c>
      <c r="I155" s="176" t="s">
        <v>848</v>
      </c>
      <c r="J155" s="177" t="s">
        <v>849</v>
      </c>
      <c r="K155" s="176" t="s">
        <v>850</v>
      </c>
      <c r="L155" s="176" t="s">
        <v>851</v>
      </c>
      <c r="M155" s="177" t="s">
        <v>254</v>
      </c>
      <c r="N155" s="177"/>
      <c r="O155" s="178" t="s">
        <v>620</v>
      </c>
      <c r="P155" s="179" t="s">
        <v>837</v>
      </c>
    </row>
    <row r="156" spans="1:16" ht="12.75" customHeight="1" thickBot="1" x14ac:dyDescent="0.25">
      <c r="A156" s="12" t="str">
        <f t="shared" si="24"/>
        <v>VSB 55 </v>
      </c>
      <c r="B156" s="6" t="str">
        <f t="shared" si="25"/>
        <v>II</v>
      </c>
      <c r="C156" s="12">
        <f t="shared" si="26"/>
        <v>56005.595999999998</v>
      </c>
      <c r="D156" t="str">
        <f t="shared" si="27"/>
        <v>vis</v>
      </c>
      <c r="E156" s="175">
        <f>VLOOKUP(C156,'Active 1'!C$21:E$961,3,FALSE)</f>
        <v>26595.973007391054</v>
      </c>
      <c r="F156" s="6" t="s">
        <v>182</v>
      </c>
      <c r="G156" t="str">
        <f t="shared" si="28"/>
        <v>56005.596</v>
      </c>
      <c r="H156" s="12">
        <f t="shared" si="29"/>
        <v>75104.5</v>
      </c>
      <c r="I156" s="176" t="s">
        <v>861</v>
      </c>
      <c r="J156" s="177" t="s">
        <v>862</v>
      </c>
      <c r="K156" s="176" t="s">
        <v>863</v>
      </c>
      <c r="L156" s="176" t="s">
        <v>864</v>
      </c>
      <c r="M156" s="177" t="s">
        <v>254</v>
      </c>
      <c r="N156" s="177"/>
      <c r="O156" s="178" t="s">
        <v>620</v>
      </c>
      <c r="P156" s="179" t="s">
        <v>865</v>
      </c>
    </row>
    <row r="157" spans="1:16" ht="12.75" customHeight="1" thickBot="1" x14ac:dyDescent="0.25">
      <c r="A157" s="12" t="str">
        <f t="shared" si="24"/>
        <v>VSB 56 </v>
      </c>
      <c r="B157" s="6" t="str">
        <f t="shared" si="25"/>
        <v>I</v>
      </c>
      <c r="C157" s="12">
        <f t="shared" si="26"/>
        <v>56458.67</v>
      </c>
      <c r="D157" t="str">
        <f t="shared" si="27"/>
        <v>vis</v>
      </c>
      <c r="E157" s="175">
        <f>VLOOKUP(C157,'Active 1'!C$21:E$961,3,FALSE)</f>
        <v>27693.511265371191</v>
      </c>
      <c r="F157" s="6" t="s">
        <v>182</v>
      </c>
      <c r="G157" t="str">
        <f t="shared" si="28"/>
        <v>56458.670</v>
      </c>
      <c r="H157" s="12">
        <f t="shared" si="29"/>
        <v>76202</v>
      </c>
      <c r="I157" s="176" t="s">
        <v>886</v>
      </c>
      <c r="J157" s="177" t="s">
        <v>887</v>
      </c>
      <c r="K157" s="176" t="s">
        <v>888</v>
      </c>
      <c r="L157" s="176" t="s">
        <v>889</v>
      </c>
      <c r="M157" s="177" t="s">
        <v>254</v>
      </c>
      <c r="N157" s="177"/>
      <c r="O157" s="178" t="s">
        <v>620</v>
      </c>
      <c r="P157" s="179" t="s">
        <v>890</v>
      </c>
    </row>
    <row r="158" spans="1:16" ht="12.75" customHeight="1" thickBot="1" x14ac:dyDescent="0.25">
      <c r="A158" s="12">
        <f t="shared" ref="A158:A188" si="30">P158</f>
        <v>0</v>
      </c>
      <c r="B158" s="6" t="str">
        <f t="shared" ref="B158:B188" si="31">IF(H158=INT(H158),"I","II")</f>
        <v>I</v>
      </c>
      <c r="E158" s="175"/>
      <c r="F158" s="6"/>
      <c r="I158" s="176"/>
      <c r="J158" s="177"/>
      <c r="K158" s="176"/>
      <c r="L158" s="176"/>
      <c r="M158" s="177"/>
      <c r="N158" s="177"/>
      <c r="O158" s="178"/>
      <c r="P158" s="178"/>
    </row>
    <row r="159" spans="1:16" ht="12.75" customHeight="1" thickBot="1" x14ac:dyDescent="0.25">
      <c r="A159" s="12">
        <f t="shared" si="30"/>
        <v>0</v>
      </c>
      <c r="B159" s="6" t="str">
        <f t="shared" si="31"/>
        <v>I</v>
      </c>
      <c r="E159" s="175"/>
      <c r="F159" s="6"/>
      <c r="I159" s="176"/>
      <c r="J159" s="177"/>
      <c r="K159" s="176"/>
      <c r="L159" s="176"/>
      <c r="M159" s="177"/>
      <c r="N159" s="177"/>
      <c r="O159" s="178"/>
      <c r="P159" s="178"/>
    </row>
    <row r="160" spans="1:16" ht="12.75" customHeight="1" thickBot="1" x14ac:dyDescent="0.25">
      <c r="A160" s="12">
        <f t="shared" si="30"/>
        <v>0</v>
      </c>
      <c r="B160" s="6" t="str">
        <f t="shared" si="31"/>
        <v>I</v>
      </c>
      <c r="E160" s="175"/>
      <c r="F160" s="6"/>
      <c r="I160" s="176"/>
      <c r="J160" s="177"/>
      <c r="K160" s="176"/>
      <c r="L160" s="176"/>
      <c r="M160" s="177"/>
      <c r="N160" s="177"/>
      <c r="O160" s="178"/>
      <c r="P160" s="178"/>
    </row>
    <row r="161" spans="1:16" ht="12.75" customHeight="1" thickBot="1" x14ac:dyDescent="0.25">
      <c r="A161" s="12">
        <f t="shared" si="30"/>
        <v>0</v>
      </c>
      <c r="B161" s="6" t="str">
        <f t="shared" si="31"/>
        <v>I</v>
      </c>
      <c r="E161" s="175"/>
      <c r="F161" s="6"/>
      <c r="I161" s="176"/>
      <c r="J161" s="177"/>
      <c r="K161" s="176"/>
      <c r="L161" s="176"/>
      <c r="M161" s="177"/>
      <c r="N161" s="177"/>
      <c r="O161" s="178"/>
      <c r="P161" s="178"/>
    </row>
    <row r="162" spans="1:16" ht="12.75" customHeight="1" thickBot="1" x14ac:dyDescent="0.25">
      <c r="A162" s="12">
        <f t="shared" si="30"/>
        <v>0</v>
      </c>
      <c r="B162" s="6" t="str">
        <f t="shared" si="31"/>
        <v>I</v>
      </c>
      <c r="E162" s="175"/>
      <c r="F162" s="6"/>
      <c r="I162" s="176"/>
      <c r="J162" s="177"/>
      <c r="K162" s="176"/>
      <c r="L162" s="176"/>
      <c r="M162" s="177"/>
      <c r="N162" s="177"/>
      <c r="O162" s="178"/>
      <c r="P162" s="178"/>
    </row>
    <row r="163" spans="1:16" ht="12.75" customHeight="1" thickBot="1" x14ac:dyDescent="0.25">
      <c r="A163" s="12">
        <f t="shared" si="30"/>
        <v>0</v>
      </c>
      <c r="B163" s="6" t="str">
        <f t="shared" si="31"/>
        <v>I</v>
      </c>
      <c r="E163" s="175"/>
      <c r="F163" s="6"/>
      <c r="I163" s="176"/>
      <c r="J163" s="177"/>
      <c r="K163" s="176"/>
      <c r="L163" s="176"/>
      <c r="M163" s="177"/>
      <c r="N163" s="177"/>
      <c r="O163" s="178"/>
      <c r="P163" s="178"/>
    </row>
    <row r="164" spans="1:16" ht="12.75" customHeight="1" thickBot="1" x14ac:dyDescent="0.25">
      <c r="A164" s="12">
        <f t="shared" si="30"/>
        <v>0</v>
      </c>
      <c r="B164" s="6" t="str">
        <f t="shared" si="31"/>
        <v>I</v>
      </c>
      <c r="E164" s="175"/>
      <c r="F164" s="6"/>
      <c r="I164" s="176"/>
      <c r="J164" s="177"/>
      <c r="K164" s="176"/>
      <c r="L164" s="176"/>
      <c r="M164" s="177"/>
      <c r="N164" s="177"/>
      <c r="O164" s="178"/>
      <c r="P164" s="178"/>
    </row>
    <row r="165" spans="1:16" ht="12.75" customHeight="1" thickBot="1" x14ac:dyDescent="0.25">
      <c r="A165" s="12">
        <f t="shared" si="30"/>
        <v>0</v>
      </c>
      <c r="B165" s="6" t="str">
        <f t="shared" si="31"/>
        <v>I</v>
      </c>
      <c r="E165" s="175"/>
      <c r="F165" s="6"/>
      <c r="I165" s="176"/>
      <c r="J165" s="177"/>
      <c r="K165" s="176"/>
      <c r="L165" s="176"/>
      <c r="M165" s="177"/>
      <c r="N165" s="177"/>
      <c r="O165" s="178"/>
      <c r="P165" s="178"/>
    </row>
    <row r="166" spans="1:16" ht="12.75" customHeight="1" thickBot="1" x14ac:dyDescent="0.25">
      <c r="A166" s="12">
        <f t="shared" si="30"/>
        <v>0</v>
      </c>
      <c r="B166" s="6" t="str">
        <f t="shared" si="31"/>
        <v>I</v>
      </c>
      <c r="E166" s="175"/>
      <c r="F166" s="6"/>
      <c r="I166" s="176"/>
      <c r="J166" s="177"/>
      <c r="K166" s="176"/>
      <c r="L166" s="176"/>
      <c r="M166" s="177"/>
      <c r="N166" s="177"/>
      <c r="O166" s="178"/>
      <c r="P166" s="178"/>
    </row>
    <row r="167" spans="1:16" ht="12.75" customHeight="1" thickBot="1" x14ac:dyDescent="0.25">
      <c r="A167" s="12">
        <f t="shared" si="30"/>
        <v>0</v>
      </c>
      <c r="B167" s="6" t="str">
        <f t="shared" si="31"/>
        <v>I</v>
      </c>
      <c r="E167" s="175"/>
      <c r="F167" s="6"/>
      <c r="I167" s="176"/>
      <c r="J167" s="177"/>
      <c r="K167" s="176"/>
      <c r="L167" s="176"/>
      <c r="M167" s="177"/>
      <c r="N167" s="177"/>
      <c r="O167" s="178"/>
      <c r="P167" s="178"/>
    </row>
    <row r="168" spans="1:16" ht="12.75" customHeight="1" thickBot="1" x14ac:dyDescent="0.25">
      <c r="A168" s="12">
        <f t="shared" si="30"/>
        <v>0</v>
      </c>
      <c r="B168" s="6" t="str">
        <f t="shared" si="31"/>
        <v>I</v>
      </c>
      <c r="E168" s="175"/>
      <c r="F168" s="6"/>
      <c r="I168" s="176"/>
      <c r="J168" s="177"/>
      <c r="K168" s="176"/>
      <c r="L168" s="176"/>
      <c r="M168" s="177"/>
      <c r="N168" s="177"/>
      <c r="O168" s="178"/>
      <c r="P168" s="178"/>
    </row>
    <row r="169" spans="1:16" ht="12.75" customHeight="1" thickBot="1" x14ac:dyDescent="0.25">
      <c r="A169" s="12">
        <f t="shared" si="30"/>
        <v>0</v>
      </c>
      <c r="B169" s="6" t="str">
        <f t="shared" si="31"/>
        <v>I</v>
      </c>
      <c r="E169" s="175"/>
      <c r="F169" s="6"/>
      <c r="I169" s="176"/>
      <c r="J169" s="177"/>
      <c r="K169" s="176"/>
      <c r="L169" s="176"/>
      <c r="M169" s="177"/>
      <c r="N169" s="177"/>
      <c r="O169" s="178"/>
      <c r="P169" s="178"/>
    </row>
    <row r="170" spans="1:16" ht="12.75" customHeight="1" thickBot="1" x14ac:dyDescent="0.25">
      <c r="A170" s="12">
        <f t="shared" si="30"/>
        <v>0</v>
      </c>
      <c r="B170" s="6" t="str">
        <f t="shared" si="31"/>
        <v>I</v>
      </c>
      <c r="E170" s="175"/>
      <c r="F170" s="6"/>
      <c r="I170" s="176"/>
      <c r="J170" s="177"/>
      <c r="K170" s="176"/>
      <c r="L170" s="176"/>
      <c r="M170" s="177"/>
      <c r="N170" s="177"/>
      <c r="O170" s="178"/>
      <c r="P170" s="178"/>
    </row>
    <row r="171" spans="1:16" ht="12.75" customHeight="1" thickBot="1" x14ac:dyDescent="0.25">
      <c r="A171" s="12">
        <f t="shared" si="30"/>
        <v>0</v>
      </c>
      <c r="B171" s="6" t="str">
        <f t="shared" si="31"/>
        <v>I</v>
      </c>
      <c r="E171" s="175"/>
      <c r="F171" s="6"/>
      <c r="I171" s="176"/>
      <c r="J171" s="177"/>
      <c r="K171" s="176"/>
      <c r="L171" s="176"/>
      <c r="M171" s="177"/>
      <c r="N171" s="177"/>
      <c r="O171" s="178"/>
      <c r="P171" s="179"/>
    </row>
    <row r="172" spans="1:16" ht="12.75" customHeight="1" thickBot="1" x14ac:dyDescent="0.25">
      <c r="A172" s="12">
        <f t="shared" si="30"/>
        <v>0</v>
      </c>
      <c r="B172" s="6" t="str">
        <f t="shared" si="31"/>
        <v>I</v>
      </c>
      <c r="E172" s="175"/>
      <c r="F172" s="6"/>
      <c r="I172" s="176"/>
      <c r="J172" s="177"/>
      <c r="K172" s="176"/>
      <c r="L172" s="176"/>
      <c r="M172" s="177"/>
      <c r="N172" s="177"/>
      <c r="O172" s="178"/>
      <c r="P172" s="178"/>
    </row>
    <row r="173" spans="1:16" ht="12.75" customHeight="1" thickBot="1" x14ac:dyDescent="0.25">
      <c r="A173" s="12">
        <f t="shared" si="30"/>
        <v>0</v>
      </c>
      <c r="B173" s="6" t="str">
        <f t="shared" si="31"/>
        <v>I</v>
      </c>
      <c r="E173" s="175"/>
      <c r="F173" s="6"/>
      <c r="I173" s="176"/>
      <c r="J173" s="177"/>
      <c r="K173" s="176"/>
      <c r="L173" s="176"/>
      <c r="M173" s="177"/>
      <c r="N173" s="177"/>
      <c r="O173" s="178"/>
      <c r="P173" s="179"/>
    </row>
    <row r="174" spans="1:16" ht="12.75" customHeight="1" thickBot="1" x14ac:dyDescent="0.25">
      <c r="A174" s="12">
        <f t="shared" si="30"/>
        <v>0</v>
      </c>
      <c r="B174" s="6" t="str">
        <f t="shared" si="31"/>
        <v>I</v>
      </c>
      <c r="E174" s="175"/>
      <c r="F174" s="6"/>
      <c r="I174" s="176"/>
      <c r="J174" s="177"/>
      <c r="K174" s="176"/>
      <c r="L174" s="176"/>
      <c r="M174" s="177"/>
      <c r="N174" s="177"/>
      <c r="O174" s="178"/>
      <c r="P174" s="178"/>
    </row>
    <row r="175" spans="1:16" ht="12.75" customHeight="1" thickBot="1" x14ac:dyDescent="0.25">
      <c r="A175" s="12">
        <f t="shared" si="30"/>
        <v>0</v>
      </c>
      <c r="B175" s="6" t="str">
        <f t="shared" si="31"/>
        <v>I</v>
      </c>
      <c r="E175" s="175"/>
      <c r="F175" s="6"/>
      <c r="I175" s="176"/>
      <c r="J175" s="177"/>
      <c r="K175" s="176"/>
      <c r="L175" s="176"/>
      <c r="M175" s="177"/>
      <c r="N175" s="177"/>
      <c r="O175" s="178"/>
      <c r="P175" s="179"/>
    </row>
    <row r="176" spans="1:16" ht="12.75" customHeight="1" thickBot="1" x14ac:dyDescent="0.25">
      <c r="A176" s="12">
        <f t="shared" si="30"/>
        <v>0</v>
      </c>
      <c r="B176" s="6" t="str">
        <f t="shared" si="31"/>
        <v>I</v>
      </c>
      <c r="E176" s="175"/>
      <c r="F176" s="6"/>
      <c r="I176" s="176"/>
      <c r="J176" s="177"/>
      <c r="K176" s="176"/>
      <c r="L176" s="176"/>
      <c r="M176" s="177"/>
      <c r="N176" s="177"/>
      <c r="O176" s="178"/>
      <c r="P176" s="179"/>
    </row>
    <row r="177" spans="1:16" ht="12.75" customHeight="1" thickBot="1" x14ac:dyDescent="0.25">
      <c r="A177" s="12">
        <f t="shared" si="30"/>
        <v>0</v>
      </c>
      <c r="B177" s="6" t="str">
        <f t="shared" si="31"/>
        <v>I</v>
      </c>
      <c r="E177" s="175"/>
      <c r="F177" s="6"/>
      <c r="I177" s="176"/>
      <c r="J177" s="177"/>
      <c r="K177" s="176"/>
      <c r="L177" s="176"/>
      <c r="M177" s="177"/>
      <c r="N177" s="177"/>
      <c r="O177" s="178"/>
      <c r="P177" s="179"/>
    </row>
    <row r="178" spans="1:16" ht="12.75" customHeight="1" thickBot="1" x14ac:dyDescent="0.25">
      <c r="A178" s="12">
        <f t="shared" si="30"/>
        <v>0</v>
      </c>
      <c r="B178" s="6" t="str">
        <f t="shared" si="31"/>
        <v>I</v>
      </c>
      <c r="E178" s="175"/>
      <c r="F178" s="6"/>
      <c r="I178" s="176"/>
      <c r="J178" s="177"/>
      <c r="K178" s="176"/>
      <c r="L178" s="176"/>
      <c r="M178" s="177"/>
      <c r="N178" s="177"/>
      <c r="O178" s="178"/>
      <c r="P178" s="179"/>
    </row>
    <row r="179" spans="1:16" ht="12.75" customHeight="1" thickBot="1" x14ac:dyDescent="0.25">
      <c r="A179" s="12">
        <f t="shared" si="30"/>
        <v>0</v>
      </c>
      <c r="B179" s="6" t="str">
        <f t="shared" si="31"/>
        <v>I</v>
      </c>
      <c r="E179" s="175"/>
      <c r="F179" s="6"/>
      <c r="I179" s="176"/>
      <c r="J179" s="177"/>
      <c r="K179" s="176"/>
      <c r="L179" s="176"/>
      <c r="M179" s="177"/>
      <c r="N179" s="177"/>
      <c r="O179" s="178"/>
      <c r="P179" s="179"/>
    </row>
    <row r="180" spans="1:16" ht="12.75" customHeight="1" thickBot="1" x14ac:dyDescent="0.25">
      <c r="A180" s="12">
        <f t="shared" si="30"/>
        <v>0</v>
      </c>
      <c r="B180" s="6" t="str">
        <f t="shared" si="31"/>
        <v>I</v>
      </c>
      <c r="E180" s="175"/>
      <c r="F180" s="6"/>
      <c r="I180" s="176"/>
      <c r="J180" s="177"/>
      <c r="K180" s="176"/>
      <c r="L180" s="176"/>
      <c r="M180" s="177"/>
      <c r="N180" s="177"/>
      <c r="O180" s="178"/>
      <c r="P180" s="179"/>
    </row>
    <row r="181" spans="1:16" ht="12.75" customHeight="1" thickBot="1" x14ac:dyDescent="0.25">
      <c r="A181" s="12">
        <f t="shared" si="30"/>
        <v>0</v>
      </c>
      <c r="B181" s="6" t="str">
        <f t="shared" si="31"/>
        <v>I</v>
      </c>
      <c r="E181" s="175"/>
      <c r="F181" s="6"/>
      <c r="I181" s="176"/>
      <c r="J181" s="177"/>
      <c r="K181" s="176"/>
      <c r="L181" s="176"/>
      <c r="M181" s="177"/>
      <c r="N181" s="177"/>
      <c r="O181" s="178"/>
      <c r="P181" s="178"/>
    </row>
    <row r="182" spans="1:16" ht="12.75" customHeight="1" thickBot="1" x14ac:dyDescent="0.25">
      <c r="A182" s="12">
        <f t="shared" si="30"/>
        <v>0</v>
      </c>
      <c r="B182" s="6" t="str">
        <f t="shared" si="31"/>
        <v>I</v>
      </c>
      <c r="E182" s="175"/>
      <c r="F182" s="6"/>
      <c r="I182" s="176"/>
      <c r="J182" s="177"/>
      <c r="K182" s="176"/>
      <c r="L182" s="176"/>
      <c r="M182" s="177"/>
      <c r="N182" s="177"/>
      <c r="O182" s="178"/>
      <c r="P182" s="179"/>
    </row>
    <row r="183" spans="1:16" ht="12.75" customHeight="1" thickBot="1" x14ac:dyDescent="0.25">
      <c r="A183" s="12">
        <f t="shared" si="30"/>
        <v>0</v>
      </c>
      <c r="B183" s="6" t="str">
        <f t="shared" si="31"/>
        <v>I</v>
      </c>
      <c r="E183" s="175"/>
      <c r="F183" s="6"/>
      <c r="I183" s="176"/>
      <c r="J183" s="177"/>
      <c r="K183" s="176"/>
      <c r="L183" s="176"/>
      <c r="M183" s="177"/>
      <c r="N183" s="177"/>
      <c r="O183" s="178"/>
      <c r="P183" s="178"/>
    </row>
    <row r="184" spans="1:16" ht="12.75" customHeight="1" thickBot="1" x14ac:dyDescent="0.25">
      <c r="A184" s="12">
        <f t="shared" si="30"/>
        <v>0</v>
      </c>
      <c r="B184" s="6" t="str">
        <f t="shared" si="31"/>
        <v>I</v>
      </c>
      <c r="E184" s="175"/>
      <c r="F184" s="6"/>
      <c r="I184" s="176"/>
      <c r="J184" s="177"/>
      <c r="K184" s="176"/>
      <c r="L184" s="176"/>
      <c r="M184" s="177"/>
      <c r="N184" s="177"/>
      <c r="O184" s="178"/>
      <c r="P184" s="178"/>
    </row>
    <row r="185" spans="1:16" ht="12.75" customHeight="1" thickBot="1" x14ac:dyDescent="0.25">
      <c r="A185" s="12">
        <f t="shared" si="30"/>
        <v>0</v>
      </c>
      <c r="B185" s="6" t="str">
        <f t="shared" si="31"/>
        <v>I</v>
      </c>
      <c r="E185" s="175"/>
      <c r="F185" s="6"/>
      <c r="I185" s="176"/>
      <c r="J185" s="177"/>
      <c r="K185" s="176"/>
      <c r="L185" s="176"/>
      <c r="M185" s="177"/>
      <c r="N185" s="177"/>
      <c r="O185" s="178"/>
      <c r="P185" s="178"/>
    </row>
    <row r="186" spans="1:16" ht="12.75" customHeight="1" thickBot="1" x14ac:dyDescent="0.25">
      <c r="A186" s="12">
        <f t="shared" si="30"/>
        <v>0</v>
      </c>
      <c r="B186" s="6" t="str">
        <f t="shared" si="31"/>
        <v>I</v>
      </c>
      <c r="E186" s="175"/>
      <c r="F186" s="6"/>
      <c r="I186" s="176"/>
      <c r="J186" s="177"/>
      <c r="K186" s="176"/>
      <c r="L186" s="176"/>
      <c r="M186" s="177"/>
      <c r="N186" s="177"/>
      <c r="O186" s="178"/>
      <c r="P186" s="178"/>
    </row>
    <row r="187" spans="1:16" ht="12.75" customHeight="1" thickBot="1" x14ac:dyDescent="0.25">
      <c r="A187" s="12">
        <f t="shared" si="30"/>
        <v>0</v>
      </c>
      <c r="B187" s="6" t="str">
        <f t="shared" si="31"/>
        <v>I</v>
      </c>
      <c r="E187" s="175"/>
      <c r="F187" s="6"/>
      <c r="I187" s="176"/>
      <c r="J187" s="177"/>
      <c r="K187" s="176"/>
      <c r="L187" s="176"/>
      <c r="M187" s="177"/>
      <c r="N187" s="177"/>
      <c r="O187" s="178"/>
      <c r="P187" s="179"/>
    </row>
    <row r="188" spans="1:16" ht="12.75" customHeight="1" thickBot="1" x14ac:dyDescent="0.25">
      <c r="A188" s="12">
        <f t="shared" si="30"/>
        <v>0</v>
      </c>
      <c r="B188" s="6" t="str">
        <f t="shared" si="31"/>
        <v>I</v>
      </c>
      <c r="E188" s="175"/>
      <c r="F188" s="6"/>
      <c r="I188" s="176"/>
      <c r="J188" s="177"/>
      <c r="K188" s="176"/>
      <c r="L188" s="176"/>
      <c r="M188" s="177"/>
      <c r="N188" s="177"/>
      <c r="O188" s="178"/>
      <c r="P188" s="179"/>
    </row>
    <row r="189" spans="1:16" x14ac:dyDescent="0.2">
      <c r="B189" s="6"/>
      <c r="E189" s="175"/>
      <c r="F189" s="6"/>
    </row>
    <row r="190" spans="1:16" x14ac:dyDescent="0.2">
      <c r="B190" s="6"/>
      <c r="E190" s="175"/>
      <c r="F190" s="6"/>
    </row>
    <row r="191" spans="1:16" x14ac:dyDescent="0.2">
      <c r="B191" s="6"/>
      <c r="E191" s="175"/>
      <c r="F191" s="6"/>
    </row>
    <row r="192" spans="1:16" x14ac:dyDescent="0.2">
      <c r="B192" s="6"/>
      <c r="E192" s="175"/>
      <c r="F192" s="6"/>
    </row>
    <row r="193" spans="2:6" x14ac:dyDescent="0.2">
      <c r="B193" s="6"/>
      <c r="E193" s="175"/>
      <c r="F193" s="6"/>
    </row>
    <row r="194" spans="2:6" x14ac:dyDescent="0.2">
      <c r="B194" s="6"/>
      <c r="E194" s="175"/>
      <c r="F194" s="6"/>
    </row>
    <row r="195" spans="2:6" x14ac:dyDescent="0.2">
      <c r="B195" s="6"/>
      <c r="E195" s="175"/>
      <c r="F195" s="6"/>
    </row>
    <row r="196" spans="2:6" x14ac:dyDescent="0.2">
      <c r="B196" s="6"/>
      <c r="E196" s="175"/>
      <c r="F196" s="6"/>
    </row>
    <row r="197" spans="2:6" x14ac:dyDescent="0.2">
      <c r="B197" s="6"/>
      <c r="E197" s="175"/>
      <c r="F197" s="6"/>
    </row>
    <row r="198" spans="2:6" x14ac:dyDescent="0.2">
      <c r="B198" s="6"/>
      <c r="E198" s="175"/>
      <c r="F198" s="6"/>
    </row>
    <row r="199" spans="2:6" x14ac:dyDescent="0.2">
      <c r="B199" s="6"/>
      <c r="E199" s="175"/>
      <c r="F199" s="6"/>
    </row>
    <row r="200" spans="2:6" x14ac:dyDescent="0.2">
      <c r="B200" s="6"/>
      <c r="E200" s="175"/>
      <c r="F200" s="6"/>
    </row>
    <row r="201" spans="2:6" x14ac:dyDescent="0.2">
      <c r="B201" s="6"/>
      <c r="E201" s="175"/>
      <c r="F201" s="6"/>
    </row>
    <row r="202" spans="2:6" x14ac:dyDescent="0.2">
      <c r="B202" s="6"/>
      <c r="E202" s="175"/>
      <c r="F202" s="6"/>
    </row>
    <row r="203" spans="2:6" x14ac:dyDescent="0.2">
      <c r="B203" s="6"/>
      <c r="E203" s="175"/>
      <c r="F203" s="6"/>
    </row>
    <row r="204" spans="2:6" x14ac:dyDescent="0.2">
      <c r="B204" s="6"/>
      <c r="E204" s="175"/>
      <c r="F204" s="6"/>
    </row>
    <row r="205" spans="2:6" x14ac:dyDescent="0.2">
      <c r="B205" s="6"/>
      <c r="E205" s="175"/>
      <c r="F205" s="6"/>
    </row>
    <row r="206" spans="2:6" x14ac:dyDescent="0.2">
      <c r="B206" s="6"/>
      <c r="E206" s="175"/>
      <c r="F206" s="6"/>
    </row>
    <row r="207" spans="2:6" x14ac:dyDescent="0.2">
      <c r="B207" s="6"/>
      <c r="E207" s="175"/>
      <c r="F207" s="6"/>
    </row>
    <row r="208" spans="2:6" x14ac:dyDescent="0.2">
      <c r="B208" s="6"/>
      <c r="E208" s="175"/>
      <c r="F208" s="6"/>
    </row>
    <row r="209" spans="2:6" x14ac:dyDescent="0.2">
      <c r="B209" s="6"/>
      <c r="E209" s="175"/>
      <c r="F209" s="6"/>
    </row>
    <row r="210" spans="2:6" x14ac:dyDescent="0.2">
      <c r="B210" s="6"/>
      <c r="E210" s="175"/>
      <c r="F210" s="6"/>
    </row>
    <row r="211" spans="2:6" x14ac:dyDescent="0.2">
      <c r="B211" s="6"/>
      <c r="E211" s="175"/>
      <c r="F211" s="6"/>
    </row>
    <row r="212" spans="2:6" x14ac:dyDescent="0.2">
      <c r="B212" s="6"/>
      <c r="E212" s="175"/>
      <c r="F212" s="6"/>
    </row>
    <row r="213" spans="2:6" x14ac:dyDescent="0.2">
      <c r="B213" s="6"/>
      <c r="E213" s="175"/>
      <c r="F213" s="6"/>
    </row>
    <row r="214" spans="2:6" x14ac:dyDescent="0.2">
      <c r="B214" s="6"/>
      <c r="E214" s="175"/>
      <c r="F214" s="6"/>
    </row>
    <row r="215" spans="2:6" x14ac:dyDescent="0.2">
      <c r="B215" s="6"/>
      <c r="E215" s="175"/>
      <c r="F215" s="6"/>
    </row>
    <row r="216" spans="2:6" x14ac:dyDescent="0.2">
      <c r="B216" s="6"/>
      <c r="E216" s="175"/>
      <c r="F216" s="6"/>
    </row>
    <row r="217" spans="2:6" x14ac:dyDescent="0.2">
      <c r="B217" s="6"/>
      <c r="E217" s="175"/>
      <c r="F217" s="6"/>
    </row>
    <row r="218" spans="2:6" x14ac:dyDescent="0.2">
      <c r="B218" s="6"/>
      <c r="E218" s="175"/>
      <c r="F218" s="6"/>
    </row>
    <row r="219" spans="2:6" x14ac:dyDescent="0.2">
      <c r="B219" s="6"/>
      <c r="E219" s="175"/>
      <c r="F219" s="6"/>
    </row>
    <row r="220" spans="2:6" x14ac:dyDescent="0.2">
      <c r="B220" s="6"/>
      <c r="E220" s="175"/>
      <c r="F220" s="6"/>
    </row>
    <row r="221" spans="2:6" x14ac:dyDescent="0.2">
      <c r="B221" s="6"/>
      <c r="E221" s="175"/>
      <c r="F221" s="6"/>
    </row>
    <row r="222" spans="2:6" x14ac:dyDescent="0.2">
      <c r="B222" s="6"/>
      <c r="E222" s="175"/>
      <c r="F222" s="6"/>
    </row>
    <row r="223" spans="2:6" x14ac:dyDescent="0.2">
      <c r="B223" s="6"/>
      <c r="E223" s="175"/>
      <c r="F223" s="6"/>
    </row>
    <row r="224" spans="2:6" x14ac:dyDescent="0.2">
      <c r="B224" s="6"/>
      <c r="E224" s="175"/>
      <c r="F224" s="6"/>
    </row>
    <row r="225" spans="2:6" x14ac:dyDescent="0.2">
      <c r="B225" s="6"/>
      <c r="E225" s="175"/>
      <c r="F225" s="6"/>
    </row>
    <row r="226" spans="2:6" x14ac:dyDescent="0.2">
      <c r="B226" s="6"/>
      <c r="E226" s="175"/>
      <c r="F226" s="6"/>
    </row>
    <row r="227" spans="2:6" x14ac:dyDescent="0.2">
      <c r="B227" s="6"/>
      <c r="E227" s="175"/>
      <c r="F227" s="6"/>
    </row>
    <row r="228" spans="2:6" x14ac:dyDescent="0.2">
      <c r="B228" s="6"/>
      <c r="E228" s="175"/>
      <c r="F228" s="6"/>
    </row>
    <row r="229" spans="2:6" x14ac:dyDescent="0.2">
      <c r="B229" s="6"/>
      <c r="E229" s="175"/>
      <c r="F229" s="6"/>
    </row>
    <row r="230" spans="2:6" x14ac:dyDescent="0.2">
      <c r="B230" s="6"/>
      <c r="E230" s="175"/>
      <c r="F230" s="6"/>
    </row>
    <row r="231" spans="2:6" x14ac:dyDescent="0.2">
      <c r="B231" s="6"/>
      <c r="E231" s="175"/>
      <c r="F231" s="6"/>
    </row>
    <row r="232" spans="2:6" x14ac:dyDescent="0.2">
      <c r="B232" s="6"/>
      <c r="E232" s="175"/>
      <c r="F232" s="6"/>
    </row>
    <row r="233" spans="2:6" x14ac:dyDescent="0.2">
      <c r="B233" s="6"/>
      <c r="E233" s="175"/>
      <c r="F233" s="6"/>
    </row>
    <row r="234" spans="2:6" x14ac:dyDescent="0.2">
      <c r="B234" s="6"/>
      <c r="E234" s="175"/>
      <c r="F234" s="6"/>
    </row>
    <row r="235" spans="2:6" x14ac:dyDescent="0.2">
      <c r="B235" s="6"/>
      <c r="E235" s="175"/>
      <c r="F235" s="6"/>
    </row>
    <row r="236" spans="2:6" x14ac:dyDescent="0.2">
      <c r="B236" s="6"/>
      <c r="E236" s="175"/>
      <c r="F236" s="6"/>
    </row>
    <row r="237" spans="2:6" x14ac:dyDescent="0.2">
      <c r="B237" s="6"/>
      <c r="E237" s="175"/>
      <c r="F237" s="6"/>
    </row>
    <row r="238" spans="2:6" x14ac:dyDescent="0.2">
      <c r="B238" s="6"/>
      <c r="E238" s="175"/>
      <c r="F238" s="6"/>
    </row>
    <row r="239" spans="2:6" x14ac:dyDescent="0.2">
      <c r="B239" s="6"/>
      <c r="E239" s="175"/>
      <c r="F239" s="6"/>
    </row>
    <row r="240" spans="2:6" x14ac:dyDescent="0.2">
      <c r="B240" s="6"/>
      <c r="E240" s="175"/>
      <c r="F240" s="6"/>
    </row>
    <row r="241" spans="2:6" x14ac:dyDescent="0.2">
      <c r="B241" s="6"/>
      <c r="E241" s="175"/>
      <c r="F241" s="6"/>
    </row>
    <row r="242" spans="2:6" x14ac:dyDescent="0.2">
      <c r="B242" s="6"/>
      <c r="E242" s="175"/>
      <c r="F242" s="6"/>
    </row>
    <row r="243" spans="2:6" x14ac:dyDescent="0.2">
      <c r="B243" s="6"/>
      <c r="E243" s="175"/>
      <c r="F243" s="6"/>
    </row>
    <row r="244" spans="2:6" x14ac:dyDescent="0.2">
      <c r="B244" s="6"/>
      <c r="E244" s="175"/>
      <c r="F244" s="6"/>
    </row>
    <row r="245" spans="2:6" x14ac:dyDescent="0.2">
      <c r="B245" s="6"/>
      <c r="E245" s="175"/>
      <c r="F245" s="6"/>
    </row>
    <row r="246" spans="2:6" x14ac:dyDescent="0.2">
      <c r="B246" s="6"/>
      <c r="E246" s="175"/>
      <c r="F246" s="6"/>
    </row>
    <row r="247" spans="2:6" x14ac:dyDescent="0.2">
      <c r="B247" s="6"/>
      <c r="E247" s="175"/>
      <c r="F247" s="6"/>
    </row>
    <row r="248" spans="2:6" x14ac:dyDescent="0.2">
      <c r="B248" s="6"/>
      <c r="E248" s="175"/>
      <c r="F248" s="6"/>
    </row>
    <row r="249" spans="2:6" x14ac:dyDescent="0.2">
      <c r="B249" s="6"/>
      <c r="E249" s="175"/>
      <c r="F249" s="6"/>
    </row>
    <row r="250" spans="2:6" x14ac:dyDescent="0.2">
      <c r="B250" s="6"/>
      <c r="E250" s="175"/>
      <c r="F250" s="6"/>
    </row>
    <row r="251" spans="2:6" x14ac:dyDescent="0.2">
      <c r="B251" s="6"/>
      <c r="E251" s="175"/>
      <c r="F251" s="6"/>
    </row>
    <row r="252" spans="2:6" x14ac:dyDescent="0.2">
      <c r="B252" s="6"/>
      <c r="E252" s="175"/>
      <c r="F252" s="6"/>
    </row>
    <row r="253" spans="2:6" x14ac:dyDescent="0.2">
      <c r="B253" s="6"/>
      <c r="E253" s="175"/>
      <c r="F253" s="6"/>
    </row>
    <row r="254" spans="2:6" x14ac:dyDescent="0.2">
      <c r="B254" s="6"/>
      <c r="E254" s="175"/>
      <c r="F254" s="6"/>
    </row>
    <row r="255" spans="2:6" x14ac:dyDescent="0.2">
      <c r="B255" s="6"/>
      <c r="E255" s="175"/>
      <c r="F255" s="6"/>
    </row>
    <row r="256" spans="2:6" x14ac:dyDescent="0.2">
      <c r="B256" s="6"/>
      <c r="E256" s="175"/>
      <c r="F256" s="6"/>
    </row>
    <row r="257" spans="2:6" x14ac:dyDescent="0.2">
      <c r="B257" s="6"/>
      <c r="E257" s="175"/>
      <c r="F257" s="6"/>
    </row>
    <row r="258" spans="2:6" x14ac:dyDescent="0.2">
      <c r="B258" s="6"/>
      <c r="E258" s="175"/>
      <c r="F258" s="6"/>
    </row>
    <row r="259" spans="2:6" x14ac:dyDescent="0.2">
      <c r="B259" s="6"/>
      <c r="E259" s="175"/>
      <c r="F259" s="6"/>
    </row>
    <row r="260" spans="2:6" x14ac:dyDescent="0.2">
      <c r="B260" s="6"/>
      <c r="E260" s="175"/>
      <c r="F260" s="6"/>
    </row>
    <row r="261" spans="2:6" x14ac:dyDescent="0.2">
      <c r="B261" s="6"/>
      <c r="E261" s="175"/>
      <c r="F261" s="6"/>
    </row>
    <row r="262" spans="2:6" x14ac:dyDescent="0.2">
      <c r="B262" s="6"/>
      <c r="E262" s="175"/>
      <c r="F262" s="6"/>
    </row>
    <row r="263" spans="2:6" x14ac:dyDescent="0.2">
      <c r="B263" s="6"/>
      <c r="E263" s="175"/>
      <c r="F263" s="6"/>
    </row>
    <row r="264" spans="2:6" x14ac:dyDescent="0.2">
      <c r="B264" s="6"/>
      <c r="E264" s="175"/>
      <c r="F264" s="6"/>
    </row>
    <row r="265" spans="2:6" x14ac:dyDescent="0.2">
      <c r="B265" s="6"/>
      <c r="E265" s="175"/>
      <c r="F265" s="6"/>
    </row>
    <row r="266" spans="2:6" x14ac:dyDescent="0.2">
      <c r="B266" s="6"/>
      <c r="E266" s="175"/>
      <c r="F266" s="6"/>
    </row>
    <row r="267" spans="2:6" x14ac:dyDescent="0.2">
      <c r="B267" s="6"/>
      <c r="E267" s="175"/>
      <c r="F267" s="6"/>
    </row>
    <row r="268" spans="2:6" x14ac:dyDescent="0.2">
      <c r="B268" s="6"/>
      <c r="E268" s="175"/>
      <c r="F268" s="6"/>
    </row>
    <row r="269" spans="2:6" x14ac:dyDescent="0.2">
      <c r="B269" s="6"/>
      <c r="E269" s="175"/>
      <c r="F269" s="6"/>
    </row>
    <row r="270" spans="2:6" x14ac:dyDescent="0.2">
      <c r="B270" s="6"/>
      <c r="E270" s="175"/>
      <c r="F270" s="6"/>
    </row>
    <row r="271" spans="2:6" x14ac:dyDescent="0.2">
      <c r="B271" s="6"/>
      <c r="E271" s="175"/>
      <c r="F271" s="6"/>
    </row>
    <row r="272" spans="2:6" x14ac:dyDescent="0.2">
      <c r="B272" s="6"/>
      <c r="E272" s="175"/>
      <c r="F272" s="6"/>
    </row>
    <row r="273" spans="2:6" x14ac:dyDescent="0.2">
      <c r="B273" s="6"/>
      <c r="E273" s="175"/>
      <c r="F273" s="6"/>
    </row>
    <row r="274" spans="2:6" x14ac:dyDescent="0.2">
      <c r="B274" s="6"/>
      <c r="E274" s="175"/>
      <c r="F274" s="6"/>
    </row>
    <row r="275" spans="2:6" x14ac:dyDescent="0.2">
      <c r="B275" s="6"/>
      <c r="E275" s="175"/>
      <c r="F275" s="6"/>
    </row>
    <row r="276" spans="2:6" x14ac:dyDescent="0.2">
      <c r="B276" s="6"/>
      <c r="E276" s="175"/>
      <c r="F276" s="6"/>
    </row>
    <row r="277" spans="2:6" x14ac:dyDescent="0.2">
      <c r="B277" s="6"/>
      <c r="E277" s="175"/>
      <c r="F277" s="6"/>
    </row>
    <row r="278" spans="2:6" x14ac:dyDescent="0.2">
      <c r="B278" s="6"/>
      <c r="E278" s="175"/>
      <c r="F278" s="6"/>
    </row>
    <row r="279" spans="2:6" x14ac:dyDescent="0.2">
      <c r="B279" s="6"/>
      <c r="E279" s="175"/>
      <c r="F279" s="6"/>
    </row>
    <row r="280" spans="2:6" x14ac:dyDescent="0.2">
      <c r="B280" s="6"/>
      <c r="E280" s="175"/>
      <c r="F280" s="6"/>
    </row>
    <row r="281" spans="2:6" x14ac:dyDescent="0.2">
      <c r="B281" s="6"/>
      <c r="E281" s="175"/>
      <c r="F281" s="6"/>
    </row>
    <row r="282" spans="2:6" x14ac:dyDescent="0.2">
      <c r="B282" s="6"/>
      <c r="E282" s="175"/>
      <c r="F282" s="6"/>
    </row>
    <row r="283" spans="2:6" x14ac:dyDescent="0.2">
      <c r="B283" s="6"/>
      <c r="E283" s="175"/>
      <c r="F283" s="6"/>
    </row>
    <row r="284" spans="2:6" x14ac:dyDescent="0.2">
      <c r="B284" s="6"/>
      <c r="E284" s="175"/>
      <c r="F284" s="6"/>
    </row>
    <row r="285" spans="2:6" x14ac:dyDescent="0.2">
      <c r="B285" s="6"/>
      <c r="E285" s="175"/>
      <c r="F285" s="6"/>
    </row>
    <row r="286" spans="2:6" x14ac:dyDescent="0.2">
      <c r="B286" s="6"/>
      <c r="E286" s="175"/>
      <c r="F286" s="6"/>
    </row>
    <row r="287" spans="2:6" x14ac:dyDescent="0.2">
      <c r="B287" s="6"/>
      <c r="E287" s="175"/>
      <c r="F287" s="6"/>
    </row>
    <row r="288" spans="2:6" x14ac:dyDescent="0.2">
      <c r="B288" s="6"/>
      <c r="E288" s="175"/>
      <c r="F288" s="6"/>
    </row>
    <row r="289" spans="2:6" x14ac:dyDescent="0.2">
      <c r="B289" s="6"/>
      <c r="E289" s="175"/>
      <c r="F289" s="6"/>
    </row>
    <row r="290" spans="2:6" x14ac:dyDescent="0.2">
      <c r="B290" s="6"/>
      <c r="E290" s="175"/>
      <c r="F290" s="6"/>
    </row>
    <row r="291" spans="2:6" x14ac:dyDescent="0.2">
      <c r="B291" s="6"/>
      <c r="E291" s="175"/>
      <c r="F291" s="6"/>
    </row>
    <row r="292" spans="2:6" x14ac:dyDescent="0.2">
      <c r="B292" s="6"/>
      <c r="E292" s="175"/>
      <c r="F292" s="6"/>
    </row>
    <row r="293" spans="2:6" x14ac:dyDescent="0.2">
      <c r="B293" s="6"/>
      <c r="E293" s="175"/>
      <c r="F293" s="6"/>
    </row>
    <row r="294" spans="2:6" x14ac:dyDescent="0.2">
      <c r="B294" s="6"/>
      <c r="E294" s="175"/>
      <c r="F294" s="6"/>
    </row>
    <row r="295" spans="2:6" x14ac:dyDescent="0.2">
      <c r="B295" s="6"/>
      <c r="E295" s="175"/>
      <c r="F295" s="6"/>
    </row>
    <row r="296" spans="2:6" x14ac:dyDescent="0.2">
      <c r="B296" s="6"/>
      <c r="E296" s="175"/>
      <c r="F296" s="6"/>
    </row>
    <row r="297" spans="2:6" x14ac:dyDescent="0.2">
      <c r="B297" s="6"/>
      <c r="E297" s="175"/>
      <c r="F297" s="6"/>
    </row>
    <row r="298" spans="2:6" x14ac:dyDescent="0.2">
      <c r="B298" s="6"/>
      <c r="E298" s="175"/>
      <c r="F298" s="6"/>
    </row>
    <row r="299" spans="2:6" x14ac:dyDescent="0.2">
      <c r="B299" s="6"/>
      <c r="E299" s="175"/>
      <c r="F299" s="6"/>
    </row>
    <row r="300" spans="2:6" x14ac:dyDescent="0.2">
      <c r="B300" s="6"/>
      <c r="E300" s="175"/>
      <c r="F300" s="6"/>
    </row>
    <row r="301" spans="2:6" x14ac:dyDescent="0.2">
      <c r="B301" s="6"/>
      <c r="E301" s="175"/>
      <c r="F301" s="6"/>
    </row>
    <row r="302" spans="2:6" x14ac:dyDescent="0.2">
      <c r="B302" s="6"/>
      <c r="E302" s="175"/>
      <c r="F302" s="6"/>
    </row>
    <row r="303" spans="2:6" x14ac:dyDescent="0.2">
      <c r="B303" s="6"/>
      <c r="E303" s="175"/>
      <c r="F303" s="6"/>
    </row>
    <row r="304" spans="2:6" x14ac:dyDescent="0.2">
      <c r="B304" s="6"/>
      <c r="E304" s="175"/>
      <c r="F304" s="6"/>
    </row>
    <row r="305" spans="2:6" x14ac:dyDescent="0.2">
      <c r="B305" s="6"/>
      <c r="E305" s="175"/>
      <c r="F305" s="6"/>
    </row>
    <row r="306" spans="2:6" x14ac:dyDescent="0.2">
      <c r="B306" s="6"/>
      <c r="E306" s="175"/>
      <c r="F306" s="6"/>
    </row>
    <row r="307" spans="2:6" x14ac:dyDescent="0.2">
      <c r="B307" s="6"/>
      <c r="E307" s="175"/>
      <c r="F307" s="6"/>
    </row>
    <row r="308" spans="2:6" x14ac:dyDescent="0.2">
      <c r="B308" s="6"/>
      <c r="E308" s="175"/>
      <c r="F308" s="6"/>
    </row>
    <row r="309" spans="2:6" x14ac:dyDescent="0.2">
      <c r="B309" s="6"/>
      <c r="E309" s="175"/>
      <c r="F309" s="6"/>
    </row>
    <row r="310" spans="2:6" x14ac:dyDescent="0.2">
      <c r="B310" s="6"/>
      <c r="E310" s="175"/>
      <c r="F310" s="6"/>
    </row>
    <row r="311" spans="2:6" x14ac:dyDescent="0.2">
      <c r="B311" s="6"/>
      <c r="E311" s="175"/>
      <c r="F311" s="6"/>
    </row>
    <row r="312" spans="2:6" x14ac:dyDescent="0.2">
      <c r="B312" s="6"/>
      <c r="E312" s="175"/>
      <c r="F312" s="6"/>
    </row>
    <row r="313" spans="2:6" x14ac:dyDescent="0.2">
      <c r="B313" s="6"/>
      <c r="E313" s="175"/>
      <c r="F313" s="6"/>
    </row>
    <row r="314" spans="2:6" x14ac:dyDescent="0.2">
      <c r="B314" s="6"/>
      <c r="E314" s="175"/>
      <c r="F314" s="6"/>
    </row>
    <row r="315" spans="2:6" x14ac:dyDescent="0.2">
      <c r="B315" s="6"/>
      <c r="E315" s="175"/>
      <c r="F315" s="6"/>
    </row>
    <row r="316" spans="2:6" x14ac:dyDescent="0.2">
      <c r="B316" s="6"/>
      <c r="E316" s="175"/>
      <c r="F316" s="6"/>
    </row>
    <row r="317" spans="2:6" x14ac:dyDescent="0.2">
      <c r="B317" s="6"/>
      <c r="E317" s="175"/>
      <c r="F317" s="6"/>
    </row>
    <row r="318" spans="2:6" x14ac:dyDescent="0.2">
      <c r="B318" s="6"/>
      <c r="E318" s="175"/>
      <c r="F318" s="6"/>
    </row>
    <row r="319" spans="2:6" x14ac:dyDescent="0.2">
      <c r="B319" s="6"/>
      <c r="E319" s="175"/>
      <c r="F319" s="6"/>
    </row>
    <row r="320" spans="2:6" x14ac:dyDescent="0.2">
      <c r="B320" s="6"/>
      <c r="E320" s="175"/>
      <c r="F320" s="6"/>
    </row>
    <row r="321" spans="2:6" x14ac:dyDescent="0.2">
      <c r="B321" s="6"/>
      <c r="E321" s="175"/>
      <c r="F321" s="6"/>
    </row>
    <row r="322" spans="2:6" x14ac:dyDescent="0.2">
      <c r="B322" s="6"/>
      <c r="E322" s="175"/>
      <c r="F322" s="6"/>
    </row>
    <row r="323" spans="2:6" x14ac:dyDescent="0.2">
      <c r="B323" s="6"/>
      <c r="E323" s="175"/>
      <c r="F323" s="6"/>
    </row>
    <row r="324" spans="2:6" x14ac:dyDescent="0.2">
      <c r="B324" s="6"/>
      <c r="E324" s="175"/>
      <c r="F324" s="6"/>
    </row>
    <row r="325" spans="2:6" x14ac:dyDescent="0.2">
      <c r="B325" s="6"/>
      <c r="E325" s="175"/>
      <c r="F325" s="6"/>
    </row>
    <row r="326" spans="2:6" x14ac:dyDescent="0.2">
      <c r="B326" s="6"/>
      <c r="E326" s="175"/>
      <c r="F326" s="6"/>
    </row>
    <row r="327" spans="2:6" x14ac:dyDescent="0.2">
      <c r="B327" s="6"/>
      <c r="E327" s="175"/>
      <c r="F327" s="6"/>
    </row>
    <row r="328" spans="2:6" x14ac:dyDescent="0.2">
      <c r="B328" s="6"/>
      <c r="E328" s="175"/>
      <c r="F328" s="6"/>
    </row>
    <row r="329" spans="2:6" x14ac:dyDescent="0.2">
      <c r="B329" s="6"/>
      <c r="E329" s="175"/>
      <c r="F329" s="6"/>
    </row>
    <row r="330" spans="2:6" x14ac:dyDescent="0.2">
      <c r="B330" s="6"/>
      <c r="E330" s="175"/>
      <c r="F330" s="6"/>
    </row>
    <row r="331" spans="2:6" x14ac:dyDescent="0.2">
      <c r="B331" s="6"/>
      <c r="E331" s="175"/>
      <c r="F331" s="6"/>
    </row>
    <row r="332" spans="2:6" x14ac:dyDescent="0.2">
      <c r="B332" s="6"/>
      <c r="E332" s="175"/>
      <c r="F332" s="6"/>
    </row>
    <row r="333" spans="2:6" x14ac:dyDescent="0.2">
      <c r="B333" s="6"/>
      <c r="E333" s="175"/>
      <c r="F333" s="6"/>
    </row>
    <row r="334" spans="2:6" x14ac:dyDescent="0.2">
      <c r="B334" s="6"/>
      <c r="E334" s="175"/>
      <c r="F334" s="6"/>
    </row>
    <row r="335" spans="2:6" x14ac:dyDescent="0.2">
      <c r="B335" s="6"/>
      <c r="E335" s="175"/>
      <c r="F335" s="6"/>
    </row>
    <row r="336" spans="2:6" x14ac:dyDescent="0.2">
      <c r="B336" s="6"/>
      <c r="E336" s="175"/>
      <c r="F336" s="6"/>
    </row>
    <row r="337" spans="2:6" x14ac:dyDescent="0.2">
      <c r="B337" s="6"/>
      <c r="E337" s="175"/>
      <c r="F337" s="6"/>
    </row>
    <row r="338" spans="2:6" x14ac:dyDescent="0.2">
      <c r="B338" s="6"/>
      <c r="E338" s="175"/>
      <c r="F338" s="6"/>
    </row>
    <row r="339" spans="2:6" x14ac:dyDescent="0.2">
      <c r="B339" s="6"/>
      <c r="E339" s="175"/>
      <c r="F339" s="6"/>
    </row>
    <row r="340" spans="2:6" x14ac:dyDescent="0.2">
      <c r="B340" s="6"/>
      <c r="E340" s="175"/>
      <c r="F340" s="6"/>
    </row>
    <row r="341" spans="2:6" x14ac:dyDescent="0.2">
      <c r="B341" s="6"/>
      <c r="E341" s="175"/>
      <c r="F341" s="6"/>
    </row>
    <row r="342" spans="2:6" x14ac:dyDescent="0.2">
      <c r="B342" s="6"/>
      <c r="E342" s="175"/>
      <c r="F342" s="6"/>
    </row>
    <row r="343" spans="2:6" x14ac:dyDescent="0.2">
      <c r="B343" s="6"/>
      <c r="E343" s="175"/>
      <c r="F343" s="6"/>
    </row>
    <row r="344" spans="2:6" x14ac:dyDescent="0.2">
      <c r="B344" s="6"/>
      <c r="E344" s="175"/>
      <c r="F344" s="6"/>
    </row>
    <row r="345" spans="2:6" x14ac:dyDescent="0.2">
      <c r="B345" s="6"/>
      <c r="E345" s="175"/>
      <c r="F345" s="6"/>
    </row>
    <row r="346" spans="2:6" x14ac:dyDescent="0.2">
      <c r="B346" s="6"/>
      <c r="E346" s="175"/>
      <c r="F346" s="6"/>
    </row>
    <row r="347" spans="2:6" x14ac:dyDescent="0.2">
      <c r="B347" s="6"/>
      <c r="E347" s="175"/>
      <c r="F347" s="6"/>
    </row>
    <row r="348" spans="2:6" x14ac:dyDescent="0.2">
      <c r="B348" s="6"/>
      <c r="E348" s="175"/>
      <c r="F348" s="6"/>
    </row>
    <row r="349" spans="2:6" x14ac:dyDescent="0.2">
      <c r="B349" s="6"/>
      <c r="E349" s="175"/>
      <c r="F349" s="6"/>
    </row>
    <row r="350" spans="2:6" x14ac:dyDescent="0.2">
      <c r="B350" s="6"/>
      <c r="E350" s="175"/>
      <c r="F350" s="6"/>
    </row>
    <row r="351" spans="2:6" x14ac:dyDescent="0.2">
      <c r="B351" s="6"/>
      <c r="E351" s="175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900-000000000000}"/>
    <hyperlink ref="P26" r:id="rId2" display="http://www.konkoly.hu/cgi-bin/IBVS?2344" xr:uid="{00000000-0004-0000-0900-000001000000}"/>
    <hyperlink ref="P27" r:id="rId3" display="http://www.konkoly.hu/cgi-bin/IBVS?2344" xr:uid="{00000000-0004-0000-0900-000002000000}"/>
    <hyperlink ref="P28" r:id="rId4" display="http://www.bav-astro.de/sfs/BAVM_link.php?BAVMnr=34" xr:uid="{00000000-0004-0000-0900-000003000000}"/>
    <hyperlink ref="P30" r:id="rId5" display="http://www.bav-astro.de/sfs/BAVM_link.php?BAVMnr=34" xr:uid="{00000000-0004-0000-0900-000004000000}"/>
    <hyperlink ref="P31" r:id="rId6" display="http://www.bav-astro.de/sfs/BAVM_link.php?BAVMnr=36" xr:uid="{00000000-0004-0000-0900-000005000000}"/>
    <hyperlink ref="P32" r:id="rId7" display="http://www.bav-astro.de/sfs/BAVM_link.php?BAVMnr=36" xr:uid="{00000000-0004-0000-0900-000006000000}"/>
    <hyperlink ref="P33" r:id="rId8" display="http://www.bav-astro.de/sfs/BAVM_link.php?BAVMnr=38" xr:uid="{00000000-0004-0000-0900-000007000000}"/>
    <hyperlink ref="P34" r:id="rId9" display="http://www.bav-astro.de/sfs/BAVM_link.php?BAVMnr=38" xr:uid="{00000000-0004-0000-0900-000008000000}"/>
    <hyperlink ref="P35" r:id="rId10" display="http://www.bav-astro.de/sfs/BAVM_link.php?BAVMnr=38" xr:uid="{00000000-0004-0000-0900-000009000000}"/>
    <hyperlink ref="P39" r:id="rId11" display="http://www.bav-astro.de/sfs/BAVM_link.php?BAVMnr=39" xr:uid="{00000000-0004-0000-0900-00000A000000}"/>
    <hyperlink ref="P41" r:id="rId12" display="http://www.bav-astro.de/sfs/BAVM_link.php?BAVMnr=43" xr:uid="{00000000-0004-0000-0900-00000B000000}"/>
    <hyperlink ref="P42" r:id="rId13" display="http://www.bav-astro.de/sfs/BAVM_link.php?BAVMnr=56" xr:uid="{00000000-0004-0000-0900-00000C000000}"/>
    <hyperlink ref="P52" r:id="rId14" display="http://www.bav-astro.de/sfs/BAVM_link.php?BAVMnr=60" xr:uid="{00000000-0004-0000-0900-00000D000000}"/>
    <hyperlink ref="P53" r:id="rId15" display="http://www.bav-astro.de/sfs/BAVM_link.php?BAVMnr=60" xr:uid="{00000000-0004-0000-0900-00000E000000}"/>
    <hyperlink ref="P57" r:id="rId16" display="http://www.bav-astro.de/sfs/BAVM_link.php?BAVMnr=68" xr:uid="{00000000-0004-0000-0900-00000F000000}"/>
    <hyperlink ref="P58" r:id="rId17" display="http://www.bav-astro.de/sfs/BAVM_link.php?BAVMnr=68" xr:uid="{00000000-0004-0000-0900-000010000000}"/>
    <hyperlink ref="P61" r:id="rId18" display="http://www.bav-astro.de/sfs/BAVM_link.php?BAVMnr=91" xr:uid="{00000000-0004-0000-0900-000011000000}"/>
    <hyperlink ref="P65" r:id="rId19" display="http://www.bav-astro.de/sfs/BAVM_link.php?BAVMnr=99" xr:uid="{00000000-0004-0000-0900-000012000000}"/>
    <hyperlink ref="P66" r:id="rId20" display="http://www.bav-astro.de/sfs/BAVM_link.php?BAVMnr=111" xr:uid="{00000000-0004-0000-0900-000013000000}"/>
    <hyperlink ref="P67" r:id="rId21" display="http://www.bav-astro.de/sfs/BAVM_link.php?BAVMnr=117" xr:uid="{00000000-0004-0000-0900-000014000000}"/>
    <hyperlink ref="P68" r:id="rId22" display="http://www.bav-astro.de/sfs/BAVM_link.php?BAVMnr=128" xr:uid="{00000000-0004-0000-0900-000015000000}"/>
    <hyperlink ref="P69" r:id="rId23" display="http://www.bav-astro.de/sfs/BAVM_link.php?BAVMnr=128" xr:uid="{00000000-0004-0000-0900-000016000000}"/>
    <hyperlink ref="P70" r:id="rId24" display="http://www.bav-astro.de/sfs/BAVM_link.php?BAVMnr=152" xr:uid="{00000000-0004-0000-0900-000017000000}"/>
    <hyperlink ref="P71" r:id="rId25" display="http://www.bav-astro.de/sfs/BAVM_link.php?BAVMnr=152" xr:uid="{00000000-0004-0000-0900-000018000000}"/>
    <hyperlink ref="P72" r:id="rId26" display="http://www.bav-astro.de/sfs/BAVM_link.php?BAVMnr=152" xr:uid="{00000000-0004-0000-0900-000019000000}"/>
    <hyperlink ref="P137" r:id="rId27" display="http://vsolj.cetus-net.org/no40.pdf" xr:uid="{00000000-0004-0000-0900-00001A000000}"/>
    <hyperlink ref="P73" r:id="rId28" display="http://www.bav-astro.de/sfs/BAVM_link.php?BAVMnr=158" xr:uid="{00000000-0004-0000-0900-00001B000000}"/>
    <hyperlink ref="P74" r:id="rId29" display="http://www.konkoly.hu/cgi-bin/IBVS?5341" xr:uid="{00000000-0004-0000-0900-00001C000000}"/>
    <hyperlink ref="P138" r:id="rId30" display="http://www.konkoly.hu/cgi-bin/IBVS?5341" xr:uid="{00000000-0004-0000-0900-00001D000000}"/>
    <hyperlink ref="P75" r:id="rId31" display="http://www.konkoly.hu/cgi-bin/IBVS?5341" xr:uid="{00000000-0004-0000-0900-00001E000000}"/>
    <hyperlink ref="P76" r:id="rId32" display="http://www.bav-astro.de/sfs/BAVM_link.php?BAVMnr=158" xr:uid="{00000000-0004-0000-0900-00001F000000}"/>
    <hyperlink ref="P139" r:id="rId33" display="http://www.konkoly.hu/cgi-bin/IBVS?5493" xr:uid="{00000000-0004-0000-0900-000020000000}"/>
    <hyperlink ref="P141" r:id="rId34" display="http://vsolj.cetus-net.org/no42.pdf" xr:uid="{00000000-0004-0000-0900-000021000000}"/>
    <hyperlink ref="P77" r:id="rId35" display="http://www.bav-astro.de/sfs/BAVM_link.php?BAVMnr=158" xr:uid="{00000000-0004-0000-0900-000022000000}"/>
    <hyperlink ref="P78" r:id="rId36" display="http://www.konkoly.hu/cgi-bin/IBVS?5668" xr:uid="{00000000-0004-0000-0900-000023000000}"/>
    <hyperlink ref="P79" r:id="rId37" display="http://www.konkoly.hu/cgi-bin/IBVS?5668" xr:uid="{00000000-0004-0000-0900-000024000000}"/>
    <hyperlink ref="P143" r:id="rId38" display="http://vsolj.cetus-net.org/no42.pdf" xr:uid="{00000000-0004-0000-0900-000025000000}"/>
    <hyperlink ref="P80" r:id="rId39" display="http://www.konkoly.hu/cgi-bin/IBVS?5645" xr:uid="{00000000-0004-0000-0900-000026000000}"/>
    <hyperlink ref="P81" r:id="rId40" display="http://www.konkoly.hu/cgi-bin/IBVS?5592" xr:uid="{00000000-0004-0000-0900-000027000000}"/>
    <hyperlink ref="P144" r:id="rId41" display="http://vsolj.cetus-net.org/no43.pdf" xr:uid="{00000000-0004-0000-0900-000028000000}"/>
    <hyperlink ref="P82" r:id="rId42" display="http://www.konkoly.hu/cgi-bin/IBVS?5668" xr:uid="{00000000-0004-0000-0900-000029000000}"/>
    <hyperlink ref="P83" r:id="rId43" display="http://www.konkoly.hu/cgi-bin/IBVS?5668" xr:uid="{00000000-0004-0000-0900-00002A000000}"/>
    <hyperlink ref="P146" r:id="rId44" display="http://www.konkoly.hu/cgi-bin/IBVS?5741" xr:uid="{00000000-0004-0000-0900-00002B000000}"/>
    <hyperlink ref="P84" r:id="rId45" display="http://var.astro.cz/oejv/issues/oejv0074.pdf" xr:uid="{00000000-0004-0000-0900-00002C000000}"/>
    <hyperlink ref="P85" r:id="rId46" display="http://www.bav-astro.de/sfs/BAVM_link.php?BAVMnr=173" xr:uid="{00000000-0004-0000-0900-00002D000000}"/>
    <hyperlink ref="P86" r:id="rId47" display="http://www.bav-astro.de/sfs/BAVM_link.php?BAVMnr=173" xr:uid="{00000000-0004-0000-0900-00002E000000}"/>
    <hyperlink ref="P147" r:id="rId48" display="http://vsolj.cetus-net.org/no44.pdf" xr:uid="{00000000-0004-0000-0900-00002F000000}"/>
    <hyperlink ref="P148" r:id="rId49" display="http://vsolj.cetus-net.org/no44.pdf" xr:uid="{00000000-0004-0000-0900-000030000000}"/>
    <hyperlink ref="P87" r:id="rId50" display="http://www.konkoly.hu/cgi-bin/IBVS?5760" xr:uid="{00000000-0004-0000-0900-000031000000}"/>
    <hyperlink ref="P88" r:id="rId51" display="http://www.konkoly.hu/cgi-bin/IBVS?5898" xr:uid="{00000000-0004-0000-0900-000032000000}"/>
    <hyperlink ref="P89" r:id="rId52" display="http://www.bav-astro.de/sfs/BAVM_link.php?BAVMnr=201" xr:uid="{00000000-0004-0000-0900-000033000000}"/>
    <hyperlink ref="P90" r:id="rId53" display="http://www.konkoly.hu/cgi-bin/IBVS?5875" xr:uid="{00000000-0004-0000-0900-000034000000}"/>
    <hyperlink ref="P91" r:id="rId54" display="http://www.aavso.org/sites/default/files/jaavso/v36n2/186.pdf" xr:uid="{00000000-0004-0000-0900-000035000000}"/>
    <hyperlink ref="P92" r:id="rId55" display="http://www.konkoly.hu/cgi-bin/IBVS?5898" xr:uid="{00000000-0004-0000-0900-000036000000}"/>
    <hyperlink ref="P93" r:id="rId56" display="http://www.aavso.org/sites/default/files/jaavso/v36n2/186.pdf" xr:uid="{00000000-0004-0000-0900-000037000000}"/>
    <hyperlink ref="P94" r:id="rId57" display="http://www.aavso.org/sites/default/files/jaavso/v36n2/186.pdf" xr:uid="{00000000-0004-0000-0900-000038000000}"/>
    <hyperlink ref="P95" r:id="rId58" display="http://www.aavso.org/sites/default/files/jaavso/v36n2/186.pdf" xr:uid="{00000000-0004-0000-0900-000039000000}"/>
    <hyperlink ref="P96" r:id="rId59" display="http://www.aavso.org/sites/default/files/jaavso/v36n2/186.pdf" xr:uid="{00000000-0004-0000-0900-00003A000000}"/>
    <hyperlink ref="P98" r:id="rId60" display="http://www.konkoly.hu/cgi-bin/IBVS?5894" xr:uid="{00000000-0004-0000-0900-00003B000000}"/>
    <hyperlink ref="P100" r:id="rId61" display="http://www.bav-astro.de/sfs/BAVM_link.php?BAVMnr=214" xr:uid="{00000000-0004-0000-0900-00003C000000}"/>
    <hyperlink ref="P101" r:id="rId62" display="http://www.konkoly.hu/cgi-bin/IBVS?5894" xr:uid="{00000000-0004-0000-0900-00003D000000}"/>
    <hyperlink ref="P103" r:id="rId63" display="http://www.konkoly.hu/cgi-bin/IBVS?5980" xr:uid="{00000000-0004-0000-0900-00003E000000}"/>
    <hyperlink ref="P106" r:id="rId64" display="http://www.konkoly.hu/cgi-bin/IBVS?5980" xr:uid="{00000000-0004-0000-0900-00003F000000}"/>
    <hyperlink ref="P152" r:id="rId65" display="http://www.bav-astro.de/sfs/BAVM_link.php?BAVMnr=215" xr:uid="{00000000-0004-0000-0900-000040000000}"/>
    <hyperlink ref="P107" r:id="rId66" display="http://www.konkoly.hu/cgi-bin/IBVS?5992" xr:uid="{00000000-0004-0000-0900-000041000000}"/>
    <hyperlink ref="P108" r:id="rId67" display="http://www.konkoly.hu/cgi-bin/IBVS?6044" xr:uid="{00000000-0004-0000-0900-000042000000}"/>
    <hyperlink ref="P110" r:id="rId68" display="http://www.konkoly.hu/cgi-bin/IBVS?6044" xr:uid="{00000000-0004-0000-0900-000043000000}"/>
    <hyperlink ref="P153" r:id="rId69" display="http://vsolj.cetus-net.org/vsoljno53.pdf" xr:uid="{00000000-0004-0000-0900-000044000000}"/>
    <hyperlink ref="P112" r:id="rId70" display="http://www.konkoly.hu/cgi-bin/IBVS?5992" xr:uid="{00000000-0004-0000-0900-000045000000}"/>
    <hyperlink ref="P154" r:id="rId71" display="http://www.bav-astro.de/sfs/BAVM_link.php?BAVMnr=225" xr:uid="{00000000-0004-0000-0900-000046000000}"/>
    <hyperlink ref="P155" r:id="rId72" display="http://vsolj.cetus-net.org/vsoljno53.pdf" xr:uid="{00000000-0004-0000-0900-000047000000}"/>
    <hyperlink ref="P114" r:id="rId73" display="http://www.konkoly.hu/cgi-bin/IBVS?6029" xr:uid="{00000000-0004-0000-0900-000048000000}"/>
    <hyperlink ref="P156" r:id="rId74" display="http://vsolj.cetus-net.org/vsoljno55.pdf" xr:uid="{00000000-0004-0000-0900-000049000000}"/>
    <hyperlink ref="P115" r:id="rId75" display="http://www.konkoly.hu/cgi-bin/IBVS?6029" xr:uid="{00000000-0004-0000-0900-00004A000000}"/>
    <hyperlink ref="P157" r:id="rId76" display="http://vsolj.cetus-net.org/vsoljno56.pdf" xr:uid="{00000000-0004-0000-0900-00004B000000}"/>
  </hyperlinks>
  <pageMargins left="0.75" right="0.75" top="1" bottom="1" header="0.5" footer="0.5"/>
  <pageSetup orientation="portrait" verticalDpi="0" r:id="rId7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66"/>
  <sheetViews>
    <sheetView topLeftCell="A115" workbookViewId="0">
      <selection activeCell="A141" sqref="A141:D147"/>
    </sheetView>
  </sheetViews>
  <sheetFormatPr defaultRowHeight="12.75" x14ac:dyDescent="0.2"/>
  <cols>
    <col min="1" max="1" width="18.140625" style="12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181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180" t="s">
        <v>296</v>
      </c>
      <c r="F1"/>
    </row>
    <row r="2" spans="1:14" x14ac:dyDescent="0.2">
      <c r="F2"/>
    </row>
    <row r="3" spans="1:14" x14ac:dyDescent="0.2">
      <c r="A3" s="172" t="s">
        <v>297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92"/>
      <c r="G10" s="92"/>
      <c r="H10" s="92"/>
      <c r="I10" s="92"/>
      <c r="J10" s="92"/>
      <c r="K10" s="92"/>
      <c r="L10" s="92"/>
      <c r="M10" s="92"/>
      <c r="N10" s="92"/>
    </row>
    <row r="11" spans="1:14" x14ac:dyDescent="0.2">
      <c r="A11" s="12" t="str">
        <f t="shared" ref="A11:A42" si="0">L11</f>
        <v>Prager Richard</v>
      </c>
      <c r="B11" s="6" t="str">
        <f t="shared" ref="B11:B42" si="1">IF(J11="s","II","I")</f>
        <v>I</v>
      </c>
      <c r="C11" s="12">
        <f t="shared" ref="C11:C42" si="2">I11</f>
        <v>25002.722000000002</v>
      </c>
      <c r="D11" t="str">
        <f t="shared" ref="D11:D42" si="3">K11</f>
        <v>pg</v>
      </c>
      <c r="E11" s="175">
        <f>VLOOKUP(C11,'Active 1'!C$21:E$923,3,FALSE)</f>
        <v>-48506.196444702196</v>
      </c>
      <c r="G11">
        <v>-49368</v>
      </c>
      <c r="H11">
        <v>0.1479</v>
      </c>
      <c r="I11">
        <v>25002.722000000002</v>
      </c>
      <c r="J11" t="s">
        <v>85</v>
      </c>
      <c r="K11" t="s">
        <v>42</v>
      </c>
      <c r="L11" t="s">
        <v>891</v>
      </c>
      <c r="N11" t="s">
        <v>892</v>
      </c>
    </row>
    <row r="12" spans="1:14" x14ac:dyDescent="0.2">
      <c r="A12" s="12" t="str">
        <f t="shared" si="0"/>
        <v>Jacchia L</v>
      </c>
      <c r="B12" s="6" t="str">
        <f t="shared" si="1"/>
        <v>II</v>
      </c>
      <c r="C12" s="12">
        <f t="shared" si="2"/>
        <v>25770.306</v>
      </c>
      <c r="D12" t="str">
        <f t="shared" si="3"/>
        <v>vis</v>
      </c>
      <c r="E12" s="175">
        <f>VLOOKUP(C12,'Active 1'!C$21:E$923,3,FALSE)</f>
        <v>-46646.780971262036</v>
      </c>
      <c r="G12">
        <v>-47509</v>
      </c>
      <c r="H12">
        <v>0.1028</v>
      </c>
      <c r="I12">
        <v>25770.306</v>
      </c>
      <c r="J12" t="s">
        <v>893</v>
      </c>
      <c r="K12" t="s">
        <v>252</v>
      </c>
      <c r="L12" t="s">
        <v>894</v>
      </c>
      <c r="N12" t="s">
        <v>895</v>
      </c>
    </row>
    <row r="13" spans="1:14" x14ac:dyDescent="0.2">
      <c r="A13" s="12" t="str">
        <f t="shared" si="0"/>
        <v>Jacchia L</v>
      </c>
      <c r="B13" s="6" t="str">
        <f t="shared" si="1"/>
        <v>I</v>
      </c>
      <c r="C13" s="12">
        <f t="shared" si="2"/>
        <v>25770.513999999999</v>
      </c>
      <c r="D13" t="str">
        <f t="shared" si="3"/>
        <v>vis</v>
      </c>
      <c r="E13" s="175">
        <f>VLOOKUP(C13,'Active 1'!C$21:E$923,3,FALSE)</f>
        <v>-46646.277106644651</v>
      </c>
      <c r="G13">
        <v>-47508</v>
      </c>
      <c r="H13">
        <v>0.104</v>
      </c>
      <c r="I13">
        <v>25770.513999999999</v>
      </c>
      <c r="J13" t="s">
        <v>85</v>
      </c>
      <c r="K13" t="s">
        <v>252</v>
      </c>
      <c r="L13" t="s">
        <v>894</v>
      </c>
      <c r="N13" t="s">
        <v>895</v>
      </c>
    </row>
    <row r="14" spans="1:14" x14ac:dyDescent="0.2">
      <c r="A14" s="12" t="str">
        <f t="shared" si="0"/>
        <v>Piotrowski S</v>
      </c>
      <c r="B14" s="6" t="str">
        <f t="shared" si="1"/>
        <v>II</v>
      </c>
      <c r="C14" s="12">
        <f t="shared" si="2"/>
        <v>27197.312000000002</v>
      </c>
      <c r="D14" t="str">
        <f t="shared" si="3"/>
        <v>vis</v>
      </c>
      <c r="E14" s="175">
        <f>VLOOKUP(C14,'Active 1'!C$21:E$923,3,FALSE)</f>
        <v>-43189.964470277198</v>
      </c>
      <c r="G14">
        <v>-44052</v>
      </c>
      <c r="H14">
        <v>7.4000000000000003E-3</v>
      </c>
      <c r="I14">
        <v>27197.312000000002</v>
      </c>
      <c r="J14" t="s">
        <v>893</v>
      </c>
      <c r="K14" t="s">
        <v>252</v>
      </c>
      <c r="L14" t="s">
        <v>896</v>
      </c>
      <c r="N14" t="s">
        <v>897</v>
      </c>
    </row>
    <row r="15" spans="1:14" x14ac:dyDescent="0.2">
      <c r="A15" s="12" t="str">
        <f t="shared" si="0"/>
        <v>Piotrowski S</v>
      </c>
      <c r="B15" s="6" t="str">
        <f t="shared" si="1"/>
        <v>I</v>
      </c>
      <c r="C15" s="12">
        <f t="shared" si="2"/>
        <v>27197.514999999999</v>
      </c>
      <c r="D15" t="str">
        <f t="shared" si="3"/>
        <v>vis</v>
      </c>
      <c r="E15" s="175">
        <f>VLOOKUP(C15,'Active 1'!C$21:E$923,3,FALSE)</f>
        <v>-43189.472717790042</v>
      </c>
      <c r="G15">
        <v>-44051</v>
      </c>
      <c r="H15">
        <v>3.5999999999999999E-3</v>
      </c>
      <c r="I15">
        <v>27197.514999999999</v>
      </c>
      <c r="J15" t="s">
        <v>85</v>
      </c>
      <c r="K15" t="s">
        <v>252</v>
      </c>
      <c r="L15" t="s">
        <v>896</v>
      </c>
      <c r="N15" t="s">
        <v>897</v>
      </c>
    </row>
    <row r="16" spans="1:14" x14ac:dyDescent="0.2">
      <c r="A16" s="12" t="str">
        <f t="shared" si="0"/>
        <v>Piotrowski S</v>
      </c>
      <c r="B16" s="6" t="str">
        <f t="shared" si="1"/>
        <v>II</v>
      </c>
      <c r="C16" s="12">
        <f t="shared" si="2"/>
        <v>27566.353999999999</v>
      </c>
      <c r="D16" t="str">
        <f t="shared" si="3"/>
        <v>vis</v>
      </c>
      <c r="E16" s="175">
        <f>VLOOKUP(C16,'Active 1'!C$21:E$923,3,FALSE)</f>
        <v>-42295.987517723086</v>
      </c>
      <c r="G16">
        <v>-43158</v>
      </c>
      <c r="H16">
        <v>-7.1999999999999998E-3</v>
      </c>
      <c r="I16">
        <v>27566.353999999999</v>
      </c>
      <c r="J16" t="s">
        <v>893</v>
      </c>
      <c r="K16" t="s">
        <v>252</v>
      </c>
      <c r="L16" t="s">
        <v>896</v>
      </c>
      <c r="N16" t="s">
        <v>897</v>
      </c>
    </row>
    <row r="17" spans="1:15" x14ac:dyDescent="0.2">
      <c r="A17" s="12" t="str">
        <f t="shared" si="0"/>
        <v>Piotrowski S</v>
      </c>
      <c r="B17" s="6" t="str">
        <f t="shared" si="1"/>
        <v>I</v>
      </c>
      <c r="C17" s="12">
        <f t="shared" si="2"/>
        <v>27566.564999999999</v>
      </c>
      <c r="D17" t="str">
        <f t="shared" si="3"/>
        <v>vis</v>
      </c>
      <c r="E17" s="175">
        <f>VLOOKUP(C17,'Active 1'!C$21:E$923,3,FALSE)</f>
        <v>-42295.476385827562</v>
      </c>
      <c r="G17">
        <v>-43157</v>
      </c>
      <c r="H17">
        <v>-3.0000000000000001E-3</v>
      </c>
      <c r="I17">
        <v>27566.564999999999</v>
      </c>
      <c r="J17" t="s">
        <v>85</v>
      </c>
      <c r="K17" t="s">
        <v>252</v>
      </c>
      <c r="L17" t="s">
        <v>896</v>
      </c>
      <c r="N17" t="s">
        <v>897</v>
      </c>
    </row>
    <row r="18" spans="1:15" x14ac:dyDescent="0.2">
      <c r="A18" s="12" t="str">
        <f t="shared" si="0"/>
        <v>Bodokia V M</v>
      </c>
      <c r="B18" s="6" t="str">
        <f t="shared" si="1"/>
        <v>I</v>
      </c>
      <c r="C18" s="12">
        <f t="shared" si="2"/>
        <v>28584.491999999998</v>
      </c>
      <c r="D18" t="str">
        <f t="shared" si="3"/>
        <v>pg</v>
      </c>
      <c r="E18" s="175">
        <f>VLOOKUP(C18,'Active 1'!C$21:E$923,3,FALSE)</f>
        <v>-39829.623508966499</v>
      </c>
      <c r="G18">
        <v>-40691</v>
      </c>
      <c r="H18">
        <v>-7.7799999999999994E-2</v>
      </c>
      <c r="I18">
        <v>28584.491999999998</v>
      </c>
      <c r="J18" t="s">
        <v>85</v>
      </c>
      <c r="K18" t="s">
        <v>42</v>
      </c>
      <c r="L18" t="s">
        <v>898</v>
      </c>
      <c r="N18" t="s">
        <v>899</v>
      </c>
    </row>
    <row r="19" spans="1:15" x14ac:dyDescent="0.2">
      <c r="A19" s="12" t="str">
        <f t="shared" si="0"/>
        <v>Zessewitsch V P</v>
      </c>
      <c r="B19" s="6" t="str">
        <f t="shared" si="1"/>
        <v>I</v>
      </c>
      <c r="C19" s="12">
        <f t="shared" si="2"/>
        <v>31588.409</v>
      </c>
      <c r="D19" t="str">
        <f t="shared" si="3"/>
        <v>vis</v>
      </c>
      <c r="E19" s="175">
        <f>VLOOKUP(C19,'Active 1'!C$21:E$923,3,FALSE)</f>
        <v>-32552.856730698662</v>
      </c>
      <c r="G19">
        <v>-33415</v>
      </c>
      <c r="H19">
        <v>0.19719999999999999</v>
      </c>
      <c r="I19">
        <v>31588.409</v>
      </c>
      <c r="J19" t="s">
        <v>85</v>
      </c>
      <c r="K19" t="s">
        <v>252</v>
      </c>
      <c r="L19" t="s">
        <v>900</v>
      </c>
      <c r="N19" t="s">
        <v>901</v>
      </c>
    </row>
    <row r="20" spans="1:15" x14ac:dyDescent="0.2">
      <c r="A20" s="12" t="str">
        <f t="shared" si="0"/>
        <v>Diethelm Roger</v>
      </c>
      <c r="B20" s="6" t="str">
        <f t="shared" si="1"/>
        <v>II</v>
      </c>
      <c r="C20" s="12">
        <f t="shared" si="2"/>
        <v>42568.45</v>
      </c>
      <c r="D20" t="str">
        <f t="shared" si="3"/>
        <v>vis</v>
      </c>
      <c r="E20" s="175">
        <f>VLOOKUP(C20,'Active 1'!C$21:E$923,3,FALSE)</f>
        <v>-5954.5194354875375</v>
      </c>
      <c r="G20">
        <v>-6817</v>
      </c>
      <c r="H20">
        <v>-2.1100000000000001E-2</v>
      </c>
      <c r="I20">
        <v>42568.45</v>
      </c>
      <c r="J20" t="s">
        <v>893</v>
      </c>
      <c r="K20" t="s">
        <v>252</v>
      </c>
      <c r="L20" t="s">
        <v>902</v>
      </c>
      <c r="N20" t="s">
        <v>903</v>
      </c>
    </row>
    <row r="21" spans="1:15" x14ac:dyDescent="0.2">
      <c r="A21" s="12" t="str">
        <f t="shared" si="0"/>
        <v>Diethelm Roger</v>
      </c>
      <c r="B21" s="6" t="str">
        <f t="shared" si="1"/>
        <v>II</v>
      </c>
      <c r="C21" s="12">
        <f t="shared" si="2"/>
        <v>42606.436000000002</v>
      </c>
      <c r="D21" t="str">
        <f t="shared" si="3"/>
        <v>vis</v>
      </c>
      <c r="E21" s="175">
        <f>VLOOKUP(C21,'Active 1'!C$21:E$923,3,FALSE)</f>
        <v>-5862.5011597364719</v>
      </c>
      <c r="G21">
        <v>-6725</v>
      </c>
      <c r="H21">
        <v>-1.41E-2</v>
      </c>
      <c r="I21">
        <v>42606.436000000002</v>
      </c>
      <c r="J21" t="s">
        <v>893</v>
      </c>
      <c r="K21" t="s">
        <v>252</v>
      </c>
      <c r="L21" t="s">
        <v>902</v>
      </c>
      <c r="N21" t="s">
        <v>903</v>
      </c>
    </row>
    <row r="22" spans="1:15" x14ac:dyDescent="0.2">
      <c r="A22" s="12" t="str">
        <f t="shared" si="0"/>
        <v>Diethelm Roger</v>
      </c>
      <c r="B22" s="6" t="str">
        <f t="shared" si="1"/>
        <v>II</v>
      </c>
      <c r="C22" s="12">
        <f t="shared" si="2"/>
        <v>42900.362000000001</v>
      </c>
      <c r="D22" t="str">
        <f t="shared" si="3"/>
        <v>vis</v>
      </c>
      <c r="E22" s="175">
        <f>VLOOKUP(C22,'Active 1'!C$21:E$923,3,FALSE)</f>
        <v>-5150.487161989814</v>
      </c>
      <c r="G22">
        <v>-6013</v>
      </c>
      <c r="H22">
        <v>-1.24E-2</v>
      </c>
      <c r="I22">
        <v>42900.362000000001</v>
      </c>
      <c r="J22" t="s">
        <v>893</v>
      </c>
      <c r="K22" t="s">
        <v>252</v>
      </c>
      <c r="L22" t="s">
        <v>902</v>
      </c>
      <c r="N22" t="s">
        <v>905</v>
      </c>
    </row>
    <row r="23" spans="1:15" x14ac:dyDescent="0.2">
      <c r="A23" s="12" t="str">
        <f t="shared" si="0"/>
        <v>Royer A</v>
      </c>
      <c r="B23" s="6" t="str">
        <f t="shared" si="1"/>
        <v>I</v>
      </c>
      <c r="C23" s="12">
        <f t="shared" si="2"/>
        <v>43244.428</v>
      </c>
      <c r="D23" t="str">
        <f t="shared" si="3"/>
        <v>vis</v>
      </c>
      <c r="E23" s="175">
        <f>VLOOKUP(C23,'Active 1'!C$21:E$923,3,FALSE)</f>
        <v>-4317.0127223393538</v>
      </c>
      <c r="G23">
        <v>-5179</v>
      </c>
      <c r="H23">
        <v>-2.81E-2</v>
      </c>
      <c r="I23">
        <v>43244.428</v>
      </c>
      <c r="J23" t="s">
        <v>85</v>
      </c>
      <c r="K23" t="s">
        <v>252</v>
      </c>
      <c r="L23" t="s">
        <v>906</v>
      </c>
      <c r="O23" t="s">
        <v>907</v>
      </c>
    </row>
    <row r="24" spans="1:15" x14ac:dyDescent="0.2">
      <c r="A24" s="12" t="str">
        <f t="shared" si="0"/>
        <v>Royer A</v>
      </c>
      <c r="B24" s="6" t="str">
        <f t="shared" si="1"/>
        <v>I</v>
      </c>
      <c r="C24" s="12">
        <f t="shared" si="2"/>
        <v>43249.385999999999</v>
      </c>
      <c r="D24" t="str">
        <f t="shared" si="3"/>
        <v>vis</v>
      </c>
      <c r="E24" s="175">
        <f>VLOOKUP(C24,'Active 1'!C$21:E$923,3,FALSE)</f>
        <v>-4305.002334007504</v>
      </c>
      <c r="G24">
        <v>-5167</v>
      </c>
      <c r="H24">
        <v>-2.3900000000000001E-2</v>
      </c>
      <c r="I24">
        <v>43249.385999999999</v>
      </c>
      <c r="J24" t="s">
        <v>85</v>
      </c>
      <c r="K24" t="s">
        <v>252</v>
      </c>
      <c r="L24" t="s">
        <v>906</v>
      </c>
      <c r="O24" t="s">
        <v>907</v>
      </c>
    </row>
    <row r="25" spans="1:15" x14ac:dyDescent="0.2">
      <c r="A25" s="12" t="str">
        <f t="shared" si="0"/>
        <v>Diethelm Roger</v>
      </c>
      <c r="B25" s="6" t="str">
        <f t="shared" si="1"/>
        <v>II</v>
      </c>
      <c r="C25" s="12">
        <f t="shared" si="2"/>
        <v>42658.45</v>
      </c>
      <c r="D25" t="str">
        <f t="shared" si="3"/>
        <v>vis</v>
      </c>
      <c r="E25" s="175">
        <f>VLOOKUP(C25,'Active 1'!C$21:E$923,3,FALSE)</f>
        <v>-5736.5010914240684</v>
      </c>
      <c r="G25">
        <v>-6599</v>
      </c>
      <c r="H25">
        <v>-1.4800000000000001E-2</v>
      </c>
      <c r="I25">
        <v>42658.45</v>
      </c>
      <c r="J25" t="s">
        <v>893</v>
      </c>
      <c r="K25" t="s">
        <v>252</v>
      </c>
      <c r="L25" t="s">
        <v>902</v>
      </c>
      <c r="N25" t="s">
        <v>904</v>
      </c>
    </row>
    <row r="26" spans="1:15" x14ac:dyDescent="0.2">
      <c r="A26" s="12" t="str">
        <f t="shared" si="0"/>
        <v>Samolyk G</v>
      </c>
      <c r="B26" s="6" t="str">
        <f t="shared" si="1"/>
        <v>II</v>
      </c>
      <c r="C26" s="12">
        <f t="shared" si="2"/>
        <v>51987.600100000003</v>
      </c>
      <c r="D26" t="str">
        <f t="shared" si="3"/>
        <v>ccd</v>
      </c>
      <c r="E26" s="175">
        <f>VLOOKUP(C26,'Active 1'!C$21:E$923,3,FALSE)</f>
        <v>16862.675089926513</v>
      </c>
      <c r="G26">
        <v>16000</v>
      </c>
      <c r="H26">
        <v>-7.0900000000000005E-2</v>
      </c>
      <c r="I26">
        <v>51987.600100000003</v>
      </c>
      <c r="J26" t="s">
        <v>893</v>
      </c>
      <c r="K26" t="s">
        <v>70</v>
      </c>
      <c r="L26" t="s">
        <v>301</v>
      </c>
      <c r="N26" t="s">
        <v>300</v>
      </c>
    </row>
    <row r="27" spans="1:15" x14ac:dyDescent="0.2">
      <c r="A27" s="12" t="str">
        <f t="shared" si="0"/>
        <v>Manske B</v>
      </c>
      <c r="B27" s="6" t="str">
        <f t="shared" si="1"/>
        <v>II</v>
      </c>
      <c r="C27" s="12">
        <f t="shared" si="2"/>
        <v>52076.75</v>
      </c>
      <c r="D27" t="str">
        <f t="shared" si="3"/>
        <v>vis</v>
      </c>
      <c r="E27" s="175">
        <f>VLOOKUP(C27,'Active 1'!C$21:E$923,3,FALSE)</f>
        <v>17078.634129608992</v>
      </c>
      <c r="G27">
        <v>16216</v>
      </c>
      <c r="H27">
        <v>-8.8999999999999996E-2</v>
      </c>
      <c r="I27">
        <v>52076.75</v>
      </c>
      <c r="J27" t="s">
        <v>893</v>
      </c>
      <c r="K27" t="s">
        <v>252</v>
      </c>
      <c r="L27" t="s">
        <v>944</v>
      </c>
      <c r="N27" t="s">
        <v>300</v>
      </c>
    </row>
    <row r="28" spans="1:15" x14ac:dyDescent="0.2">
      <c r="A28" s="12" t="str">
        <f t="shared" si="0"/>
        <v>Nakajima Kazuhir</v>
      </c>
      <c r="B28" s="6" t="str">
        <f t="shared" si="1"/>
        <v>I</v>
      </c>
      <c r="C28" s="12">
        <f t="shared" si="2"/>
        <v>52365.125200000002</v>
      </c>
      <c r="D28" t="str">
        <f t="shared" si="3"/>
        <v>V</v>
      </c>
      <c r="E28" s="175">
        <f>VLOOKUP(C28,'Active 1'!C$21:E$923,3,FALSE)</f>
        <v>17777.201724864241</v>
      </c>
      <c r="G28">
        <v>16915</v>
      </c>
      <c r="H28">
        <v>-6.5500000000000003E-2</v>
      </c>
      <c r="I28">
        <v>52365.125200000002</v>
      </c>
      <c r="J28" t="s">
        <v>85</v>
      </c>
      <c r="K28" t="s">
        <v>182</v>
      </c>
      <c r="L28" t="s">
        <v>945</v>
      </c>
      <c r="M28" t="s">
        <v>946</v>
      </c>
    </row>
    <row r="29" spans="1:15" x14ac:dyDescent="0.2">
      <c r="A29" s="12" t="str">
        <f t="shared" si="0"/>
        <v>Nelson Robert</v>
      </c>
      <c r="B29" s="6" t="str">
        <f t="shared" si="1"/>
        <v>II</v>
      </c>
      <c r="C29" s="12">
        <f t="shared" si="2"/>
        <v>52705.905500000001</v>
      </c>
      <c r="D29" t="str">
        <f t="shared" si="3"/>
        <v>ccd</v>
      </c>
      <c r="E29" s="175">
        <f>VLOOKUP(C29,'Active 1'!C$21:E$923,3,FALSE)</f>
        <v>18602.716799258153</v>
      </c>
      <c r="G29">
        <v>17740</v>
      </c>
      <c r="H29">
        <v>-6.3600000000000004E-2</v>
      </c>
      <c r="I29">
        <v>52705.905500000001</v>
      </c>
      <c r="J29" t="s">
        <v>893</v>
      </c>
      <c r="K29" t="s">
        <v>70</v>
      </c>
      <c r="L29" t="s">
        <v>952</v>
      </c>
      <c r="N29" t="s">
        <v>953</v>
      </c>
    </row>
    <row r="30" spans="1:15" x14ac:dyDescent="0.2">
      <c r="A30" s="12" t="str">
        <f t="shared" si="0"/>
        <v>Samolyk G</v>
      </c>
      <c r="B30" s="6" t="str">
        <f t="shared" si="1"/>
        <v>I</v>
      </c>
      <c r="C30" s="12">
        <f t="shared" si="2"/>
        <v>52707.763400000003</v>
      </c>
      <c r="D30" t="str">
        <f t="shared" si="3"/>
        <v>ccd</v>
      </c>
      <c r="E30" s="175">
        <f>VLOOKUP(C30,'Active 1'!C$21:E$923,3,FALSE)</f>
        <v>18607.217424607443</v>
      </c>
      <c r="G30">
        <v>17745</v>
      </c>
      <c r="H30">
        <v>-6.3799999999999996E-2</v>
      </c>
      <c r="I30">
        <v>52707.763400000003</v>
      </c>
      <c r="J30" t="s">
        <v>85</v>
      </c>
      <c r="K30" t="s">
        <v>70</v>
      </c>
      <c r="L30" t="s">
        <v>301</v>
      </c>
      <c r="N30" t="s">
        <v>300</v>
      </c>
    </row>
    <row r="31" spans="1:15" x14ac:dyDescent="0.2">
      <c r="A31" s="12" t="str">
        <f t="shared" si="0"/>
        <v>Nakajima Kazuhir</v>
      </c>
      <c r="B31" s="6" t="str">
        <f t="shared" si="1"/>
        <v>I</v>
      </c>
      <c r="C31" s="12">
        <f t="shared" si="2"/>
        <v>52724.279699999999</v>
      </c>
      <c r="D31" t="str">
        <f t="shared" si="3"/>
        <v>V</v>
      </c>
      <c r="E31" s="175">
        <f>VLOOKUP(C31,'Active 1'!C$21:E$923,3,FALSE)</f>
        <v>18647.226939896937</v>
      </c>
      <c r="G31">
        <v>17785</v>
      </c>
      <c r="H31">
        <v>-6.0100000000000001E-2</v>
      </c>
      <c r="I31">
        <v>52724.279699999999</v>
      </c>
      <c r="J31" t="s">
        <v>85</v>
      </c>
      <c r="K31" t="s">
        <v>182</v>
      </c>
      <c r="L31" t="s">
        <v>945</v>
      </c>
      <c r="M31" t="s">
        <v>954</v>
      </c>
    </row>
    <row r="32" spans="1:15" x14ac:dyDescent="0.2">
      <c r="A32" s="12" t="str">
        <f t="shared" si="0"/>
        <v>Stephan Chris</v>
      </c>
      <c r="B32" s="6" t="str">
        <f t="shared" si="1"/>
        <v>II</v>
      </c>
      <c r="C32" s="12">
        <f t="shared" si="2"/>
        <v>52735.641000000003</v>
      </c>
      <c r="D32" t="str">
        <f t="shared" si="3"/>
        <v>vis</v>
      </c>
      <c r="E32" s="175">
        <f>VLOOKUP(C32,'Active 1'!C$21:E$923,3,FALSE)</f>
        <v>18674.748848923708</v>
      </c>
      <c r="G32">
        <v>17812</v>
      </c>
      <c r="H32">
        <v>-5.0799999999999998E-2</v>
      </c>
      <c r="I32">
        <v>52735.641000000003</v>
      </c>
      <c r="J32" t="s">
        <v>893</v>
      </c>
      <c r="K32" t="s">
        <v>252</v>
      </c>
      <c r="L32" t="s">
        <v>955</v>
      </c>
      <c r="N32" t="s">
        <v>300</v>
      </c>
    </row>
    <row r="33" spans="1:14" x14ac:dyDescent="0.2">
      <c r="A33" s="12" t="str">
        <f t="shared" si="0"/>
        <v>Nakajima Kazuhir</v>
      </c>
      <c r="B33" s="6" t="str">
        <f t="shared" si="1"/>
        <v>I</v>
      </c>
      <c r="C33" s="12">
        <f t="shared" si="2"/>
        <v>52991.361299999997</v>
      </c>
      <c r="D33" t="str">
        <f t="shared" si="3"/>
        <v>Rc</v>
      </c>
      <c r="E33" s="175">
        <f>VLOOKUP(C33,'Active 1'!C$21:E$923,3,FALSE)</f>
        <v>19294.212363917177</v>
      </c>
      <c r="G33">
        <v>18432</v>
      </c>
      <c r="H33">
        <v>-6.9800000000000001E-2</v>
      </c>
      <c r="I33">
        <v>52991.361299999997</v>
      </c>
      <c r="J33" t="s">
        <v>85</v>
      </c>
      <c r="K33" t="s">
        <v>835</v>
      </c>
      <c r="L33" t="s">
        <v>945</v>
      </c>
      <c r="M33" t="s">
        <v>958</v>
      </c>
    </row>
    <row r="34" spans="1:14" x14ac:dyDescent="0.2">
      <c r="A34" s="12" t="str">
        <f t="shared" si="0"/>
        <v>Maehara Hiroyuki</v>
      </c>
      <c r="B34" s="6" t="str">
        <f t="shared" si="1"/>
        <v>I</v>
      </c>
      <c r="C34" s="12">
        <f t="shared" si="2"/>
        <v>53072.286699999997</v>
      </c>
      <c r="D34" t="str">
        <f t="shared" si="3"/>
        <v>V</v>
      </c>
      <c r="E34" s="175">
        <f>VLOOKUP(C34,'Active 1'!C$21:E$923,3,FALSE)</f>
        <v>19490.248160591331</v>
      </c>
      <c r="G34">
        <v>18628</v>
      </c>
      <c r="H34">
        <v>-5.6099999999999997E-2</v>
      </c>
      <c r="I34">
        <v>53072.286699999997</v>
      </c>
      <c r="J34" t="s">
        <v>85</v>
      </c>
      <c r="K34" t="s">
        <v>182</v>
      </c>
      <c r="L34" t="s">
        <v>963</v>
      </c>
      <c r="M34" t="s">
        <v>964</v>
      </c>
    </row>
    <row r="35" spans="1:14" x14ac:dyDescent="0.2">
      <c r="A35" s="12" t="str">
        <f t="shared" si="0"/>
        <v>Samolyk G</v>
      </c>
      <c r="B35" s="6" t="str">
        <f t="shared" si="1"/>
        <v>II</v>
      </c>
      <c r="C35" s="12">
        <f t="shared" si="2"/>
        <v>53442.793899999997</v>
      </c>
      <c r="D35" t="str">
        <f t="shared" si="3"/>
        <v>ccd</v>
      </c>
      <c r="E35" s="175">
        <f>VLOOKUP(C35,'Active 1'!C$21:E$923,3,FALSE)</f>
        <v>20387.774451786805</v>
      </c>
      <c r="G35">
        <v>19525</v>
      </c>
      <c r="H35">
        <v>-0.05</v>
      </c>
      <c r="I35">
        <v>53442.793899999997</v>
      </c>
      <c r="J35" t="s">
        <v>893</v>
      </c>
      <c r="K35" t="s">
        <v>70</v>
      </c>
      <c r="L35" t="s">
        <v>301</v>
      </c>
      <c r="N35" t="s">
        <v>300</v>
      </c>
    </row>
    <row r="36" spans="1:14" x14ac:dyDescent="0.2">
      <c r="A36" s="12" t="str">
        <f t="shared" si="0"/>
        <v>Nakajima Kazuhi</v>
      </c>
      <c r="B36" s="6" t="str">
        <f t="shared" si="1"/>
        <v>I</v>
      </c>
      <c r="C36" s="12">
        <f t="shared" si="2"/>
        <v>53469.009100000003</v>
      </c>
      <c r="D36" t="str">
        <f t="shared" si="3"/>
        <v>V</v>
      </c>
      <c r="E36" s="175">
        <f>VLOOKUP(C36,'Active 1'!C$21:E$923,3,FALSE)</f>
        <v>20451.278835045625</v>
      </c>
      <c r="G36">
        <v>19589</v>
      </c>
      <c r="H36">
        <v>-4.8899999999999999E-2</v>
      </c>
      <c r="I36">
        <v>53469.009100000003</v>
      </c>
      <c r="J36" t="s">
        <v>85</v>
      </c>
      <c r="K36" t="s">
        <v>182</v>
      </c>
      <c r="L36" t="s">
        <v>966</v>
      </c>
      <c r="N36" t="s">
        <v>967</v>
      </c>
    </row>
    <row r="37" spans="1:14" x14ac:dyDescent="0.2">
      <c r="A37" s="12" t="str">
        <f t="shared" si="0"/>
        <v>Nakajima Kazuhi</v>
      </c>
      <c r="B37" s="6" t="str">
        <f t="shared" si="1"/>
        <v>II</v>
      </c>
      <c r="C37" s="12">
        <f t="shared" si="2"/>
        <v>53469.213799999998</v>
      </c>
      <c r="D37" t="str">
        <f t="shared" si="3"/>
        <v>V</v>
      </c>
      <c r="E37" s="175">
        <f>VLOOKUP(C37,'Active 1'!C$21:E$923,3,FALSE)</f>
        <v>20451.774705657055</v>
      </c>
      <c r="G37">
        <v>19589</v>
      </c>
      <c r="H37">
        <v>-5.0200000000000002E-2</v>
      </c>
      <c r="I37">
        <v>53469.213799999998</v>
      </c>
      <c r="J37" t="s">
        <v>893</v>
      </c>
      <c r="K37" t="s">
        <v>182</v>
      </c>
      <c r="L37" t="s">
        <v>966</v>
      </c>
      <c r="N37" t="s">
        <v>967</v>
      </c>
    </row>
    <row r="38" spans="1:14" x14ac:dyDescent="0.2">
      <c r="A38" s="12" t="str">
        <f t="shared" si="0"/>
        <v>Samolyk G</v>
      </c>
      <c r="B38" s="6" t="str">
        <f t="shared" si="1"/>
        <v>II</v>
      </c>
      <c r="C38" s="12">
        <f t="shared" si="2"/>
        <v>53840.7546</v>
      </c>
      <c r="D38" t="str">
        <f t="shared" si="3"/>
        <v>ccd</v>
      </c>
      <c r="E38" s="175">
        <f>VLOOKUP(C38,'Active 1'!C$21:E$923,3,FALSE)</f>
        <v>21351.804816412801</v>
      </c>
      <c r="G38">
        <v>20489</v>
      </c>
      <c r="H38">
        <v>-4.2900000000000001E-2</v>
      </c>
      <c r="I38">
        <v>53840.7546</v>
      </c>
      <c r="J38" t="s">
        <v>893</v>
      </c>
      <c r="K38" t="s">
        <v>70</v>
      </c>
      <c r="L38" t="s">
        <v>301</v>
      </c>
      <c r="N38" t="s">
        <v>300</v>
      </c>
    </row>
    <row r="39" spans="1:14" x14ac:dyDescent="0.2">
      <c r="A39" s="12" t="str">
        <f t="shared" si="0"/>
        <v>Samolyk G</v>
      </c>
      <c r="B39" s="6" t="str">
        <f t="shared" si="1"/>
        <v>I</v>
      </c>
      <c r="C39" s="12">
        <f t="shared" si="2"/>
        <v>54177.824099999998</v>
      </c>
      <c r="D39" t="str">
        <f t="shared" si="3"/>
        <v>ccd</v>
      </c>
      <c r="E39" s="175">
        <f>VLOOKUP(C39,'Active 1'!C$21:E$923,3,FALSE)</f>
        <v>22168.330752238373</v>
      </c>
      <c r="G39">
        <v>21306</v>
      </c>
      <c r="H39">
        <v>-3.73E-2</v>
      </c>
      <c r="I39">
        <v>54177.824099999998</v>
      </c>
      <c r="J39" t="s">
        <v>85</v>
      </c>
      <c r="K39" t="s">
        <v>70</v>
      </c>
      <c r="L39" t="s">
        <v>301</v>
      </c>
      <c r="N39" t="s">
        <v>300</v>
      </c>
    </row>
    <row r="40" spans="1:14" x14ac:dyDescent="0.2">
      <c r="A40" s="12" t="str">
        <f t="shared" si="0"/>
        <v>Bialozynski J</v>
      </c>
      <c r="B40" s="6" t="str">
        <f t="shared" si="1"/>
        <v>II</v>
      </c>
      <c r="C40" s="12">
        <f t="shared" si="2"/>
        <v>54190.828600000001</v>
      </c>
      <c r="D40" t="str">
        <f t="shared" si="3"/>
        <v>ccd</v>
      </c>
      <c r="E40" s="175">
        <f>VLOOKUP(C40,'Active 1'!C$21:E$923,3,FALSE)</f>
        <v>22199.833191742528</v>
      </c>
      <c r="G40">
        <v>21337</v>
      </c>
      <c r="H40">
        <v>-3.61E-2</v>
      </c>
      <c r="I40">
        <v>54190.828600000001</v>
      </c>
      <c r="J40" t="s">
        <v>893</v>
      </c>
      <c r="K40" t="s">
        <v>70</v>
      </c>
      <c r="L40" t="s">
        <v>970</v>
      </c>
      <c r="N40" t="s">
        <v>300</v>
      </c>
    </row>
    <row r="41" spans="1:14" x14ac:dyDescent="0.2">
      <c r="A41" s="12" t="str">
        <f t="shared" si="0"/>
        <v>Schmidt U</v>
      </c>
      <c r="B41" s="6" t="str">
        <f t="shared" si="1"/>
        <v>I</v>
      </c>
      <c r="C41" s="12">
        <f t="shared" si="2"/>
        <v>55584.720300000001</v>
      </c>
      <c r="D41" t="str">
        <f t="shared" si="3"/>
        <v>ccd</v>
      </c>
      <c r="E41" s="175">
        <f>VLOOKUP(C41,'Active 1'!C$21:E$923,3,FALSE)</f>
        <v>25576.432749940464</v>
      </c>
      <c r="G41">
        <v>24714</v>
      </c>
      <c r="H41">
        <v>-1.46E-2</v>
      </c>
      <c r="I41">
        <v>55584.720300000001</v>
      </c>
      <c r="J41" t="s">
        <v>85</v>
      </c>
      <c r="K41" t="s">
        <v>70</v>
      </c>
      <c r="L41" t="s">
        <v>986</v>
      </c>
      <c r="N41" t="s">
        <v>987</v>
      </c>
    </row>
    <row r="42" spans="1:14" x14ac:dyDescent="0.2">
      <c r="A42" s="12" t="str">
        <f t="shared" si="0"/>
        <v>Shiokawa Kazuhik</v>
      </c>
      <c r="B42" s="6" t="str">
        <f t="shared" si="1"/>
        <v>I</v>
      </c>
      <c r="C42" s="12">
        <f t="shared" si="2"/>
        <v>55656.143799999998</v>
      </c>
      <c r="D42" t="str">
        <f t="shared" si="3"/>
        <v>Rc</v>
      </c>
      <c r="E42" s="175">
        <f>VLOOKUP(C42,'Active 1'!C$21:E$923,3,FALSE)</f>
        <v>25749.450896576203</v>
      </c>
      <c r="G42">
        <v>24887</v>
      </c>
      <c r="H42">
        <v>-8.0999999999999996E-3</v>
      </c>
      <c r="I42">
        <v>55656.143799999998</v>
      </c>
      <c r="J42" t="s">
        <v>85</v>
      </c>
      <c r="K42" t="s">
        <v>835</v>
      </c>
      <c r="L42" t="s">
        <v>991</v>
      </c>
      <c r="M42" t="s">
        <v>992</v>
      </c>
    </row>
    <row r="43" spans="1:14" x14ac:dyDescent="0.2">
      <c r="A43" s="12" t="str">
        <f t="shared" ref="A43:A74" si="4">L43</f>
        <v>Raetz Manfred</v>
      </c>
      <c r="B43" s="6" t="str">
        <f t="shared" ref="B43:B74" si="5">IF(J43="s","II","I")</f>
        <v>II</v>
      </c>
      <c r="C43" s="12">
        <f t="shared" ref="C43:C74" si="6">I43</f>
        <v>55663.368300000002</v>
      </c>
      <c r="D43" t="e">
        <f t="shared" ref="D43:D74" si="7">K43</f>
        <v>#NAME?</v>
      </c>
      <c r="E43" s="175">
        <f>VLOOKUP(C43,'Active 1'!C$21:E$923,3,FALSE)</f>
        <v>25766.951713539398</v>
      </c>
      <c r="G43">
        <v>24904</v>
      </c>
      <c r="H43">
        <v>-7.4999999999999997E-3</v>
      </c>
      <c r="I43">
        <v>55663.368300000002</v>
      </c>
      <c r="J43" t="s">
        <v>893</v>
      </c>
      <c r="K43" t="e">
        <f>-U-I</f>
        <v>#NAME?</v>
      </c>
      <c r="L43" t="s">
        <v>939</v>
      </c>
      <c r="N43" t="s">
        <v>993</v>
      </c>
    </row>
    <row r="44" spans="1:14" x14ac:dyDescent="0.2">
      <c r="A44" s="12" t="str">
        <f t="shared" si="4"/>
        <v>Stephan Chris</v>
      </c>
      <c r="B44" s="6" t="str">
        <f t="shared" si="5"/>
        <v>II</v>
      </c>
      <c r="C44" s="12">
        <f t="shared" si="6"/>
        <v>55716.616000000002</v>
      </c>
      <c r="D44" t="str">
        <f t="shared" si="7"/>
        <v>vis</v>
      </c>
      <c r="E44" s="175">
        <f>VLOOKUP(C44,'Active 1'!C$21:E$923,3,FALSE)</f>
        <v>25895.940328863715</v>
      </c>
      <c r="G44">
        <v>25033</v>
      </c>
      <c r="H44">
        <v>-1.29E-2</v>
      </c>
      <c r="I44">
        <v>55716.616000000002</v>
      </c>
      <c r="J44" t="s">
        <v>893</v>
      </c>
      <c r="K44" t="s">
        <v>252</v>
      </c>
      <c r="L44" t="s">
        <v>955</v>
      </c>
      <c r="N44" t="s">
        <v>994</v>
      </c>
    </row>
    <row r="45" spans="1:14" x14ac:dyDescent="0.2">
      <c r="A45" s="12" t="str">
        <f t="shared" si="4"/>
        <v>Chris Stephan</v>
      </c>
      <c r="B45" s="6" t="str">
        <f t="shared" si="5"/>
        <v>II</v>
      </c>
      <c r="C45" s="12">
        <f t="shared" si="6"/>
        <v>56005.595999999998</v>
      </c>
      <c r="D45" t="str">
        <f t="shared" si="7"/>
        <v>vis</v>
      </c>
      <c r="E45" s="175">
        <f>VLOOKUP(C45,'Active 1'!C$21:E$923,3,FALSE)</f>
        <v>26595.973007391054</v>
      </c>
      <c r="G45">
        <v>25733</v>
      </c>
      <c r="H45">
        <v>-3.3999999999999998E-3</v>
      </c>
      <c r="I45">
        <v>56005.595999999998</v>
      </c>
      <c r="J45" t="s">
        <v>893</v>
      </c>
      <c r="K45" t="s">
        <v>252</v>
      </c>
      <c r="L45" t="s">
        <v>996</v>
      </c>
      <c r="N45" t="s">
        <v>997</v>
      </c>
    </row>
    <row r="46" spans="1:14" x14ac:dyDescent="0.2">
      <c r="A46" s="12" t="str">
        <f t="shared" si="4"/>
        <v>Chris Stephan</v>
      </c>
      <c r="B46" s="6" t="str">
        <f t="shared" si="5"/>
        <v>I</v>
      </c>
      <c r="C46" s="12">
        <f t="shared" si="6"/>
        <v>56458.67</v>
      </c>
      <c r="D46" t="str">
        <f t="shared" si="7"/>
        <v>vis</v>
      </c>
      <c r="E46" s="175">
        <f>VLOOKUP(C46,'Active 1'!C$21:E$923,3,FALSE)</f>
        <v>27693.511265371191</v>
      </c>
      <c r="G46">
        <v>26831</v>
      </c>
      <c r="H46">
        <v>5.7000000000000002E-3</v>
      </c>
      <c r="I46">
        <v>56458.67</v>
      </c>
      <c r="J46" t="s">
        <v>85</v>
      </c>
      <c r="K46" t="s">
        <v>252</v>
      </c>
      <c r="L46" t="s">
        <v>996</v>
      </c>
      <c r="N46" t="s">
        <v>998</v>
      </c>
    </row>
    <row r="47" spans="1:14" x14ac:dyDescent="0.2">
      <c r="A47" s="12" t="str">
        <f t="shared" si="4"/>
        <v>Hoffmann M</v>
      </c>
      <c r="B47" s="6" t="str">
        <f t="shared" si="5"/>
        <v>I</v>
      </c>
      <c r="C47" s="12">
        <f t="shared" si="6"/>
        <v>45026.531999999999</v>
      </c>
      <c r="D47" t="str">
        <f t="shared" si="7"/>
        <v>pg</v>
      </c>
      <c r="E47" s="175">
        <f>VLOOKUP(C47,'Active 1'!C$21:E$923,3,FALSE)</f>
        <v>2.4224260368304398E-3</v>
      </c>
      <c r="G47">
        <v>-862</v>
      </c>
      <c r="H47">
        <v>-4.65E-2</v>
      </c>
      <c r="I47">
        <v>45026.531999999999</v>
      </c>
      <c r="J47" t="s">
        <v>85</v>
      </c>
      <c r="K47" t="s">
        <v>42</v>
      </c>
      <c r="L47" t="s">
        <v>908</v>
      </c>
      <c r="N47" t="s">
        <v>909</v>
      </c>
    </row>
    <row r="48" spans="1:14" x14ac:dyDescent="0.2">
      <c r="A48" s="12" t="str">
        <f t="shared" si="4"/>
        <v>Hoffmann M</v>
      </c>
      <c r="B48" s="6" t="str">
        <f t="shared" si="5"/>
        <v>II</v>
      </c>
      <c r="C48" s="12">
        <f t="shared" si="6"/>
        <v>45027.563000000002</v>
      </c>
      <c r="D48" t="str">
        <f t="shared" si="7"/>
        <v>pg</v>
      </c>
      <c r="E48" s="175">
        <f>VLOOKUP(C48,'Active 1'!C$21:E$923,3,FALSE)</f>
        <v>2.4999436785926172</v>
      </c>
      <c r="G48">
        <v>-860</v>
      </c>
      <c r="H48">
        <v>-4.7100000000000003E-2</v>
      </c>
      <c r="I48">
        <v>45027.563000000002</v>
      </c>
      <c r="J48" t="s">
        <v>893</v>
      </c>
      <c r="K48" t="s">
        <v>42</v>
      </c>
      <c r="L48" t="s">
        <v>908</v>
      </c>
      <c r="N48" t="s">
        <v>909</v>
      </c>
    </row>
    <row r="49" spans="1:15" x14ac:dyDescent="0.2">
      <c r="A49" s="12" t="str">
        <f t="shared" si="4"/>
        <v>Frank Peter</v>
      </c>
      <c r="B49" s="6" t="str">
        <f t="shared" si="5"/>
        <v>II</v>
      </c>
      <c r="C49" s="12">
        <f t="shared" si="6"/>
        <v>45056.459000000003</v>
      </c>
      <c r="D49" t="str">
        <f t="shared" si="7"/>
        <v>pg</v>
      </c>
      <c r="E49" s="175">
        <f>VLOOKUP(C49,'Active 1'!C$21:E$923,3,FALSE)</f>
        <v>72.498366679238771</v>
      </c>
      <c r="G49">
        <v>-790</v>
      </c>
      <c r="H49">
        <v>-4.8099999999999997E-2</v>
      </c>
      <c r="I49">
        <v>45056.459000000003</v>
      </c>
      <c r="J49" t="s">
        <v>893</v>
      </c>
      <c r="K49" t="s">
        <v>42</v>
      </c>
      <c r="L49" t="s">
        <v>910</v>
      </c>
      <c r="N49" t="s">
        <v>911</v>
      </c>
    </row>
    <row r="50" spans="1:15" x14ac:dyDescent="0.2">
      <c r="A50" s="12" t="str">
        <f t="shared" si="4"/>
        <v>Diethelm Roger</v>
      </c>
      <c r="B50" s="6" t="str">
        <f t="shared" si="5"/>
        <v>I</v>
      </c>
      <c r="C50" s="12">
        <f t="shared" si="6"/>
        <v>45079.366999999998</v>
      </c>
      <c r="D50" t="str">
        <f t="shared" si="7"/>
        <v>vis</v>
      </c>
      <c r="E50" s="175">
        <f>VLOOKUP(C50,'Active 1'!C$21:E$923,3,FALSE)</f>
        <v>127.99130252151706</v>
      </c>
      <c r="G50">
        <v>-734</v>
      </c>
      <c r="H50">
        <v>-5.1799999999999999E-2</v>
      </c>
      <c r="I50">
        <v>45079.366999999998</v>
      </c>
      <c r="J50" t="s">
        <v>85</v>
      </c>
      <c r="K50" t="s">
        <v>252</v>
      </c>
      <c r="L50" t="s">
        <v>902</v>
      </c>
      <c r="N50" t="s">
        <v>298</v>
      </c>
    </row>
    <row r="51" spans="1:15" x14ac:dyDescent="0.2">
      <c r="A51" s="12" t="str">
        <f t="shared" si="4"/>
        <v>Vielmetter H</v>
      </c>
      <c r="B51" s="6" t="str">
        <f t="shared" si="5"/>
        <v>II</v>
      </c>
      <c r="C51" s="12">
        <f t="shared" si="6"/>
        <v>45382.580999999998</v>
      </c>
      <c r="D51" t="str">
        <f t="shared" si="7"/>
        <v>pg</v>
      </c>
      <c r="E51" s="175">
        <f>VLOOKUP(C51,'Active 1'!C$21:E$923,3,FALSE)</f>
        <v>862.50479337552633</v>
      </c>
      <c r="G51">
        <v>0</v>
      </c>
      <c r="H51">
        <v>-0.05</v>
      </c>
      <c r="I51">
        <v>45382.580999999998</v>
      </c>
      <c r="J51" t="s">
        <v>893</v>
      </c>
      <c r="K51" t="s">
        <v>42</v>
      </c>
      <c r="L51" t="s">
        <v>912</v>
      </c>
      <c r="N51" t="s">
        <v>913</v>
      </c>
    </row>
    <row r="52" spans="1:15" x14ac:dyDescent="0.2">
      <c r="A52" s="12" t="str">
        <f t="shared" si="4"/>
        <v>Grzelczyk H</v>
      </c>
      <c r="B52" s="6" t="str">
        <f t="shared" si="5"/>
        <v>II</v>
      </c>
      <c r="C52" s="12">
        <f t="shared" si="6"/>
        <v>45406.517999999996</v>
      </c>
      <c r="D52" t="str">
        <f t="shared" si="7"/>
        <v>vis</v>
      </c>
      <c r="E52" s="175">
        <f>VLOOKUP(C52,'Active 1'!C$21:E$923,3,FALSE)</f>
        <v>920.49040561826905</v>
      </c>
      <c r="G52">
        <v>58</v>
      </c>
      <c r="H52">
        <v>-5.6300000000000003E-2</v>
      </c>
      <c r="I52">
        <v>45406.517999999996</v>
      </c>
      <c r="J52" t="s">
        <v>893</v>
      </c>
      <c r="K52" t="s">
        <v>252</v>
      </c>
      <c r="L52" t="s">
        <v>914</v>
      </c>
      <c r="N52" t="s">
        <v>913</v>
      </c>
    </row>
    <row r="53" spans="1:15" x14ac:dyDescent="0.2">
      <c r="A53" s="12" t="str">
        <f t="shared" si="4"/>
        <v>Grzelczyk H</v>
      </c>
      <c r="B53" s="6" t="str">
        <f t="shared" si="5"/>
        <v>II</v>
      </c>
      <c r="C53" s="12">
        <f t="shared" si="6"/>
        <v>45759.459000000003</v>
      </c>
      <c r="D53" t="str">
        <f t="shared" si="7"/>
        <v>vis</v>
      </c>
      <c r="E53" s="175">
        <f>VLOOKUP(C53,'Active 1'!C$21:E$923,3,FALSE)</f>
        <v>1775.4638764194506</v>
      </c>
      <c r="G53">
        <v>913</v>
      </c>
      <c r="H53">
        <v>-7.2099999999999997E-2</v>
      </c>
      <c r="I53">
        <v>45759.459000000003</v>
      </c>
      <c r="J53" t="s">
        <v>893</v>
      </c>
      <c r="K53" t="s">
        <v>252</v>
      </c>
      <c r="L53" t="s">
        <v>914</v>
      </c>
      <c r="N53" t="s">
        <v>915</v>
      </c>
    </row>
    <row r="54" spans="1:15" x14ac:dyDescent="0.2">
      <c r="A54" s="12" t="str">
        <f t="shared" si="4"/>
        <v>Kaemper B C</v>
      </c>
      <c r="B54" s="6" t="str">
        <f t="shared" si="5"/>
        <v>I</v>
      </c>
      <c r="C54" s="12">
        <f t="shared" si="6"/>
        <v>45764.639999999999</v>
      </c>
      <c r="D54" t="str">
        <f t="shared" si="7"/>
        <v>vis</v>
      </c>
      <c r="E54" s="175">
        <f>VLOOKUP(C54,'Active 1'!C$21:E$923,3,FALSE)</f>
        <v>1788.0144657593635</v>
      </c>
      <c r="G54">
        <v>926</v>
      </c>
      <c r="H54">
        <v>-5.1700000000000003E-2</v>
      </c>
      <c r="I54">
        <v>45764.639999999999</v>
      </c>
      <c r="J54" t="s">
        <v>85</v>
      </c>
      <c r="K54" t="s">
        <v>252</v>
      </c>
      <c r="L54" t="s">
        <v>916</v>
      </c>
      <c r="N54" t="s">
        <v>915</v>
      </c>
    </row>
    <row r="55" spans="1:15" x14ac:dyDescent="0.2">
      <c r="A55" s="12" t="str">
        <f t="shared" si="4"/>
        <v>Frank Peter</v>
      </c>
      <c r="B55" s="6" t="str">
        <f t="shared" si="5"/>
        <v>I</v>
      </c>
      <c r="C55" s="12">
        <f t="shared" si="6"/>
        <v>45782.385000000002</v>
      </c>
      <c r="D55" t="str">
        <f t="shared" si="7"/>
        <v>vis</v>
      </c>
      <c r="E55" s="175">
        <f>VLOOKUP(C55,'Active 1'!C$21:E$923,3,FALSE)</f>
        <v>1831.0004159305504</v>
      </c>
      <c r="G55">
        <v>969</v>
      </c>
      <c r="H55">
        <v>-5.7700000000000001E-2</v>
      </c>
      <c r="I55">
        <v>45782.385000000002</v>
      </c>
      <c r="J55" t="s">
        <v>85</v>
      </c>
      <c r="K55" t="s">
        <v>252</v>
      </c>
      <c r="L55" t="s">
        <v>910</v>
      </c>
      <c r="N55" t="s">
        <v>915</v>
      </c>
    </row>
    <row r="56" spans="1:15" x14ac:dyDescent="0.2">
      <c r="A56" s="12" t="str">
        <f t="shared" si="4"/>
        <v>Brelstaff T</v>
      </c>
      <c r="B56" s="6" t="str">
        <f t="shared" si="5"/>
        <v>II</v>
      </c>
      <c r="C56" s="12">
        <f t="shared" si="6"/>
        <v>45813.559000000001</v>
      </c>
      <c r="D56" t="str">
        <f t="shared" si="7"/>
        <v>vis</v>
      </c>
      <c r="E56" s="175">
        <f>VLOOKUP(C56,'Active 1'!C$21:E$923,3,FALSE)</f>
        <v>1906.5171254620436</v>
      </c>
      <c r="G56">
        <v>1044</v>
      </c>
      <c r="H56">
        <v>-5.0900000000000001E-2</v>
      </c>
      <c r="I56">
        <v>45813.559000000001</v>
      </c>
      <c r="J56" t="s">
        <v>893</v>
      </c>
      <c r="K56" t="s">
        <v>252</v>
      </c>
      <c r="L56" t="s">
        <v>917</v>
      </c>
      <c r="N56" t="s">
        <v>918</v>
      </c>
    </row>
    <row r="57" spans="1:15" x14ac:dyDescent="0.2">
      <c r="A57" s="12" t="str">
        <f t="shared" si="4"/>
        <v>Brelstaff T</v>
      </c>
      <c r="B57" s="6" t="str">
        <f t="shared" si="5"/>
        <v>I</v>
      </c>
      <c r="C57" s="12">
        <f t="shared" si="6"/>
        <v>45815.421000000002</v>
      </c>
      <c r="D57" t="str">
        <f t="shared" si="7"/>
        <v>vis</v>
      </c>
      <c r="E57" s="175">
        <f>VLOOKUP(C57,'Active 1'!C$21:E$923,3,FALSE)</f>
        <v>1911.0276827581147</v>
      </c>
      <c r="G57">
        <v>1049</v>
      </c>
      <c r="H57">
        <v>-4.6899999999999997E-2</v>
      </c>
      <c r="I57">
        <v>45815.421000000002</v>
      </c>
      <c r="J57" t="s">
        <v>85</v>
      </c>
      <c r="K57" t="s">
        <v>252</v>
      </c>
      <c r="L57" t="s">
        <v>917</v>
      </c>
      <c r="N57" t="s">
        <v>918</v>
      </c>
    </row>
    <row r="58" spans="1:15" x14ac:dyDescent="0.2">
      <c r="A58" s="12" t="str">
        <f t="shared" si="4"/>
        <v>Brelstaff T</v>
      </c>
      <c r="B58" s="6" t="str">
        <f t="shared" si="5"/>
        <v>II</v>
      </c>
      <c r="C58" s="12">
        <f t="shared" si="6"/>
        <v>45816.45</v>
      </c>
      <c r="D58" t="str">
        <f t="shared" si="7"/>
        <v>vis</v>
      </c>
      <c r="E58" s="175">
        <f>VLOOKUP(C58,'Active 1'!C$21:E$923,3,FALSE)</f>
        <v>1913.5203591585616</v>
      </c>
      <c r="G58">
        <v>1051</v>
      </c>
      <c r="H58">
        <v>-4.9599999999999998E-2</v>
      </c>
      <c r="I58">
        <v>45816.45</v>
      </c>
      <c r="J58" t="s">
        <v>893</v>
      </c>
      <c r="K58" t="s">
        <v>252</v>
      </c>
      <c r="L58" t="s">
        <v>917</v>
      </c>
      <c r="N58" t="s">
        <v>918</v>
      </c>
    </row>
    <row r="59" spans="1:15" x14ac:dyDescent="0.2">
      <c r="A59" s="12" t="str">
        <f t="shared" si="4"/>
        <v>Vielmetter H</v>
      </c>
      <c r="B59" s="6" t="str">
        <f t="shared" si="5"/>
        <v>I</v>
      </c>
      <c r="C59" s="12">
        <f t="shared" si="6"/>
        <v>46203.447999999997</v>
      </c>
      <c r="D59" t="str">
        <f t="shared" si="7"/>
        <v>vis</v>
      </c>
      <c r="E59" s="175">
        <f>VLOOKUP(C59,'Active 1'!C$21:E$923,3,FALSE)</f>
        <v>2850.9943937793892</v>
      </c>
      <c r="G59">
        <v>1989</v>
      </c>
      <c r="H59">
        <v>-6.6000000000000003E-2</v>
      </c>
      <c r="I59">
        <v>46203.447999999997</v>
      </c>
      <c r="J59" t="s">
        <v>85</v>
      </c>
      <c r="K59" t="s">
        <v>252</v>
      </c>
      <c r="L59" t="s">
        <v>912</v>
      </c>
      <c r="N59" t="s">
        <v>919</v>
      </c>
    </row>
    <row r="60" spans="1:15" x14ac:dyDescent="0.2">
      <c r="A60" s="12" t="str">
        <f t="shared" si="4"/>
        <v>Brelstaff T</v>
      </c>
      <c r="B60" s="6" t="str">
        <f t="shared" si="5"/>
        <v>II</v>
      </c>
      <c r="C60" s="12">
        <f t="shared" si="6"/>
        <v>46218.517999999996</v>
      </c>
      <c r="D60" t="str">
        <f t="shared" si="7"/>
        <v>vis</v>
      </c>
      <c r="E60" s="175">
        <f>VLOOKUP(C60,'Active 1'!C$21:E$923,3,FALSE)</f>
        <v>2887.500354279794</v>
      </c>
      <c r="G60">
        <v>2025</v>
      </c>
      <c r="H60">
        <v>-6.3399999999999998E-2</v>
      </c>
      <c r="I60">
        <v>46218.517999999996</v>
      </c>
      <c r="J60" t="s">
        <v>893</v>
      </c>
      <c r="K60" t="s">
        <v>252</v>
      </c>
      <c r="L60" t="s">
        <v>917</v>
      </c>
      <c r="N60" t="s">
        <v>920</v>
      </c>
    </row>
    <row r="61" spans="1:15" x14ac:dyDescent="0.2">
      <c r="A61" s="12" t="str">
        <f t="shared" si="4"/>
        <v>Vielmetter H</v>
      </c>
      <c r="B61" s="6" t="str">
        <f t="shared" si="5"/>
        <v>I</v>
      </c>
      <c r="C61" s="12">
        <f t="shared" si="6"/>
        <v>46518.425000000003</v>
      </c>
      <c r="D61" t="str">
        <f t="shared" si="7"/>
        <v>pg</v>
      </c>
      <c r="E61" s="175">
        <f>VLOOKUP(C61,'Active 1'!C$21:E$923,3,FALSE)</f>
        <v>3614.0028822025092</v>
      </c>
      <c r="G61">
        <v>2752</v>
      </c>
      <c r="H61">
        <v>-6.6900000000000001E-2</v>
      </c>
      <c r="I61">
        <v>46518.425000000003</v>
      </c>
      <c r="J61" t="s">
        <v>85</v>
      </c>
      <c r="K61" t="s">
        <v>42</v>
      </c>
      <c r="L61" t="s">
        <v>912</v>
      </c>
      <c r="N61" t="s">
        <v>921</v>
      </c>
    </row>
    <row r="62" spans="1:15" x14ac:dyDescent="0.2">
      <c r="A62" s="12" t="str">
        <f t="shared" si="4"/>
        <v>Peter H</v>
      </c>
      <c r="B62" s="6" t="str">
        <f t="shared" si="5"/>
        <v>I</v>
      </c>
      <c r="C62" s="12">
        <f t="shared" si="6"/>
        <v>47612.370999999999</v>
      </c>
      <c r="D62" t="str">
        <f t="shared" si="7"/>
        <v>vis</v>
      </c>
      <c r="E62" s="175">
        <f>VLOOKUP(C62,'Active 1'!C$21:E$923,3,FALSE)</f>
        <v>6264.0061645897913</v>
      </c>
      <c r="G62">
        <v>5402</v>
      </c>
      <c r="H62">
        <v>-8.0600000000000005E-2</v>
      </c>
      <c r="I62">
        <v>47612.370999999999</v>
      </c>
      <c r="J62" t="s">
        <v>85</v>
      </c>
      <c r="K62" t="s">
        <v>252</v>
      </c>
      <c r="L62" t="s">
        <v>52</v>
      </c>
      <c r="O62" t="s">
        <v>922</v>
      </c>
    </row>
    <row r="63" spans="1:15" x14ac:dyDescent="0.2">
      <c r="A63" s="12" t="str">
        <f t="shared" si="4"/>
        <v>Peter H</v>
      </c>
      <c r="B63" s="6" t="str">
        <f t="shared" si="5"/>
        <v>II</v>
      </c>
      <c r="C63" s="12">
        <f t="shared" si="6"/>
        <v>47613.396999999997</v>
      </c>
      <c r="D63" t="str">
        <f t="shared" si="7"/>
        <v>vis</v>
      </c>
      <c r="E63" s="175">
        <f>VLOOKUP(C63,'Active 1'!C$21:E$923,3,FALSE)</f>
        <v>6266.49157371211</v>
      </c>
      <c r="G63">
        <v>5404</v>
      </c>
      <c r="H63">
        <v>-8.6300000000000002E-2</v>
      </c>
      <c r="I63">
        <v>47613.396999999997</v>
      </c>
      <c r="J63" t="s">
        <v>893</v>
      </c>
      <c r="K63" t="s">
        <v>252</v>
      </c>
      <c r="L63" t="s">
        <v>52</v>
      </c>
      <c r="O63" t="s">
        <v>922</v>
      </c>
    </row>
    <row r="64" spans="1:15" x14ac:dyDescent="0.2">
      <c r="A64" s="12" t="str">
        <f t="shared" si="4"/>
        <v>Moschner Wolfg</v>
      </c>
      <c r="B64" s="6" t="str">
        <f t="shared" si="5"/>
        <v>I</v>
      </c>
      <c r="C64" s="12">
        <f t="shared" si="6"/>
        <v>47909.588000000003</v>
      </c>
      <c r="D64" t="str">
        <f t="shared" si="7"/>
        <v>vis</v>
      </c>
      <c r="E64" s="175">
        <f>VLOOKUP(C64,'Active 1'!C$21:E$923,3,FALSE)</f>
        <v>6983.9923664510488</v>
      </c>
      <c r="G64">
        <v>6122</v>
      </c>
      <c r="H64">
        <v>-9.0399999999999994E-2</v>
      </c>
      <c r="I64">
        <v>47909.588000000003</v>
      </c>
      <c r="J64" t="s">
        <v>85</v>
      </c>
      <c r="K64" t="s">
        <v>252</v>
      </c>
      <c r="L64" t="s">
        <v>923</v>
      </c>
      <c r="N64" t="s">
        <v>924</v>
      </c>
    </row>
    <row r="65" spans="1:15" x14ac:dyDescent="0.2">
      <c r="A65" s="12" t="str">
        <f t="shared" si="4"/>
        <v>Peter H</v>
      </c>
      <c r="B65" s="6" t="str">
        <f t="shared" si="5"/>
        <v>II</v>
      </c>
      <c r="C65" s="12">
        <f t="shared" si="6"/>
        <v>47968.421000000002</v>
      </c>
      <c r="D65" t="str">
        <f t="shared" si="7"/>
        <v>vis</v>
      </c>
      <c r="E65" s="175">
        <f>VLOOKUP(C65,'Active 1'!C$21:E$923,3,FALSE)</f>
        <v>7126.5109579653354</v>
      </c>
      <c r="G65">
        <v>6264</v>
      </c>
      <c r="H65">
        <v>-8.3199999999999996E-2</v>
      </c>
      <c r="I65">
        <v>47968.421000000002</v>
      </c>
      <c r="J65" t="s">
        <v>893</v>
      </c>
      <c r="K65" t="s">
        <v>252</v>
      </c>
      <c r="L65" t="s">
        <v>52</v>
      </c>
      <c r="O65" t="s">
        <v>925</v>
      </c>
    </row>
    <row r="66" spans="1:15" x14ac:dyDescent="0.2">
      <c r="A66" s="12" t="str">
        <f t="shared" si="4"/>
        <v>Peter H</v>
      </c>
      <c r="B66" s="6" t="str">
        <f t="shared" si="5"/>
        <v>II</v>
      </c>
      <c r="C66" s="12">
        <f t="shared" si="6"/>
        <v>48001.438999999998</v>
      </c>
      <c r="D66" t="str">
        <f t="shared" si="7"/>
        <v>vis</v>
      </c>
      <c r="E66" s="175">
        <f>VLOOKUP(C66,'Active 1'!C$21:E$923,3,FALSE)</f>
        <v>7206.4946211240776</v>
      </c>
      <c r="G66">
        <v>6344</v>
      </c>
      <c r="H66">
        <v>-9.0399999999999994E-2</v>
      </c>
      <c r="I66">
        <v>48001.438999999998</v>
      </c>
      <c r="J66" t="s">
        <v>893</v>
      </c>
      <c r="K66" t="s">
        <v>252</v>
      </c>
      <c r="L66" t="s">
        <v>52</v>
      </c>
      <c r="O66" t="s">
        <v>926</v>
      </c>
    </row>
    <row r="67" spans="1:15" x14ac:dyDescent="0.2">
      <c r="A67" s="12" t="str">
        <f t="shared" si="4"/>
        <v>Peter H</v>
      </c>
      <c r="B67" s="6" t="str">
        <f t="shared" si="5"/>
        <v>I</v>
      </c>
      <c r="C67" s="12">
        <f t="shared" si="6"/>
        <v>48002.462</v>
      </c>
      <c r="D67" t="str">
        <f t="shared" si="7"/>
        <v>vis</v>
      </c>
      <c r="E67" s="175">
        <f>VLOOKUP(C67,'Active 1'!C$21:E$923,3,FALSE)</f>
        <v>7208.9727629682684</v>
      </c>
      <c r="G67">
        <v>6347</v>
      </c>
      <c r="H67">
        <v>-9.98E-2</v>
      </c>
      <c r="I67">
        <v>48002.462</v>
      </c>
      <c r="J67" t="s">
        <v>85</v>
      </c>
      <c r="K67" t="s">
        <v>252</v>
      </c>
      <c r="L67" t="s">
        <v>52</v>
      </c>
      <c r="O67" t="s">
        <v>926</v>
      </c>
    </row>
    <row r="68" spans="1:15" x14ac:dyDescent="0.2">
      <c r="A68" s="12" t="str">
        <f t="shared" si="4"/>
        <v>Diethelm Roger</v>
      </c>
      <c r="B68" s="6" t="str">
        <f t="shared" si="5"/>
        <v>II</v>
      </c>
      <c r="C68" s="12">
        <f t="shared" si="6"/>
        <v>48013.419000000002</v>
      </c>
      <c r="D68" t="str">
        <f t="shared" si="7"/>
        <v>pe</v>
      </c>
      <c r="E68" s="175">
        <f>VLOOKUP(C68,'Active 1'!C$21:E$923,3,FALSE)</f>
        <v>7235.5152851449784</v>
      </c>
      <c r="G68">
        <v>6373</v>
      </c>
      <c r="H68">
        <v>-8.2000000000000003E-2</v>
      </c>
      <c r="I68">
        <v>48013.419000000002</v>
      </c>
      <c r="J68" t="s">
        <v>893</v>
      </c>
      <c r="K68" t="s">
        <v>205</v>
      </c>
      <c r="L68" t="s">
        <v>902</v>
      </c>
      <c r="N68" t="s">
        <v>926</v>
      </c>
    </row>
    <row r="69" spans="1:15" x14ac:dyDescent="0.2">
      <c r="A69" s="12" t="str">
        <f t="shared" si="4"/>
        <v>Peter H</v>
      </c>
      <c r="B69" s="6" t="str">
        <f t="shared" si="5"/>
        <v>II</v>
      </c>
      <c r="C69" s="12">
        <f t="shared" si="6"/>
        <v>48013.436000000002</v>
      </c>
      <c r="D69" t="str">
        <f t="shared" si="7"/>
        <v>vis</v>
      </c>
      <c r="E69" s="175">
        <f>VLOOKUP(C69,'Active 1'!C$21:E$923,3,FALSE)</f>
        <v>7235.5564663877458</v>
      </c>
      <c r="G69">
        <v>6373</v>
      </c>
      <c r="H69">
        <v>-6.5000000000000002E-2</v>
      </c>
      <c r="I69">
        <v>48013.436000000002</v>
      </c>
      <c r="J69" t="s">
        <v>893</v>
      </c>
      <c r="K69" t="s">
        <v>252</v>
      </c>
      <c r="L69" t="s">
        <v>52</v>
      </c>
      <c r="O69" t="s">
        <v>926</v>
      </c>
    </row>
    <row r="70" spans="1:15" x14ac:dyDescent="0.2">
      <c r="A70" s="12" t="str">
        <f t="shared" si="4"/>
        <v>Peter H</v>
      </c>
      <c r="B70" s="6" t="str">
        <f t="shared" si="5"/>
        <v>II</v>
      </c>
      <c r="C70" s="12">
        <f t="shared" si="6"/>
        <v>48039.423999999999</v>
      </c>
      <c r="D70" t="str">
        <f t="shared" si="7"/>
        <v>vis</v>
      </c>
      <c r="E70" s="175">
        <f>VLOOKUP(C70,'Active 1'!C$21:E$923,3,FALSE)</f>
        <v>7298.5104744490891</v>
      </c>
      <c r="G70">
        <v>6436</v>
      </c>
      <c r="H70">
        <v>-8.43E-2</v>
      </c>
      <c r="I70">
        <v>48039.423999999999</v>
      </c>
      <c r="J70" t="s">
        <v>893</v>
      </c>
      <c r="K70" t="s">
        <v>252</v>
      </c>
      <c r="L70" t="s">
        <v>52</v>
      </c>
      <c r="O70" t="s">
        <v>926</v>
      </c>
    </row>
    <row r="71" spans="1:15" x14ac:dyDescent="0.2">
      <c r="A71" s="12" t="str">
        <f t="shared" si="4"/>
        <v>Peter H</v>
      </c>
      <c r="B71" s="6" t="str">
        <f t="shared" si="5"/>
        <v>I</v>
      </c>
      <c r="C71" s="12">
        <f t="shared" si="6"/>
        <v>48348.41</v>
      </c>
      <c r="D71" t="str">
        <f t="shared" si="7"/>
        <v>vis</v>
      </c>
      <c r="E71" s="175">
        <f>VLOOKUP(C71,'Active 1'!C$21:E$923,3,FALSE)</f>
        <v>8047.0062084357132</v>
      </c>
      <c r="G71">
        <v>7185</v>
      </c>
      <c r="H71">
        <v>-9.0800000000000006E-2</v>
      </c>
      <c r="I71">
        <v>48348.41</v>
      </c>
      <c r="J71" t="s">
        <v>85</v>
      </c>
      <c r="K71" t="s">
        <v>252</v>
      </c>
      <c r="L71" t="s">
        <v>52</v>
      </c>
      <c r="O71" t="s">
        <v>927</v>
      </c>
    </row>
    <row r="72" spans="1:15" x14ac:dyDescent="0.2">
      <c r="A72" s="12" t="str">
        <f t="shared" si="4"/>
        <v>Peter H</v>
      </c>
      <c r="B72" s="6" t="str">
        <f t="shared" si="5"/>
        <v>II</v>
      </c>
      <c r="C72" s="12">
        <f t="shared" si="6"/>
        <v>48356.447</v>
      </c>
      <c r="D72" t="str">
        <f t="shared" si="7"/>
        <v>vis</v>
      </c>
      <c r="E72" s="175">
        <f>VLOOKUP(C72,'Active 1'!C$21:E$923,3,FALSE)</f>
        <v>8066.4752465605725</v>
      </c>
      <c r="G72">
        <v>7204</v>
      </c>
      <c r="H72">
        <v>-0.1033</v>
      </c>
      <c r="I72">
        <v>48356.447</v>
      </c>
      <c r="J72" t="s">
        <v>893</v>
      </c>
      <c r="K72" t="s">
        <v>252</v>
      </c>
      <c r="L72" t="s">
        <v>52</v>
      </c>
      <c r="O72" t="s">
        <v>927</v>
      </c>
    </row>
    <row r="73" spans="1:15" x14ac:dyDescent="0.2">
      <c r="A73" s="12" t="str">
        <f t="shared" si="4"/>
        <v>Peter H</v>
      </c>
      <c r="B73" s="6" t="str">
        <f t="shared" si="5"/>
        <v>I</v>
      </c>
      <c r="C73" s="12">
        <f t="shared" si="6"/>
        <v>48407.417999999998</v>
      </c>
      <c r="D73" t="str">
        <f t="shared" si="7"/>
        <v>vis</v>
      </c>
      <c r="E73" s="175">
        <f>VLOOKUP(C73,'Active 1'!C$21:E$923,3,FALSE)</f>
        <v>8189.9487245078908</v>
      </c>
      <c r="G73">
        <v>7328</v>
      </c>
      <c r="H73">
        <v>-0.1153</v>
      </c>
      <c r="I73">
        <v>48407.417999999998</v>
      </c>
      <c r="J73" t="s">
        <v>85</v>
      </c>
      <c r="K73" t="s">
        <v>252</v>
      </c>
      <c r="L73" t="s">
        <v>52</v>
      </c>
      <c r="O73" t="s">
        <v>928</v>
      </c>
    </row>
    <row r="74" spans="1:15" x14ac:dyDescent="0.2">
      <c r="A74" s="12" t="str">
        <f t="shared" si="4"/>
        <v>Agerer Franz</v>
      </c>
      <c r="B74" s="6" t="str">
        <f t="shared" si="5"/>
        <v>I</v>
      </c>
      <c r="C74" s="12">
        <f t="shared" si="6"/>
        <v>48683.62</v>
      </c>
      <c r="D74" t="str">
        <f t="shared" si="7"/>
        <v>V</v>
      </c>
      <c r="E74" s="175">
        <f>VLOOKUP(C74,'Active 1'!C$21:E$923,3,FALSE)</f>
        <v>8859.0276430303293</v>
      </c>
      <c r="G74">
        <v>7997</v>
      </c>
      <c r="H74">
        <v>-8.6599999999999996E-2</v>
      </c>
      <c r="I74">
        <v>48683.62</v>
      </c>
      <c r="J74" t="s">
        <v>85</v>
      </c>
      <c r="K74" t="s">
        <v>182</v>
      </c>
      <c r="L74" t="s">
        <v>929</v>
      </c>
      <c r="N74" t="s">
        <v>930</v>
      </c>
    </row>
    <row r="75" spans="1:15" x14ac:dyDescent="0.2">
      <c r="A75" s="12" t="str">
        <f t="shared" ref="A75:A106" si="8">L75</f>
        <v>Agerer Franz</v>
      </c>
      <c r="B75" s="6" t="str">
        <f t="shared" ref="B75:B106" si="9">IF(J75="s","II","I")</f>
        <v>I</v>
      </c>
      <c r="C75" s="12">
        <f t="shared" ref="C75:C106" si="10">I75</f>
        <v>48683.620300000002</v>
      </c>
      <c r="D75" t="str">
        <f t="shared" ref="D75:D106" si="11">K75</f>
        <v>B</v>
      </c>
      <c r="E75" s="175">
        <f>VLOOKUP(C75,'Active 1'!C$21:E$923,3,FALSE)</f>
        <v>8859.0283697581417</v>
      </c>
      <c r="G75">
        <v>7997</v>
      </c>
      <c r="H75">
        <v>-8.6300000000000002E-2</v>
      </c>
      <c r="I75">
        <v>48683.620300000002</v>
      </c>
      <c r="J75" t="s">
        <v>85</v>
      </c>
      <c r="K75" t="s">
        <v>33</v>
      </c>
      <c r="L75" t="s">
        <v>929</v>
      </c>
      <c r="N75" t="s">
        <v>930</v>
      </c>
    </row>
    <row r="76" spans="1:15" x14ac:dyDescent="0.2">
      <c r="A76" s="12" t="str">
        <f t="shared" si="8"/>
        <v>Peter H</v>
      </c>
      <c r="B76" s="6" t="str">
        <f t="shared" si="9"/>
        <v>I</v>
      </c>
      <c r="C76" s="12">
        <f t="shared" si="10"/>
        <v>48689.402999999998</v>
      </c>
      <c r="D76" t="str">
        <f t="shared" si="11"/>
        <v>vis</v>
      </c>
      <c r="E76" s="175">
        <f>VLOOKUP(C76,'Active 1'!C$21:E$923,3,FALSE)</f>
        <v>8873.036532849419</v>
      </c>
      <c r="G76">
        <v>8011</v>
      </c>
      <c r="H76">
        <v>-8.3000000000000004E-2</v>
      </c>
      <c r="I76">
        <v>48689.402999999998</v>
      </c>
      <c r="J76" t="s">
        <v>85</v>
      </c>
      <c r="K76" t="s">
        <v>252</v>
      </c>
      <c r="L76" t="s">
        <v>52</v>
      </c>
      <c r="O76" t="s">
        <v>931</v>
      </c>
    </row>
    <row r="77" spans="1:15" x14ac:dyDescent="0.2">
      <c r="A77" s="12" t="str">
        <f t="shared" si="8"/>
        <v>Peter H</v>
      </c>
      <c r="B77" s="6" t="str">
        <f t="shared" si="9"/>
        <v>I</v>
      </c>
      <c r="C77" s="12">
        <f t="shared" si="10"/>
        <v>48720.356</v>
      </c>
      <c r="D77" t="str">
        <f t="shared" si="11"/>
        <v>vis</v>
      </c>
      <c r="E77" s="175">
        <f>VLOOKUP(C77,'Active 1'!C$21:E$923,3,FALSE)</f>
        <v>8948.0178862249395</v>
      </c>
      <c r="G77">
        <v>8086</v>
      </c>
      <c r="H77">
        <v>-9.11E-2</v>
      </c>
      <c r="I77">
        <v>48720.356</v>
      </c>
      <c r="J77" t="s">
        <v>85</v>
      </c>
      <c r="K77" t="s">
        <v>252</v>
      </c>
      <c r="L77" t="s">
        <v>52</v>
      </c>
      <c r="O77" t="s">
        <v>931</v>
      </c>
    </row>
    <row r="78" spans="1:15" x14ac:dyDescent="0.2">
      <c r="A78" s="12" t="str">
        <f t="shared" si="8"/>
        <v>Paschke Anton</v>
      </c>
      <c r="B78" s="6" t="str">
        <f t="shared" si="9"/>
        <v>I</v>
      </c>
      <c r="C78" s="12">
        <f t="shared" si="10"/>
        <v>49098.498</v>
      </c>
      <c r="D78" t="str">
        <f t="shared" si="11"/>
        <v>ccd</v>
      </c>
      <c r="E78" s="175">
        <f>VLOOKUP(C78,'Active 1'!C$21:E$923,3,FALSE)</f>
        <v>9864.0389157899226</v>
      </c>
      <c r="G78">
        <v>9002</v>
      </c>
      <c r="H78">
        <v>-8.7599999999999997E-2</v>
      </c>
      <c r="I78">
        <v>49098.498</v>
      </c>
      <c r="J78" t="s">
        <v>85</v>
      </c>
      <c r="K78" t="s">
        <v>70</v>
      </c>
      <c r="L78" t="s">
        <v>299</v>
      </c>
      <c r="N78" t="s">
        <v>932</v>
      </c>
    </row>
    <row r="79" spans="1:15" x14ac:dyDescent="0.2">
      <c r="A79" s="12" t="str">
        <f t="shared" si="8"/>
        <v>Agerer Franz</v>
      </c>
      <c r="B79" s="6" t="str">
        <f t="shared" si="9"/>
        <v>I</v>
      </c>
      <c r="C79" s="12">
        <f t="shared" si="10"/>
        <v>49446.5</v>
      </c>
      <c r="D79" t="str">
        <f t="shared" si="11"/>
        <v>B</v>
      </c>
      <c r="E79" s="175">
        <f>VLOOKUP(C79,'Active 1'!C$21:E$923,3,FALSE)</f>
        <v>10707.048024354097</v>
      </c>
      <c r="G79">
        <v>9845</v>
      </c>
      <c r="H79">
        <v>-8.8700000000000001E-2</v>
      </c>
      <c r="I79">
        <v>49446.5</v>
      </c>
      <c r="J79" t="s">
        <v>85</v>
      </c>
      <c r="K79" t="s">
        <v>33</v>
      </c>
      <c r="L79" t="s">
        <v>929</v>
      </c>
      <c r="N79" t="s">
        <v>933</v>
      </c>
    </row>
    <row r="80" spans="1:15" x14ac:dyDescent="0.2">
      <c r="A80" s="12" t="str">
        <f t="shared" si="8"/>
        <v>Agerer Franz</v>
      </c>
      <c r="B80" s="6" t="str">
        <f t="shared" si="9"/>
        <v>I</v>
      </c>
      <c r="C80" s="12">
        <f t="shared" si="10"/>
        <v>49446.5</v>
      </c>
      <c r="D80" t="str">
        <f t="shared" si="11"/>
        <v>V</v>
      </c>
      <c r="E80" s="175">
        <f>VLOOKUP(C80,'Active 1'!C$21:E$923,3,FALSE)</f>
        <v>10707.048024354097</v>
      </c>
      <c r="G80">
        <v>9845</v>
      </c>
      <c r="H80">
        <v>-8.8700000000000001E-2</v>
      </c>
      <c r="I80">
        <v>49446.5</v>
      </c>
      <c r="J80" t="s">
        <v>85</v>
      </c>
      <c r="K80" t="s">
        <v>182</v>
      </c>
      <c r="L80" t="s">
        <v>929</v>
      </c>
      <c r="N80" t="s">
        <v>933</v>
      </c>
    </row>
    <row r="81" spans="1:14" x14ac:dyDescent="0.2">
      <c r="A81" s="12" t="str">
        <f t="shared" si="8"/>
        <v>Agerer Franz</v>
      </c>
      <c r="B81" s="6" t="str">
        <f t="shared" si="9"/>
        <v>I</v>
      </c>
      <c r="C81" s="12">
        <f t="shared" si="10"/>
        <v>50140.442300000002</v>
      </c>
      <c r="D81" t="str">
        <f t="shared" si="11"/>
        <v>ccd</v>
      </c>
      <c r="E81" s="175">
        <f>VLOOKUP(C81,'Active 1'!C$21:E$923,3,FALSE)</f>
        <v>12388.071925705162</v>
      </c>
      <c r="G81">
        <v>11526</v>
      </c>
      <c r="H81">
        <v>-8.8400000000000006E-2</v>
      </c>
      <c r="I81">
        <v>50140.442300000002</v>
      </c>
      <c r="J81" t="s">
        <v>85</v>
      </c>
      <c r="K81" t="s">
        <v>70</v>
      </c>
      <c r="L81" t="s">
        <v>929</v>
      </c>
      <c r="N81" t="s">
        <v>934</v>
      </c>
    </row>
    <row r="82" spans="1:14" x14ac:dyDescent="0.2">
      <c r="A82" s="12" t="str">
        <f t="shared" si="8"/>
        <v>Kleikamp Wilhelm</v>
      </c>
      <c r="B82" s="6" t="str">
        <f t="shared" si="9"/>
        <v>I</v>
      </c>
      <c r="C82" s="12">
        <f t="shared" si="10"/>
        <v>50199.478199999998</v>
      </c>
      <c r="D82" t="str">
        <f t="shared" si="11"/>
        <v>ccd</v>
      </c>
      <c r="E82" s="175">
        <f>VLOOKUP(C82,'Active 1'!C$21:E$923,3,FALSE)</f>
        <v>12531.082027464001</v>
      </c>
      <c r="G82">
        <v>11669</v>
      </c>
      <c r="H82">
        <v>-8.5000000000000006E-2</v>
      </c>
      <c r="I82">
        <v>50199.478199999998</v>
      </c>
      <c r="J82" t="s">
        <v>85</v>
      </c>
      <c r="K82" t="s">
        <v>70</v>
      </c>
      <c r="L82" t="s">
        <v>935</v>
      </c>
      <c r="M82" t="s">
        <v>936</v>
      </c>
    </row>
    <row r="83" spans="1:14" x14ac:dyDescent="0.2">
      <c r="A83" s="12" t="str">
        <f t="shared" si="8"/>
        <v>Kleikamp Wilhelm</v>
      </c>
      <c r="B83" s="6" t="str">
        <f t="shared" si="9"/>
        <v>II</v>
      </c>
      <c r="C83" s="12">
        <f t="shared" si="10"/>
        <v>50570.392399999997</v>
      </c>
      <c r="D83" t="str">
        <f t="shared" si="11"/>
        <v>ccd</v>
      </c>
      <c r="E83" s="175">
        <f>VLOOKUP(C83,'Active 1'!C$21:E$923,3,FALSE)</f>
        <v>13429.594246059851</v>
      </c>
      <c r="G83">
        <v>12567</v>
      </c>
      <c r="H83">
        <v>-8.4699999999999998E-2</v>
      </c>
      <c r="I83">
        <v>50570.392399999997</v>
      </c>
      <c r="J83" t="s">
        <v>893</v>
      </c>
      <c r="K83" t="s">
        <v>70</v>
      </c>
      <c r="L83" t="s">
        <v>935</v>
      </c>
      <c r="M83" t="s">
        <v>937</v>
      </c>
    </row>
    <row r="84" spans="1:14" x14ac:dyDescent="0.2">
      <c r="A84" s="12" t="str">
        <f t="shared" si="8"/>
        <v>Kleikamp Wilhelm</v>
      </c>
      <c r="B84" s="6" t="str">
        <f t="shared" si="9"/>
        <v>II</v>
      </c>
      <c r="C84" s="12">
        <f t="shared" si="10"/>
        <v>50944.404499999997</v>
      </c>
      <c r="D84" t="str">
        <f t="shared" si="11"/>
        <v>ccd</v>
      </c>
      <c r="E84" s="175">
        <f>VLOOKUP(C84,'Active 1'!C$21:E$923,3,FALSE)</f>
        <v>14335.610898300969</v>
      </c>
      <c r="G84">
        <v>13473</v>
      </c>
      <c r="H84">
        <v>-8.3000000000000004E-2</v>
      </c>
      <c r="I84">
        <v>50944.404499999997</v>
      </c>
      <c r="J84" t="s">
        <v>893</v>
      </c>
      <c r="K84" t="s">
        <v>70</v>
      </c>
      <c r="L84" t="s">
        <v>935</v>
      </c>
      <c r="M84" t="s">
        <v>938</v>
      </c>
    </row>
    <row r="85" spans="1:14" x14ac:dyDescent="0.2">
      <c r="A85" s="12" t="str">
        <f t="shared" si="8"/>
        <v>Raetz Manfred</v>
      </c>
      <c r="B85" s="6" t="str">
        <f t="shared" si="9"/>
        <v>II</v>
      </c>
      <c r="C85" s="12">
        <f t="shared" si="10"/>
        <v>51271.355300000003</v>
      </c>
      <c r="D85" t="str">
        <f t="shared" si="11"/>
        <v>ccd</v>
      </c>
      <c r="E85" s="175">
        <f>VLOOKUP(C85,'Active 1'!C$21:E$923,3,FALSE)</f>
        <v>15127.625031703501</v>
      </c>
      <c r="G85">
        <v>14265</v>
      </c>
      <c r="H85">
        <v>-8.1699999999999995E-2</v>
      </c>
      <c r="I85">
        <v>51271.355300000003</v>
      </c>
      <c r="J85" t="s">
        <v>893</v>
      </c>
      <c r="K85" t="s">
        <v>70</v>
      </c>
      <c r="L85" t="s">
        <v>939</v>
      </c>
      <c r="N85" t="s">
        <v>940</v>
      </c>
    </row>
    <row r="86" spans="1:14" x14ac:dyDescent="0.2">
      <c r="A86" s="12" t="str">
        <f t="shared" si="8"/>
        <v>Kleikamp Wilhelm</v>
      </c>
      <c r="B86" s="6" t="str">
        <f t="shared" si="9"/>
        <v>I</v>
      </c>
      <c r="C86" s="12">
        <f t="shared" si="10"/>
        <v>51298.395700000001</v>
      </c>
      <c r="D86" t="e">
        <f t="shared" si="11"/>
        <v>#NAME?</v>
      </c>
      <c r="E86" s="175">
        <f>VLOOKUP(C86,'Active 1'!C$21:E$923,3,FALSE)</f>
        <v>15193.128400934762</v>
      </c>
      <c r="G86">
        <v>14331</v>
      </c>
      <c r="H86">
        <v>-8.1100000000000005E-2</v>
      </c>
      <c r="I86">
        <v>51298.395700000001</v>
      </c>
      <c r="J86" t="s">
        <v>85</v>
      </c>
      <c r="K86" t="e">
        <f>-Ir</f>
        <v>#NAME?</v>
      </c>
      <c r="L86" t="s">
        <v>935</v>
      </c>
      <c r="M86" t="s">
        <v>940</v>
      </c>
    </row>
    <row r="87" spans="1:14" x14ac:dyDescent="0.2">
      <c r="A87" s="12" t="str">
        <f t="shared" si="8"/>
        <v>Quinan S B</v>
      </c>
      <c r="B87" s="6" t="str">
        <f t="shared" si="9"/>
        <v>I</v>
      </c>
      <c r="C87" s="12">
        <f t="shared" si="10"/>
        <v>51611.312599999997</v>
      </c>
      <c r="D87" t="str">
        <f t="shared" si="11"/>
        <v>V</v>
      </c>
      <c r="E87" s="175">
        <f>VLOOKUP(C87,'Active 1'!C$21:E$923,3,FALSE)</f>
        <v>15951.146449462245</v>
      </c>
      <c r="G87">
        <v>15089</v>
      </c>
      <c r="H87">
        <v>-7.7899999999999997E-2</v>
      </c>
      <c r="I87">
        <v>51611.312599999997</v>
      </c>
      <c r="J87" t="s">
        <v>85</v>
      </c>
      <c r="K87" t="s">
        <v>182</v>
      </c>
      <c r="L87" t="s">
        <v>941</v>
      </c>
      <c r="N87" t="s">
        <v>942</v>
      </c>
    </row>
    <row r="88" spans="1:14" x14ac:dyDescent="0.2">
      <c r="A88" s="12" t="str">
        <f t="shared" si="8"/>
        <v>Kleikamp Wilhelm</v>
      </c>
      <c r="B88" s="6" t="str">
        <f t="shared" si="9"/>
        <v>II</v>
      </c>
      <c r="C88" s="12">
        <f t="shared" si="10"/>
        <v>51659.407399999996</v>
      </c>
      <c r="D88" t="e">
        <f t="shared" si="11"/>
        <v>#NAME?</v>
      </c>
      <c r="E88" s="175">
        <f>VLOOKUP(C88,'Active 1'!C$21:E$923,3,FALSE)</f>
        <v>16067.652545618506</v>
      </c>
      <c r="G88">
        <v>15205</v>
      </c>
      <c r="H88">
        <v>-7.5700000000000003E-2</v>
      </c>
      <c r="I88">
        <v>51659.407399999996</v>
      </c>
      <c r="J88" t="s">
        <v>893</v>
      </c>
      <c r="K88" t="e">
        <f>-Ir</f>
        <v>#NAME?</v>
      </c>
      <c r="L88" t="s">
        <v>935</v>
      </c>
      <c r="M88" t="s">
        <v>943</v>
      </c>
    </row>
    <row r="89" spans="1:14" x14ac:dyDescent="0.2">
      <c r="A89" s="12" t="str">
        <f t="shared" si="8"/>
        <v>Quinan S B</v>
      </c>
      <c r="B89" s="6" t="str">
        <f t="shared" si="9"/>
        <v>II</v>
      </c>
      <c r="C89" s="12">
        <f t="shared" si="10"/>
        <v>51665.186600000001</v>
      </c>
      <c r="D89" t="str">
        <f t="shared" si="11"/>
        <v>V</v>
      </c>
      <c r="E89" s="175">
        <f>VLOOKUP(C89,'Active 1'!C$21:E$923,3,FALSE)</f>
        <v>16081.652230218646</v>
      </c>
      <c r="G89">
        <v>15219</v>
      </c>
      <c r="H89">
        <v>-7.5899999999999995E-2</v>
      </c>
      <c r="I89">
        <v>51665.186600000001</v>
      </c>
      <c r="J89" t="s">
        <v>893</v>
      </c>
      <c r="K89" t="s">
        <v>182</v>
      </c>
      <c r="L89" t="s">
        <v>941</v>
      </c>
      <c r="N89" t="s">
        <v>942</v>
      </c>
    </row>
    <row r="90" spans="1:14" x14ac:dyDescent="0.2">
      <c r="A90" s="12" t="str">
        <f t="shared" si="8"/>
        <v>Quinan S B</v>
      </c>
      <c r="B90" s="6" t="str">
        <f t="shared" si="9"/>
        <v>II</v>
      </c>
      <c r="C90" s="12">
        <f t="shared" si="10"/>
        <v>51672.204899999997</v>
      </c>
      <c r="D90" t="str">
        <f t="shared" si="11"/>
        <v>V</v>
      </c>
      <c r="E90" s="175">
        <f>VLOOKUP(C90,'Active 1'!C$21:E$923,3,FALSE)</f>
        <v>16098.653542931312</v>
      </c>
      <c r="G90">
        <v>15236</v>
      </c>
      <c r="H90">
        <v>-7.5399999999999995E-2</v>
      </c>
      <c r="I90">
        <v>51672.204899999997</v>
      </c>
      <c r="J90" t="s">
        <v>893</v>
      </c>
      <c r="K90" t="s">
        <v>182</v>
      </c>
      <c r="L90" t="s">
        <v>941</v>
      </c>
      <c r="N90" t="s">
        <v>942</v>
      </c>
    </row>
    <row r="91" spans="1:14" x14ac:dyDescent="0.2">
      <c r="A91" s="12" t="str">
        <f t="shared" si="8"/>
        <v>Raetz Manfred</v>
      </c>
      <c r="B91" s="6" t="str">
        <f t="shared" si="9"/>
        <v>II</v>
      </c>
      <c r="C91" s="12">
        <f t="shared" si="10"/>
        <v>52002.46</v>
      </c>
      <c r="D91" t="str">
        <f t="shared" si="11"/>
        <v>ccd</v>
      </c>
      <c r="E91" s="175">
        <f>VLOOKUP(C91,'Active 1'!C$21:E$923,3,FALSE)</f>
        <v>16898.672098714822</v>
      </c>
      <c r="G91">
        <v>16036</v>
      </c>
      <c r="H91">
        <v>-7.2300000000000003E-2</v>
      </c>
      <c r="I91">
        <v>52002.46</v>
      </c>
      <c r="J91" t="s">
        <v>893</v>
      </c>
      <c r="K91" t="s">
        <v>70</v>
      </c>
      <c r="L91" t="s">
        <v>939</v>
      </c>
      <c r="N91" t="s">
        <v>943</v>
      </c>
    </row>
    <row r="92" spans="1:14" x14ac:dyDescent="0.2">
      <c r="A92" s="12" t="str">
        <f t="shared" si="8"/>
        <v>Kleikamp Wilhelm</v>
      </c>
      <c r="B92" s="6" t="str">
        <f t="shared" si="9"/>
        <v>I</v>
      </c>
      <c r="C92" s="12">
        <f t="shared" si="10"/>
        <v>52039.408100000001</v>
      </c>
      <c r="D92" t="e">
        <f t="shared" si="11"/>
        <v>#NAME?</v>
      </c>
      <c r="E92" s="175">
        <f>VLOOKUP(C92,'Active 1'!C$21:E$923,3,FALSE)</f>
        <v>16988.17613847362</v>
      </c>
      <c r="G92">
        <v>16126</v>
      </c>
      <c r="H92">
        <v>-7.1599999999999997E-2</v>
      </c>
      <c r="I92">
        <v>52039.408100000001</v>
      </c>
      <c r="J92" t="s">
        <v>85</v>
      </c>
      <c r="K92" t="e">
        <f>-Ir</f>
        <v>#NAME?</v>
      </c>
      <c r="L92" t="s">
        <v>935</v>
      </c>
      <c r="M92" t="s">
        <v>943</v>
      </c>
    </row>
    <row r="93" spans="1:14" x14ac:dyDescent="0.2">
      <c r="A93" s="12" t="str">
        <f t="shared" si="8"/>
        <v>Quinan S B</v>
      </c>
      <c r="B93" s="6" t="str">
        <f t="shared" si="9"/>
        <v>II</v>
      </c>
      <c r="C93" s="12">
        <f t="shared" si="10"/>
        <v>52340.147199999999</v>
      </c>
      <c r="D93" t="str">
        <f t="shared" si="11"/>
        <v>V</v>
      </c>
      <c r="E93" s="175">
        <f>VLOOKUP(C93,'Active 1'!C$21:E$923,3,FALSE)</f>
        <v>17716.694367108485</v>
      </c>
      <c r="G93">
        <v>16854</v>
      </c>
      <c r="H93">
        <v>-6.7799999999999999E-2</v>
      </c>
      <c r="I93">
        <v>52340.147199999999</v>
      </c>
      <c r="J93" t="s">
        <v>893</v>
      </c>
      <c r="K93" t="s">
        <v>182</v>
      </c>
      <c r="L93" t="s">
        <v>941</v>
      </c>
      <c r="N93" t="s">
        <v>942</v>
      </c>
    </row>
    <row r="94" spans="1:14" x14ac:dyDescent="0.2">
      <c r="A94" s="12" t="str">
        <f t="shared" si="8"/>
        <v>Quinan S B</v>
      </c>
      <c r="B94" s="6" t="str">
        <f t="shared" si="9"/>
        <v>I</v>
      </c>
      <c r="C94" s="12">
        <f t="shared" si="10"/>
        <v>52340.3557</v>
      </c>
      <c r="D94" t="str">
        <f t="shared" si="11"/>
        <v>V</v>
      </c>
      <c r="E94" s="175">
        <f>VLOOKUP(C94,'Active 1'!C$21:E$923,3,FALSE)</f>
        <v>17717.199442938901</v>
      </c>
      <c r="G94">
        <v>16855</v>
      </c>
      <c r="H94">
        <v>-6.6100000000000006E-2</v>
      </c>
      <c r="I94">
        <v>52340.3557</v>
      </c>
      <c r="J94" t="s">
        <v>85</v>
      </c>
      <c r="K94" t="s">
        <v>182</v>
      </c>
      <c r="L94" t="s">
        <v>941</v>
      </c>
      <c r="N94" t="s">
        <v>942</v>
      </c>
    </row>
    <row r="95" spans="1:14" x14ac:dyDescent="0.2">
      <c r="A95" s="12" t="str">
        <f t="shared" si="8"/>
        <v>Agerer Franz</v>
      </c>
      <c r="B95" s="6" t="str">
        <f t="shared" si="9"/>
        <v>I</v>
      </c>
      <c r="C95" s="12">
        <f t="shared" si="10"/>
        <v>52401.451000000001</v>
      </c>
      <c r="D95" t="str">
        <f t="shared" si="11"/>
        <v>ccd</v>
      </c>
      <c r="E95" s="175">
        <f>VLOOKUP(C95,'Active 1'!C$21:E$923,3,FALSE)</f>
        <v>17865.198288895135</v>
      </c>
      <c r="G95">
        <v>17003</v>
      </c>
      <c r="H95">
        <v>-6.7400000000000002E-2</v>
      </c>
      <c r="I95">
        <v>52401.451000000001</v>
      </c>
      <c r="J95" t="s">
        <v>85</v>
      </c>
      <c r="K95" t="s">
        <v>70</v>
      </c>
      <c r="L95" t="s">
        <v>929</v>
      </c>
      <c r="N95" t="s">
        <v>947</v>
      </c>
    </row>
    <row r="96" spans="1:14" x14ac:dyDescent="0.2">
      <c r="A96" s="12" t="str">
        <f t="shared" si="8"/>
        <v>Pribulla Theodor</v>
      </c>
      <c r="B96" s="6" t="str">
        <f t="shared" si="9"/>
        <v>I</v>
      </c>
      <c r="C96" s="12">
        <f t="shared" si="10"/>
        <v>52403.515800000001</v>
      </c>
      <c r="D96" t="str">
        <f t="shared" si="11"/>
        <v>VRI</v>
      </c>
      <c r="E96" s="175">
        <f>VLOOKUP(C96,'Active 1'!C$21:E$923,3,FALSE)</f>
        <v>17870.200114193161</v>
      </c>
      <c r="G96">
        <v>17008</v>
      </c>
      <c r="H96">
        <v>-6.6699999999999995E-2</v>
      </c>
      <c r="I96">
        <v>52403.515800000001</v>
      </c>
      <c r="J96" t="s">
        <v>85</v>
      </c>
      <c r="K96" t="s">
        <v>948</v>
      </c>
      <c r="L96" t="s">
        <v>949</v>
      </c>
      <c r="M96" t="s">
        <v>950</v>
      </c>
    </row>
    <row r="97" spans="1:15" x14ac:dyDescent="0.2">
      <c r="A97" s="12" t="str">
        <f t="shared" si="8"/>
        <v>Pribulla Theodor</v>
      </c>
      <c r="B97" s="6" t="str">
        <f t="shared" si="9"/>
        <v>I</v>
      </c>
      <c r="C97" s="12">
        <f t="shared" si="10"/>
        <v>52404.340199999999</v>
      </c>
      <c r="D97" t="str">
        <f t="shared" si="11"/>
        <v>VI</v>
      </c>
      <c r="E97" s="175">
        <f>VLOOKUP(C97,'Active 1'!C$21:E$923,3,FALSE)</f>
        <v>17872.197162224777</v>
      </c>
      <c r="G97">
        <v>17010</v>
      </c>
      <c r="H97">
        <v>-6.8000000000000005E-2</v>
      </c>
      <c r="I97">
        <v>52404.340199999999</v>
      </c>
      <c r="J97" t="s">
        <v>85</v>
      </c>
      <c r="K97" t="s">
        <v>951</v>
      </c>
      <c r="L97" t="s">
        <v>949</v>
      </c>
      <c r="M97" t="s">
        <v>950</v>
      </c>
    </row>
    <row r="98" spans="1:15" x14ac:dyDescent="0.2">
      <c r="A98" s="12" t="str">
        <f t="shared" si="8"/>
        <v>Pribulla Theodor</v>
      </c>
      <c r="B98" s="6" t="str">
        <f t="shared" si="9"/>
        <v>II</v>
      </c>
      <c r="C98" s="12">
        <f t="shared" si="10"/>
        <v>52404.548499999997</v>
      </c>
      <c r="D98" t="str">
        <f t="shared" si="11"/>
        <v>VI</v>
      </c>
      <c r="E98" s="175">
        <f>VLOOKUP(C98,'Active 1'!C$21:E$923,3,FALSE)</f>
        <v>17872.701753569978</v>
      </c>
      <c r="G98">
        <v>17010</v>
      </c>
      <c r="H98">
        <v>-6.5699999999999995E-2</v>
      </c>
      <c r="I98">
        <v>52404.548499999997</v>
      </c>
      <c r="J98" t="s">
        <v>893</v>
      </c>
      <c r="K98" t="s">
        <v>951</v>
      </c>
      <c r="L98" t="s">
        <v>949</v>
      </c>
      <c r="M98" t="s">
        <v>950</v>
      </c>
    </row>
    <row r="99" spans="1:15" x14ac:dyDescent="0.2">
      <c r="A99" s="12" t="str">
        <f t="shared" si="8"/>
        <v>Agerer Franz</v>
      </c>
      <c r="B99" s="6" t="str">
        <f t="shared" si="9"/>
        <v>I</v>
      </c>
      <c r="C99" s="12">
        <f t="shared" si="10"/>
        <v>52704.461600000002</v>
      </c>
      <c r="D99" t="str">
        <f t="shared" si="11"/>
        <v>ccd</v>
      </c>
      <c r="E99" s="175">
        <f>VLOOKUP(C99,'Active 1'!C$21:E$923,3,FALSE)</f>
        <v>18599.219058291565</v>
      </c>
      <c r="G99">
        <v>17737</v>
      </c>
      <c r="H99">
        <v>-6.3100000000000003E-2</v>
      </c>
      <c r="I99">
        <v>52704.461600000002</v>
      </c>
      <c r="J99" t="s">
        <v>85</v>
      </c>
      <c r="K99" t="s">
        <v>70</v>
      </c>
      <c r="L99" t="s">
        <v>929</v>
      </c>
      <c r="N99" t="s">
        <v>947</v>
      </c>
    </row>
    <row r="100" spans="1:15" x14ac:dyDescent="0.2">
      <c r="A100" s="12" t="str">
        <f t="shared" si="8"/>
        <v>Agerer Franz</v>
      </c>
      <c r="B100" s="6" t="str">
        <f t="shared" si="9"/>
        <v>II</v>
      </c>
      <c r="C100" s="12">
        <f t="shared" si="10"/>
        <v>52743.473899999997</v>
      </c>
      <c r="D100" t="e">
        <f t="shared" si="11"/>
        <v>#NAME?</v>
      </c>
      <c r="E100" s="175">
        <f>VLOOKUP(C100,'Active 1'!C$21:E$923,3,FALSE)</f>
        <v>18693.723469892742</v>
      </c>
      <c r="G100">
        <v>17831</v>
      </c>
      <c r="H100">
        <v>-6.1400000000000003E-2</v>
      </c>
      <c r="I100">
        <v>52743.473899999997</v>
      </c>
      <c r="J100" t="s">
        <v>893</v>
      </c>
      <c r="K100" t="e">
        <f>-Ir</f>
        <v>#NAME?</v>
      </c>
      <c r="L100" t="s">
        <v>929</v>
      </c>
      <c r="N100" t="s">
        <v>947</v>
      </c>
    </row>
    <row r="101" spans="1:15" x14ac:dyDescent="0.2">
      <c r="A101" s="12" t="str">
        <f t="shared" si="8"/>
        <v>Pribulla Theodor</v>
      </c>
      <c r="B101" s="6" t="str">
        <f t="shared" si="9"/>
        <v>I</v>
      </c>
      <c r="C101" s="12">
        <f t="shared" si="10"/>
        <v>52766.385600000001</v>
      </c>
      <c r="D101" t="str">
        <f t="shared" si="11"/>
        <v>BV</v>
      </c>
      <c r="E101" s="175">
        <f>VLOOKUP(C101,'Active 1'!C$21:E$923,3,FALSE)</f>
        <v>18749.22536871141</v>
      </c>
      <c r="G101">
        <v>17887</v>
      </c>
      <c r="H101">
        <v>-6.13E-2</v>
      </c>
      <c r="I101">
        <v>52766.385600000001</v>
      </c>
      <c r="J101" t="s">
        <v>85</v>
      </c>
      <c r="K101" t="s">
        <v>304</v>
      </c>
      <c r="L101" t="s">
        <v>949</v>
      </c>
      <c r="M101" t="s">
        <v>957</v>
      </c>
    </row>
    <row r="102" spans="1:15" x14ac:dyDescent="0.2">
      <c r="A102" s="12" t="str">
        <f t="shared" si="8"/>
        <v>Pribulla Theodor</v>
      </c>
      <c r="B102" s="6" t="str">
        <f t="shared" si="9"/>
        <v>II</v>
      </c>
      <c r="C102" s="12">
        <f t="shared" si="10"/>
        <v>52767.417500000003</v>
      </c>
      <c r="D102" t="str">
        <f t="shared" si="11"/>
        <v>BV</v>
      </c>
      <c r="E102" s="175">
        <f>VLOOKUP(C102,'Active 1'!C$21:E$923,3,FALSE)</f>
        <v>18751.725070147404</v>
      </c>
      <c r="G102">
        <v>17889</v>
      </c>
      <c r="H102">
        <v>-6.0999999999999999E-2</v>
      </c>
      <c r="I102">
        <v>52767.417500000003</v>
      </c>
      <c r="J102" t="s">
        <v>893</v>
      </c>
      <c r="K102" t="s">
        <v>304</v>
      </c>
      <c r="L102" t="s">
        <v>949</v>
      </c>
      <c r="M102" t="s">
        <v>957</v>
      </c>
    </row>
    <row r="103" spans="1:15" x14ac:dyDescent="0.2">
      <c r="A103" s="12" t="str">
        <f t="shared" si="8"/>
        <v>Pejcha O</v>
      </c>
      <c r="B103" s="6" t="str">
        <f t="shared" si="9"/>
        <v>I</v>
      </c>
      <c r="C103" s="12">
        <f t="shared" si="10"/>
        <v>53047.519099999998</v>
      </c>
      <c r="D103" t="str">
        <f t="shared" si="11"/>
        <v>R</v>
      </c>
      <c r="E103" s="175">
        <f>VLOOKUP(C103,'Active 1'!C$21:E$923,3,FALSE)</f>
        <v>19430.250481275481</v>
      </c>
      <c r="G103">
        <v>18568</v>
      </c>
      <c r="H103">
        <v>-5.4800000000000001E-2</v>
      </c>
      <c r="I103">
        <v>53047.519099999998</v>
      </c>
      <c r="J103" t="s">
        <v>85</v>
      </c>
      <c r="K103" t="s">
        <v>158</v>
      </c>
      <c r="L103" t="s">
        <v>959</v>
      </c>
      <c r="N103" t="s">
        <v>960</v>
      </c>
    </row>
    <row r="104" spans="1:15" x14ac:dyDescent="0.2">
      <c r="A104" s="12" t="str">
        <f t="shared" si="8"/>
        <v>Krajci T</v>
      </c>
      <c r="B104" s="6" t="str">
        <f t="shared" si="9"/>
        <v>I</v>
      </c>
      <c r="C104" s="12">
        <f t="shared" si="10"/>
        <v>53050.404399999999</v>
      </c>
      <c r="D104" t="str">
        <f t="shared" si="11"/>
        <v>ccd</v>
      </c>
      <c r="E104" s="175">
        <f>VLOOKUP(C104,'Active 1'!C$21:E$923,3,FALSE)</f>
        <v>19437.239907143558</v>
      </c>
      <c r="G104">
        <v>18575</v>
      </c>
      <c r="H104">
        <v>-5.9200000000000003E-2</v>
      </c>
      <c r="I104">
        <v>53050.404399999999</v>
      </c>
      <c r="J104" t="s">
        <v>85</v>
      </c>
      <c r="K104" t="s">
        <v>70</v>
      </c>
      <c r="L104" t="s">
        <v>961</v>
      </c>
      <c r="N104" t="s">
        <v>962</v>
      </c>
    </row>
    <row r="105" spans="1:15" x14ac:dyDescent="0.2">
      <c r="A105" s="12" t="str">
        <f t="shared" si="8"/>
        <v>Pribulla Theodor</v>
      </c>
      <c r="B105" s="6" t="str">
        <f t="shared" si="9"/>
        <v>I</v>
      </c>
      <c r="C105" s="12">
        <f t="shared" si="10"/>
        <v>53104.4859</v>
      </c>
      <c r="D105" t="str">
        <f t="shared" si="11"/>
        <v>BV</v>
      </c>
      <c r="E105" s="175">
        <f>VLOOKUP(C105,'Active 1'!C$21:E$923,3,FALSE)</f>
        <v>19568.248341304319</v>
      </c>
      <c r="G105">
        <v>18706</v>
      </c>
      <c r="H105">
        <v>-5.6500000000000002E-2</v>
      </c>
      <c r="I105">
        <v>53104.4859</v>
      </c>
      <c r="J105" t="s">
        <v>85</v>
      </c>
      <c r="K105" t="s">
        <v>304</v>
      </c>
      <c r="L105" t="s">
        <v>949</v>
      </c>
      <c r="M105" t="s">
        <v>957</v>
      </c>
    </row>
    <row r="106" spans="1:15" x14ac:dyDescent="0.2">
      <c r="A106" s="12" t="str">
        <f t="shared" si="8"/>
        <v>Pribulla Theodor</v>
      </c>
      <c r="B106" s="6" t="str">
        <f t="shared" si="9"/>
        <v>I</v>
      </c>
      <c r="C106" s="12">
        <f t="shared" si="10"/>
        <v>53361.674500000001</v>
      </c>
      <c r="D106" t="str">
        <f t="shared" si="11"/>
        <v>VRI</v>
      </c>
      <c r="E106" s="175">
        <f>VLOOKUP(C106,'Active 1'!C$21:E$923,3,FALSE)</f>
        <v>20191.268704459901</v>
      </c>
      <c r="G106">
        <v>19329</v>
      </c>
      <c r="H106">
        <v>-5.16E-2</v>
      </c>
      <c r="I106">
        <v>53361.674500000001</v>
      </c>
      <c r="J106" t="s">
        <v>85</v>
      </c>
      <c r="K106" t="s">
        <v>948</v>
      </c>
      <c r="L106" t="s">
        <v>949</v>
      </c>
      <c r="M106" t="s">
        <v>957</v>
      </c>
    </row>
    <row r="107" spans="1:15" x14ac:dyDescent="0.2">
      <c r="A107" s="12" t="str">
        <f t="shared" ref="A107:A138" si="12">L107</f>
        <v>Brat Lubos</v>
      </c>
      <c r="B107" s="6" t="str">
        <f t="shared" ref="B107:B138" si="13">IF(J107="s","II","I")</f>
        <v>I</v>
      </c>
      <c r="C107" s="12">
        <f t="shared" ref="C107:C138" si="14">I107</f>
        <v>53459.510699999999</v>
      </c>
      <c r="D107" t="str">
        <f t="shared" ref="D107:D138" si="15">K107</f>
        <v>ccd</v>
      </c>
      <c r="E107" s="175">
        <f>VLOOKUP(C107,'Active 1'!C$21:E$923,3,FALSE)</f>
        <v>20428.269663498366</v>
      </c>
      <c r="G107">
        <v>19566</v>
      </c>
      <c r="H107">
        <v>-5.2600000000000001E-2</v>
      </c>
      <c r="I107">
        <v>53459.510699999999</v>
      </c>
      <c r="J107" t="s">
        <v>85</v>
      </c>
      <c r="K107" t="s">
        <v>70</v>
      </c>
      <c r="L107" t="s">
        <v>999</v>
      </c>
      <c r="N107" t="s">
        <v>1000</v>
      </c>
    </row>
    <row r="108" spans="1:15" x14ac:dyDescent="0.2">
      <c r="A108" s="12" t="str">
        <f t="shared" si="12"/>
        <v>Brat L</v>
      </c>
      <c r="B108" s="6" t="str">
        <f t="shared" si="13"/>
        <v>I</v>
      </c>
      <c r="C108" s="12">
        <f t="shared" si="14"/>
        <v>53459.510699999999</v>
      </c>
      <c r="D108" t="str">
        <f t="shared" si="15"/>
        <v>ccdR</v>
      </c>
      <c r="E108" s="175">
        <f>VLOOKUP(C108,'Active 1'!C$21:E$923,3,FALSE)</f>
        <v>20428.269663498366</v>
      </c>
      <c r="G108">
        <v>19566</v>
      </c>
      <c r="H108">
        <v>-5.2600000000000001E-2</v>
      </c>
      <c r="I108">
        <v>53459.510699999999</v>
      </c>
      <c r="J108" t="s">
        <v>85</v>
      </c>
      <c r="K108" t="s">
        <v>1001</v>
      </c>
      <c r="L108" t="s">
        <v>1002</v>
      </c>
      <c r="O108" t="s">
        <v>1003</v>
      </c>
    </row>
    <row r="109" spans="1:15" x14ac:dyDescent="0.2">
      <c r="A109" s="12" t="str">
        <f t="shared" si="12"/>
        <v>Agerer Franz</v>
      </c>
      <c r="B109" s="6" t="str">
        <f t="shared" si="13"/>
        <v>II</v>
      </c>
      <c r="C109" s="12">
        <f t="shared" si="14"/>
        <v>53461.370900000002</v>
      </c>
      <c r="D109" t="str">
        <f t="shared" si="15"/>
        <v>ccd</v>
      </c>
      <c r="E109" s="175">
        <f>VLOOKUP(C109,'Active 1'!C$21:E$923,3,FALSE)</f>
        <v>20432.775860427562</v>
      </c>
      <c r="G109">
        <v>19570</v>
      </c>
      <c r="H109">
        <v>-4.9700000000000001E-2</v>
      </c>
      <c r="I109">
        <v>53461.370900000002</v>
      </c>
      <c r="J109" t="s">
        <v>893</v>
      </c>
      <c r="K109" t="s">
        <v>70</v>
      </c>
      <c r="L109" t="s">
        <v>929</v>
      </c>
      <c r="N109" t="s">
        <v>965</v>
      </c>
    </row>
    <row r="110" spans="1:15" x14ac:dyDescent="0.2">
      <c r="A110" s="12" t="str">
        <f t="shared" si="12"/>
        <v>Agerer Franz</v>
      </c>
      <c r="B110" s="6" t="str">
        <f t="shared" si="13"/>
        <v>I</v>
      </c>
      <c r="C110" s="12">
        <f t="shared" si="14"/>
        <v>53461.577599999997</v>
      </c>
      <c r="D110" t="str">
        <f t="shared" si="15"/>
        <v>ccd</v>
      </c>
      <c r="E110" s="175">
        <f>VLOOKUP(C110,'Active 1'!C$21:E$923,3,FALSE)</f>
        <v>20433.276575891083</v>
      </c>
      <c r="G110">
        <v>19571</v>
      </c>
      <c r="H110">
        <v>-4.9799999999999997E-2</v>
      </c>
      <c r="I110">
        <v>53461.577599999997</v>
      </c>
      <c r="J110" t="s">
        <v>85</v>
      </c>
      <c r="K110" t="s">
        <v>70</v>
      </c>
      <c r="L110" t="s">
        <v>929</v>
      </c>
      <c r="N110" t="s">
        <v>965</v>
      </c>
    </row>
    <row r="111" spans="1:15" x14ac:dyDescent="0.2">
      <c r="A111" s="12" t="str">
        <f t="shared" si="12"/>
        <v>Nelson Robert</v>
      </c>
      <c r="B111" s="6" t="str">
        <f t="shared" si="13"/>
        <v>I</v>
      </c>
      <c r="C111" s="12">
        <f t="shared" si="14"/>
        <v>53791.835599999999</v>
      </c>
      <c r="D111" t="str">
        <f t="shared" si="15"/>
        <v>R</v>
      </c>
      <c r="E111" s="175">
        <f>VLOOKUP(C111,'Active 1'!C$21:E$923,3,FALSE)</f>
        <v>21233.302156710124</v>
      </c>
      <c r="G111">
        <v>20371</v>
      </c>
      <c r="H111">
        <v>-4.3799999999999999E-2</v>
      </c>
      <c r="I111">
        <v>53791.835599999999</v>
      </c>
      <c r="J111" t="s">
        <v>85</v>
      </c>
      <c r="K111" t="s">
        <v>158</v>
      </c>
      <c r="L111" t="s">
        <v>952</v>
      </c>
      <c r="N111" t="s">
        <v>968</v>
      </c>
    </row>
    <row r="112" spans="1:15" x14ac:dyDescent="0.2">
      <c r="A112" s="12" t="str">
        <f t="shared" si="12"/>
        <v>Parimucha S</v>
      </c>
      <c r="B112" s="6" t="str">
        <f t="shared" si="13"/>
        <v>I</v>
      </c>
      <c r="C112" s="12">
        <f t="shared" si="14"/>
        <v>54500.650900000001</v>
      </c>
      <c r="D112" t="str">
        <f t="shared" si="15"/>
        <v>V</v>
      </c>
      <c r="E112" s="175">
        <f>VLOOKUP(C112,'Active 1'!C$21:E$923,3,FALSE)</f>
        <v>22950.354800630699</v>
      </c>
      <c r="G112">
        <v>22088</v>
      </c>
      <c r="H112">
        <v>-3.1800000000000002E-2</v>
      </c>
      <c r="I112">
        <v>54500.650900000001</v>
      </c>
      <c r="J112" t="s">
        <v>85</v>
      </c>
      <c r="K112" t="s">
        <v>182</v>
      </c>
      <c r="L112" t="s">
        <v>971</v>
      </c>
      <c r="N112" t="s">
        <v>972</v>
      </c>
    </row>
    <row r="113" spans="1:15" x14ac:dyDescent="0.2">
      <c r="A113" s="12" t="str">
        <f t="shared" si="12"/>
        <v>Agerer Franz</v>
      </c>
      <c r="B113" s="6" t="str">
        <f t="shared" si="13"/>
        <v>I</v>
      </c>
      <c r="C113" s="12">
        <f t="shared" si="14"/>
        <v>54544.411800000002</v>
      </c>
      <c r="D113" t="e">
        <f t="shared" si="15"/>
        <v>#NAME?</v>
      </c>
      <c r="E113" s="175">
        <f>VLOOKUP(C113,'Active 1'!C$21:E$923,3,FALSE)</f>
        <v>23056.362344549892</v>
      </c>
      <c r="G113">
        <v>22194</v>
      </c>
      <c r="H113">
        <v>-2.93E-2</v>
      </c>
      <c r="I113">
        <v>54544.411800000002</v>
      </c>
      <c r="J113" t="s">
        <v>85</v>
      </c>
      <c r="K113" t="e">
        <f>-Ir</f>
        <v>#NAME?</v>
      </c>
      <c r="L113" t="s">
        <v>929</v>
      </c>
      <c r="N113" t="s">
        <v>973</v>
      </c>
    </row>
    <row r="114" spans="1:15" x14ac:dyDescent="0.2">
      <c r="A114" s="12" t="str">
        <f t="shared" si="12"/>
        <v>Nelson Robert</v>
      </c>
      <c r="B114" s="6" t="str">
        <f t="shared" si="13"/>
        <v>II</v>
      </c>
      <c r="C114" s="12">
        <f t="shared" si="14"/>
        <v>54550.809200000003</v>
      </c>
      <c r="D114" t="str">
        <f t="shared" si="15"/>
        <v>R</v>
      </c>
      <c r="E114" s="175">
        <f>VLOOKUP(C114,'Active 1'!C$21:E$923,3,FALSE)</f>
        <v>23071.859572931135</v>
      </c>
      <c r="G114">
        <v>22209</v>
      </c>
      <c r="H114">
        <v>-3.0099999999999998E-2</v>
      </c>
      <c r="I114">
        <v>54550.809200000003</v>
      </c>
      <c r="J114" t="s">
        <v>893</v>
      </c>
      <c r="K114" t="s">
        <v>158</v>
      </c>
      <c r="L114" t="s">
        <v>952</v>
      </c>
      <c r="N114" t="s">
        <v>974</v>
      </c>
    </row>
    <row r="115" spans="1:15" x14ac:dyDescent="0.2">
      <c r="A115" s="12" t="str">
        <f t="shared" si="12"/>
        <v>Bialozynski J</v>
      </c>
      <c r="B115" s="6" t="str">
        <f t="shared" si="13"/>
        <v>II</v>
      </c>
      <c r="C115" s="12">
        <f t="shared" si="14"/>
        <v>54555.763800000001</v>
      </c>
      <c r="D115" t="str">
        <f t="shared" si="15"/>
        <v>ccd</v>
      </c>
      <c r="E115" s="175">
        <f>VLOOKUP(C115,'Active 1'!C$21:E$923,3,FALSE)</f>
        <v>23083.861725014427</v>
      </c>
      <c r="G115">
        <v>22221</v>
      </c>
      <c r="H115">
        <v>-2.93E-2</v>
      </c>
      <c r="I115">
        <v>54555.763800000001</v>
      </c>
      <c r="J115" t="s">
        <v>893</v>
      </c>
      <c r="K115" t="s">
        <v>70</v>
      </c>
      <c r="L115" t="s">
        <v>970</v>
      </c>
      <c r="N115" t="s">
        <v>305</v>
      </c>
    </row>
    <row r="116" spans="1:15" x14ac:dyDescent="0.2">
      <c r="A116" s="12" t="str">
        <f t="shared" si="12"/>
        <v>Baludansky D</v>
      </c>
      <c r="B116" s="6" t="str">
        <f t="shared" si="13"/>
        <v>II</v>
      </c>
      <c r="C116" s="12">
        <f t="shared" si="14"/>
        <v>54556.589399999997</v>
      </c>
      <c r="D116" t="str">
        <f t="shared" si="15"/>
        <v>ccd</v>
      </c>
      <c r="E116" s="175">
        <f>VLOOKUP(C116,'Active 1'!C$21:E$923,3,FALSE)</f>
        <v>23085.861679957296</v>
      </c>
      <c r="G116">
        <v>22223</v>
      </c>
      <c r="H116">
        <v>-2.93E-2</v>
      </c>
      <c r="I116">
        <v>54556.589399999997</v>
      </c>
      <c r="J116" t="s">
        <v>893</v>
      </c>
      <c r="K116" t="s">
        <v>70</v>
      </c>
      <c r="L116" t="s">
        <v>975</v>
      </c>
      <c r="N116" t="s">
        <v>976</v>
      </c>
    </row>
    <row r="117" spans="1:15" x14ac:dyDescent="0.2">
      <c r="A117" s="12" t="str">
        <f t="shared" si="12"/>
        <v>Samolyk G</v>
      </c>
      <c r="B117" s="6" t="str">
        <f t="shared" si="13"/>
        <v>I</v>
      </c>
      <c r="C117" s="12">
        <f t="shared" si="14"/>
        <v>54561.749100000001</v>
      </c>
      <c r="D117" t="str">
        <f t="shared" si="15"/>
        <v>ccd</v>
      </c>
      <c r="E117" s="175">
        <f>VLOOKUP(C117,'Active 1'!C$21:E$923,3,FALSE)</f>
        <v>23098.36067162246</v>
      </c>
      <c r="G117">
        <v>22236</v>
      </c>
      <c r="H117">
        <v>-3.0200000000000001E-2</v>
      </c>
      <c r="I117">
        <v>54561.749100000001</v>
      </c>
      <c r="J117" t="s">
        <v>85</v>
      </c>
      <c r="K117" t="s">
        <v>70</v>
      </c>
      <c r="L117" t="s">
        <v>301</v>
      </c>
      <c r="N117" t="s">
        <v>305</v>
      </c>
    </row>
    <row r="118" spans="1:15" x14ac:dyDescent="0.2">
      <c r="A118" s="12" t="str">
        <f t="shared" si="12"/>
        <v>Bialozynski J</v>
      </c>
      <c r="B118" s="6" t="str">
        <f t="shared" si="13"/>
        <v>I</v>
      </c>
      <c r="C118" s="12">
        <f t="shared" si="14"/>
        <v>54566.7022</v>
      </c>
      <c r="D118" t="str">
        <f t="shared" si="15"/>
        <v>ccd</v>
      </c>
      <c r="E118" s="175">
        <f>VLOOKUP(C118,'Active 1'!C$21:E$923,3,FALSE)</f>
        <v>23110.359190066691</v>
      </c>
      <c r="G118">
        <v>22248</v>
      </c>
      <c r="H118">
        <v>-3.09E-2</v>
      </c>
      <c r="I118">
        <v>54566.7022</v>
      </c>
      <c r="J118" t="s">
        <v>85</v>
      </c>
      <c r="K118" t="s">
        <v>70</v>
      </c>
      <c r="L118" t="s">
        <v>970</v>
      </c>
      <c r="N118" t="s">
        <v>305</v>
      </c>
    </row>
    <row r="119" spans="1:15" x14ac:dyDescent="0.2">
      <c r="A119" s="12" t="str">
        <f t="shared" si="12"/>
        <v>Menzies K</v>
      </c>
      <c r="B119" s="6" t="str">
        <f t="shared" si="13"/>
        <v>I</v>
      </c>
      <c r="C119" s="12">
        <f t="shared" si="14"/>
        <v>54576.610500000003</v>
      </c>
      <c r="D119" t="str">
        <f t="shared" si="15"/>
        <v>ccd</v>
      </c>
      <c r="E119" s="175">
        <f>VLOOKUP(C119,'Active 1'!C$21:E$923,3,FALSE)</f>
        <v>23134.361314049853</v>
      </c>
      <c r="G119">
        <v>22272</v>
      </c>
      <c r="H119">
        <v>-3.0200000000000001E-2</v>
      </c>
      <c r="I119">
        <v>54576.610500000003</v>
      </c>
      <c r="J119" t="s">
        <v>85</v>
      </c>
      <c r="K119" t="s">
        <v>70</v>
      </c>
      <c r="L119" t="s">
        <v>977</v>
      </c>
      <c r="N119" t="s">
        <v>305</v>
      </c>
    </row>
    <row r="120" spans="1:15" x14ac:dyDescent="0.2">
      <c r="A120" s="12" t="str">
        <f t="shared" si="12"/>
        <v>Samolyk G</v>
      </c>
      <c r="B120" s="6" t="str">
        <f t="shared" si="13"/>
        <v>II</v>
      </c>
      <c r="C120" s="12">
        <f t="shared" si="14"/>
        <v>54610.6679</v>
      </c>
      <c r="D120" t="str">
        <f t="shared" si="15"/>
        <v>ccd</v>
      </c>
      <c r="E120" s="175">
        <f>VLOOKUP(C120,'Active 1'!C$21:E$923,3,FALSE)</f>
        <v>23216.862846839929</v>
      </c>
      <c r="G120">
        <v>22354</v>
      </c>
      <c r="H120">
        <v>-2.9600000000000001E-2</v>
      </c>
      <c r="I120">
        <v>54610.6679</v>
      </c>
      <c r="J120" t="s">
        <v>893</v>
      </c>
      <c r="K120" t="s">
        <v>70</v>
      </c>
      <c r="L120" t="s">
        <v>301</v>
      </c>
      <c r="N120" t="s">
        <v>305</v>
      </c>
    </row>
    <row r="121" spans="1:15" x14ac:dyDescent="0.2">
      <c r="A121" s="12" t="str">
        <f t="shared" si="12"/>
        <v>Diethelm Roger</v>
      </c>
      <c r="B121" s="6" t="str">
        <f t="shared" si="13"/>
        <v>I</v>
      </c>
      <c r="C121" s="12">
        <f t="shared" si="14"/>
        <v>54882.925300000003</v>
      </c>
      <c r="D121" t="str">
        <f t="shared" si="15"/>
        <v>V</v>
      </c>
      <c r="E121" s="175">
        <f>VLOOKUP(C121,'Active 1'!C$21:E$923,3,FALSE)</f>
        <v>23876.386263584664</v>
      </c>
      <c r="G121">
        <v>23014</v>
      </c>
      <c r="H121">
        <v>-2.41E-2</v>
      </c>
      <c r="I121">
        <v>54882.925300000003</v>
      </c>
      <c r="J121" t="s">
        <v>85</v>
      </c>
      <c r="K121" t="s">
        <v>182</v>
      </c>
      <c r="L121" t="s">
        <v>902</v>
      </c>
      <c r="N121" t="s">
        <v>978</v>
      </c>
    </row>
    <row r="122" spans="1:15" x14ac:dyDescent="0.2">
      <c r="A122" s="12" t="str">
        <f t="shared" si="12"/>
        <v>Samolyk G</v>
      </c>
      <c r="B122" s="6" t="str">
        <f t="shared" si="13"/>
        <v>I</v>
      </c>
      <c r="C122" s="12">
        <f t="shared" si="14"/>
        <v>54930.813099999999</v>
      </c>
      <c r="D122" t="str">
        <f t="shared" si="15"/>
        <v>ccd</v>
      </c>
      <c r="E122" s="175">
        <f>VLOOKUP(C122,'Active 1'!C$21:E$923,3,FALSE)</f>
        <v>23992.390917549572</v>
      </c>
      <c r="G122">
        <v>23130</v>
      </c>
      <c r="H122">
        <v>-2.29E-2</v>
      </c>
      <c r="I122">
        <v>54930.813099999999</v>
      </c>
      <c r="J122" t="s">
        <v>85</v>
      </c>
      <c r="K122" t="s">
        <v>70</v>
      </c>
      <c r="L122" t="s">
        <v>301</v>
      </c>
      <c r="N122" t="s">
        <v>979</v>
      </c>
    </row>
    <row r="123" spans="1:15" x14ac:dyDescent="0.2">
      <c r="A123" s="12" t="str">
        <f t="shared" si="12"/>
        <v>Raetz M</v>
      </c>
      <c r="B123" s="6" t="str">
        <f t="shared" si="13"/>
        <v>I</v>
      </c>
      <c r="C123" s="12">
        <f t="shared" si="14"/>
        <v>54935.352899999998</v>
      </c>
      <c r="D123" t="e">
        <f t="shared" si="15"/>
        <v>#NAME?</v>
      </c>
      <c r="E123" s="175">
        <f>VLOOKUP(C123,'Active 1'!C$21:E$923,3,FALSE)</f>
        <v>24003.38824730934</v>
      </c>
      <c r="G123">
        <v>23141</v>
      </c>
      <c r="H123">
        <v>-2.4E-2</v>
      </c>
      <c r="I123">
        <v>54935.352899999998</v>
      </c>
      <c r="J123" t="s">
        <v>85</v>
      </c>
      <c r="K123" t="e">
        <f>-U-I</f>
        <v>#NAME?</v>
      </c>
      <c r="L123" t="s">
        <v>980</v>
      </c>
      <c r="O123" t="s">
        <v>981</v>
      </c>
    </row>
    <row r="124" spans="1:15" x14ac:dyDescent="0.2">
      <c r="A124" s="12" t="str">
        <f t="shared" si="12"/>
        <v>Diethelm Roger</v>
      </c>
      <c r="B124" s="6" t="str">
        <f t="shared" si="13"/>
        <v>I</v>
      </c>
      <c r="C124" s="12">
        <f t="shared" si="14"/>
        <v>54952.691099999996</v>
      </c>
      <c r="D124" t="str">
        <f t="shared" si="15"/>
        <v>V</v>
      </c>
      <c r="E124" s="175">
        <f>VLOOKUP(C124,'Active 1'!C$21:E$923,3,FALSE)</f>
        <v>24045.388754565349</v>
      </c>
      <c r="G124">
        <v>23183</v>
      </c>
      <c r="H124">
        <v>-2.4E-2</v>
      </c>
      <c r="I124">
        <v>54952.691099999996</v>
      </c>
      <c r="J124" t="s">
        <v>85</v>
      </c>
      <c r="K124" t="s">
        <v>182</v>
      </c>
      <c r="L124" t="s">
        <v>902</v>
      </c>
      <c r="N124" t="s">
        <v>978</v>
      </c>
    </row>
    <row r="125" spans="1:15" x14ac:dyDescent="0.2">
      <c r="A125" s="12" t="str">
        <f t="shared" si="12"/>
        <v>Poklar R</v>
      </c>
      <c r="B125" s="6" t="str">
        <f t="shared" si="13"/>
        <v>I</v>
      </c>
      <c r="C125" s="12">
        <f t="shared" si="14"/>
        <v>54959.710400000004</v>
      </c>
      <c r="D125" t="str">
        <f t="shared" si="15"/>
        <v>ccd</v>
      </c>
      <c r="E125" s="175">
        <f>VLOOKUP(C125,'Active 1'!C$21:E$923,3,FALSE)</f>
        <v>24062.392489704085</v>
      </c>
      <c r="G125">
        <v>23200</v>
      </c>
      <c r="H125">
        <v>-2.2599999999999999E-2</v>
      </c>
      <c r="I125">
        <v>54959.710400000004</v>
      </c>
      <c r="J125" t="s">
        <v>85</v>
      </c>
      <c r="K125" t="s">
        <v>70</v>
      </c>
      <c r="L125" t="s">
        <v>982</v>
      </c>
      <c r="N125" t="s">
        <v>979</v>
      </c>
    </row>
    <row r="126" spans="1:15" x14ac:dyDescent="0.2">
      <c r="A126" s="12" t="str">
        <f t="shared" si="12"/>
        <v>Parimucha Stefan</v>
      </c>
      <c r="B126" s="6" t="str">
        <f t="shared" si="13"/>
        <v>II</v>
      </c>
      <c r="C126" s="12">
        <f t="shared" si="14"/>
        <v>55212.5645</v>
      </c>
      <c r="D126" t="str">
        <f t="shared" si="15"/>
        <v>V</v>
      </c>
      <c r="E126" s="175">
        <f>VLOOKUP(C126,'Active 1'!C$21:E$923,3,FALSE)</f>
        <v>24674.912847166957</v>
      </c>
      <c r="G126">
        <v>23812</v>
      </c>
      <c r="H126">
        <v>-1.7299999999999999E-2</v>
      </c>
      <c r="I126">
        <v>55212.5645</v>
      </c>
      <c r="J126" t="s">
        <v>893</v>
      </c>
      <c r="K126" t="s">
        <v>182</v>
      </c>
      <c r="L126" t="s">
        <v>983</v>
      </c>
      <c r="M126" t="s">
        <v>984</v>
      </c>
    </row>
    <row r="127" spans="1:15" x14ac:dyDescent="0.2">
      <c r="A127" s="12" t="str">
        <f t="shared" si="12"/>
        <v>Samolyk G</v>
      </c>
      <c r="B127" s="6" t="str">
        <f t="shared" si="13"/>
        <v>II</v>
      </c>
      <c r="C127" s="12">
        <f t="shared" si="14"/>
        <v>55263.7549</v>
      </c>
      <c r="D127" t="str">
        <f t="shared" si="15"/>
        <v>ccd</v>
      </c>
      <c r="E127" s="175">
        <f>VLOOKUP(C127,'Active 1'!C$21:E$923,3,FALSE)</f>
        <v>24798.917805388584</v>
      </c>
      <c r="G127">
        <v>23936</v>
      </c>
      <c r="H127">
        <v>-1.5900000000000001E-2</v>
      </c>
      <c r="I127">
        <v>55263.7549</v>
      </c>
      <c r="J127" t="s">
        <v>893</v>
      </c>
      <c r="K127" t="s">
        <v>70</v>
      </c>
      <c r="L127" t="s">
        <v>301</v>
      </c>
      <c r="N127" t="s">
        <v>985</v>
      </c>
    </row>
    <row r="128" spans="1:15" x14ac:dyDescent="0.2">
      <c r="A128" s="12" t="str">
        <f t="shared" si="12"/>
        <v>Parimucha Stefan</v>
      </c>
      <c r="B128" s="6" t="str">
        <f t="shared" si="13"/>
        <v>I</v>
      </c>
      <c r="C128" s="12">
        <f t="shared" si="14"/>
        <v>55265.6129</v>
      </c>
      <c r="D128" t="str">
        <f t="shared" si="15"/>
        <v>V</v>
      </c>
      <c r="E128" s="175">
        <f>VLOOKUP(C128,'Active 1'!C$21:E$923,3,FALSE)</f>
        <v>24803.418672980471</v>
      </c>
      <c r="G128">
        <v>23941</v>
      </c>
      <c r="H128">
        <v>-1.6E-2</v>
      </c>
      <c r="I128">
        <v>55265.6129</v>
      </c>
      <c r="J128" t="s">
        <v>85</v>
      </c>
      <c r="K128" t="s">
        <v>182</v>
      </c>
      <c r="L128" t="s">
        <v>983</v>
      </c>
      <c r="M128" t="s">
        <v>984</v>
      </c>
    </row>
    <row r="129" spans="1:14" x14ac:dyDescent="0.2">
      <c r="A129" s="12" t="str">
        <f t="shared" si="12"/>
        <v>Diethelm Roger</v>
      </c>
      <c r="B129" s="6" t="str">
        <f t="shared" si="13"/>
        <v>I</v>
      </c>
      <c r="C129" s="12">
        <f t="shared" si="14"/>
        <v>55616.924299999999</v>
      </c>
      <c r="D129" t="str">
        <f t="shared" si="15"/>
        <v>V</v>
      </c>
      <c r="E129" s="175">
        <f>VLOOKUP(C129,'Active 1'!C$21:E$923,3,FALSE)</f>
        <v>25654.444558298459</v>
      </c>
      <c r="G129">
        <v>24792</v>
      </c>
      <c r="H129">
        <v>-1.0200000000000001E-2</v>
      </c>
      <c r="I129">
        <v>55616.924299999999</v>
      </c>
      <c r="J129" t="s">
        <v>85</v>
      </c>
      <c r="K129" t="s">
        <v>182</v>
      </c>
      <c r="L129" t="s">
        <v>902</v>
      </c>
      <c r="N129" t="s">
        <v>988</v>
      </c>
    </row>
    <row r="130" spans="1:14" x14ac:dyDescent="0.2">
      <c r="A130" s="12" t="str">
        <f t="shared" si="12"/>
        <v>Parimucha S</v>
      </c>
      <c r="B130" s="6" t="str">
        <f t="shared" si="13"/>
        <v>I</v>
      </c>
      <c r="C130" s="12">
        <f t="shared" si="14"/>
        <v>55618.570599999999</v>
      </c>
      <c r="D130" t="str">
        <f t="shared" si="15"/>
        <v>V</v>
      </c>
      <c r="E130" s="175">
        <f>VLOOKUP(C130,'Active 1'!C$21:E$923,3,FALSE)</f>
        <v>25658.432598296589</v>
      </c>
      <c r="G130">
        <v>24796</v>
      </c>
      <c r="H130">
        <v>-1.5100000000000001E-2</v>
      </c>
      <c r="I130">
        <v>55618.570599999999</v>
      </c>
      <c r="J130" t="s">
        <v>85</v>
      </c>
      <c r="K130" t="s">
        <v>182</v>
      </c>
      <c r="L130" t="s">
        <v>971</v>
      </c>
      <c r="N130" t="s">
        <v>989</v>
      </c>
    </row>
    <row r="131" spans="1:14" x14ac:dyDescent="0.2">
      <c r="A131" s="12" t="str">
        <f t="shared" si="12"/>
        <v>Menzies K</v>
      </c>
      <c r="B131" s="6" t="str">
        <f t="shared" si="13"/>
        <v>I</v>
      </c>
      <c r="C131" s="12">
        <f t="shared" si="14"/>
        <v>55622.705499999996</v>
      </c>
      <c r="D131" t="str">
        <f t="shared" si="15"/>
        <v>V</v>
      </c>
      <c r="E131" s="175">
        <f>VLOOKUP(C131,'Active 1'!C$21:E$923,3,FALSE)</f>
        <v>25668.449087750672</v>
      </c>
      <c r="G131">
        <v>24806</v>
      </c>
      <c r="H131">
        <v>-8.3999999999999995E-3</v>
      </c>
      <c r="I131">
        <v>55622.705499999996</v>
      </c>
      <c r="J131" t="s">
        <v>85</v>
      </c>
      <c r="K131" t="s">
        <v>182</v>
      </c>
      <c r="L131" t="s">
        <v>977</v>
      </c>
      <c r="N131" t="s">
        <v>990</v>
      </c>
    </row>
    <row r="132" spans="1:14" x14ac:dyDescent="0.2">
      <c r="A132" s="12" t="str">
        <f t="shared" si="12"/>
        <v>Parimucha S</v>
      </c>
      <c r="B132" s="6" t="str">
        <f t="shared" si="13"/>
        <v>I</v>
      </c>
      <c r="C132" s="12">
        <f t="shared" si="14"/>
        <v>55628.483699999997</v>
      </c>
      <c r="D132" t="str">
        <f t="shared" si="15"/>
        <v>V</v>
      </c>
      <c r="E132" s="175">
        <f>VLOOKUP(C132,'Active 1'!C$21:E$923,3,FALSE)</f>
        <v>25682.446349924758</v>
      </c>
      <c r="G132">
        <v>24820</v>
      </c>
      <c r="H132">
        <v>-9.5999999999999992E-3</v>
      </c>
      <c r="I132">
        <v>55628.483699999997</v>
      </c>
      <c r="J132" t="s">
        <v>85</v>
      </c>
      <c r="K132" t="s">
        <v>182</v>
      </c>
      <c r="L132" t="s">
        <v>971</v>
      </c>
      <c r="N132" t="s">
        <v>989</v>
      </c>
    </row>
    <row r="133" spans="1:14" x14ac:dyDescent="0.2">
      <c r="A133" s="12" t="str">
        <f t="shared" si="12"/>
        <v>Menzies K</v>
      </c>
      <c r="B133" s="6" t="str">
        <f t="shared" si="13"/>
        <v>II</v>
      </c>
      <c r="C133" s="12">
        <f t="shared" si="14"/>
        <v>55640.662499999999</v>
      </c>
      <c r="D133" t="str">
        <f t="shared" si="15"/>
        <v>V</v>
      </c>
      <c r="E133" s="175">
        <f>VLOOKUP(C133,'Active 1'!C$21:E$923,3,FALSE)</f>
        <v>25711.948592243432</v>
      </c>
      <c r="G133">
        <v>24849</v>
      </c>
      <c r="H133">
        <v>-8.3999999999999995E-3</v>
      </c>
      <c r="I133">
        <v>55640.662499999999</v>
      </c>
      <c r="J133" t="s">
        <v>893</v>
      </c>
      <c r="K133" t="s">
        <v>182</v>
      </c>
      <c r="L133" t="s">
        <v>977</v>
      </c>
      <c r="N133" t="s">
        <v>990</v>
      </c>
    </row>
    <row r="134" spans="1:14" x14ac:dyDescent="0.2">
      <c r="A134" s="12" t="str">
        <f t="shared" si="12"/>
        <v>Diethelm Roger</v>
      </c>
      <c r="B134" s="6" t="str">
        <f t="shared" si="13"/>
        <v>I</v>
      </c>
      <c r="C134" s="12">
        <f t="shared" si="14"/>
        <v>55660.685299999997</v>
      </c>
      <c r="D134" t="str">
        <f t="shared" si="15"/>
        <v>V</v>
      </c>
      <c r="E134" s="175">
        <f>VLOOKUP(C134,'Active 1'!C$21:E$923,3,FALSE)</f>
        <v>25760.452344460249</v>
      </c>
      <c r="G134">
        <v>24898</v>
      </c>
      <c r="H134">
        <v>-7.6E-3</v>
      </c>
      <c r="I134">
        <v>55660.685299999997</v>
      </c>
      <c r="J134" t="s">
        <v>85</v>
      </c>
      <c r="K134" t="s">
        <v>182</v>
      </c>
      <c r="L134" t="s">
        <v>902</v>
      </c>
      <c r="N134" t="s">
        <v>988</v>
      </c>
    </row>
    <row r="135" spans="1:14" x14ac:dyDescent="0.2">
      <c r="A135" s="12" t="str">
        <f t="shared" si="12"/>
        <v>Diethelm Roger</v>
      </c>
      <c r="B135" s="6" t="str">
        <f t="shared" si="13"/>
        <v>II</v>
      </c>
      <c r="C135" s="12">
        <f t="shared" si="14"/>
        <v>55987.849000000002</v>
      </c>
      <c r="D135" t="str">
        <f t="shared" si="15"/>
        <v>V</v>
      </c>
      <c r="E135" s="175">
        <f>VLOOKUP(C135,'Active 1'!C$21:E$923,3,FALSE)</f>
        <v>26552.982212367791</v>
      </c>
      <c r="G135">
        <v>25690</v>
      </c>
      <c r="H135">
        <v>6.9999999999999999E-4</v>
      </c>
      <c r="I135">
        <v>55987.849000000002</v>
      </c>
      <c r="J135" t="s">
        <v>893</v>
      </c>
      <c r="K135" t="s">
        <v>182</v>
      </c>
      <c r="L135" t="s">
        <v>902</v>
      </c>
      <c r="N135" t="s">
        <v>995</v>
      </c>
    </row>
    <row r="136" spans="1:14" x14ac:dyDescent="0.2">
      <c r="A136" s="12" t="str">
        <f t="shared" si="12"/>
        <v>Diethelm Roger</v>
      </c>
      <c r="B136" s="6" t="str">
        <f t="shared" si="13"/>
        <v>II</v>
      </c>
      <c r="C136" s="12">
        <f t="shared" si="14"/>
        <v>56047.707999999999</v>
      </c>
      <c r="D136" t="str">
        <f t="shared" si="15"/>
        <v>V</v>
      </c>
      <c r="E136" s="175">
        <f>VLOOKUP(C136,'Active 1'!C$21:E$923,3,FALSE)</f>
        <v>26697.986213004398</v>
      </c>
      <c r="G136">
        <v>25835</v>
      </c>
      <c r="H136">
        <v>1.5E-3</v>
      </c>
      <c r="I136">
        <v>56047.707999999999</v>
      </c>
      <c r="J136" t="s">
        <v>893</v>
      </c>
      <c r="K136" t="s">
        <v>182</v>
      </c>
      <c r="L136" t="s">
        <v>902</v>
      </c>
      <c r="N136" t="s">
        <v>995</v>
      </c>
    </row>
    <row r="137" spans="1:14" x14ac:dyDescent="0.2">
      <c r="A137" s="12" t="str">
        <f t="shared" si="12"/>
        <v>Samolyk G</v>
      </c>
      <c r="B137" s="6" t="str">
        <f t="shared" si="13"/>
        <v>I</v>
      </c>
      <c r="C137" s="12">
        <f t="shared" si="14"/>
        <v>56336.8914</v>
      </c>
      <c r="D137" t="str">
        <f t="shared" si="15"/>
        <v>V</v>
      </c>
      <c r="E137" s="175">
        <f>VLOOKUP(C137,'Active 1'!C$21:E$923,3,FALSE)</f>
        <v>27398.511612989336</v>
      </c>
      <c r="G137">
        <v>26536</v>
      </c>
      <c r="H137">
        <v>7.6E-3</v>
      </c>
      <c r="I137">
        <v>56336.8914</v>
      </c>
      <c r="J137" t="s">
        <v>85</v>
      </c>
      <c r="K137" t="s">
        <v>182</v>
      </c>
      <c r="L137" t="s">
        <v>301</v>
      </c>
      <c r="N137" t="s">
        <v>306</v>
      </c>
    </row>
    <row r="138" spans="1:14" x14ac:dyDescent="0.2">
      <c r="A138" s="12" t="str">
        <f t="shared" si="12"/>
        <v>Poklar R</v>
      </c>
      <c r="B138" s="6" t="str">
        <f t="shared" si="13"/>
        <v>II</v>
      </c>
      <c r="C138" s="12">
        <f t="shared" si="14"/>
        <v>56376.728999999999</v>
      </c>
      <c r="D138" t="str">
        <f t="shared" si="15"/>
        <v>V</v>
      </c>
      <c r="E138" s="175">
        <f>VLOOKUP(C138,'Active 1'!C$21:E$923,3,FALSE)</f>
        <v>27495.015252805584</v>
      </c>
      <c r="G138">
        <v>26632</v>
      </c>
      <c r="H138">
        <v>8.8999999999999999E-3</v>
      </c>
      <c r="I138">
        <v>56376.728999999999</v>
      </c>
      <c r="J138" t="s">
        <v>893</v>
      </c>
      <c r="K138" t="s">
        <v>182</v>
      </c>
      <c r="L138" t="s">
        <v>982</v>
      </c>
      <c r="N138" t="s">
        <v>306</v>
      </c>
    </row>
    <row r="139" spans="1:14" x14ac:dyDescent="0.2">
      <c r="A139" s="12" t="str">
        <f t="shared" ref="A139:A147" si="16">L139</f>
        <v>Menzies K</v>
      </c>
      <c r="B139" s="6" t="str">
        <f t="shared" ref="B139:B147" si="17">IF(J139="s","II","I")</f>
        <v>II</v>
      </c>
      <c r="C139" s="12">
        <f t="shared" ref="C139:C147" si="18">I139</f>
        <v>56414.708599999998</v>
      </c>
      <c r="D139" t="str">
        <f t="shared" ref="D139:D147" si="19">K139</f>
        <v>V</v>
      </c>
      <c r="E139" s="175">
        <f>VLOOKUP(C139,'Active 1'!C$21:E$923,3,FALSE)</f>
        <v>27587.018025029949</v>
      </c>
      <c r="G139">
        <v>26724</v>
      </c>
      <c r="H139">
        <v>9.4999999999999998E-3</v>
      </c>
      <c r="I139">
        <v>56414.708599999998</v>
      </c>
      <c r="J139" t="s">
        <v>893</v>
      </c>
      <c r="K139" t="s">
        <v>182</v>
      </c>
      <c r="L139" t="s">
        <v>977</v>
      </c>
      <c r="N139" t="s">
        <v>306</v>
      </c>
    </row>
    <row r="140" spans="1:14" x14ac:dyDescent="0.2">
      <c r="A140" s="12" t="str">
        <f t="shared" si="16"/>
        <v>Samolyk G</v>
      </c>
      <c r="B140" s="6" t="str">
        <f t="shared" si="17"/>
        <v>I</v>
      </c>
      <c r="C140" s="12">
        <f t="shared" si="18"/>
        <v>56451.656000000003</v>
      </c>
      <c r="D140" t="str">
        <f t="shared" si="19"/>
        <v>V</v>
      </c>
      <c r="E140" s="175">
        <f>VLOOKUP(C140,'Active 1'!C$21:E$923,3,FALSE)</f>
        <v>27676.520369090522</v>
      </c>
      <c r="G140">
        <v>26814</v>
      </c>
      <c r="H140">
        <v>9.5999999999999992E-3</v>
      </c>
      <c r="I140">
        <v>56451.656000000003</v>
      </c>
      <c r="J140" t="s">
        <v>85</v>
      </c>
      <c r="K140" t="s">
        <v>182</v>
      </c>
      <c r="L140" t="s">
        <v>301</v>
      </c>
      <c r="N140" t="s">
        <v>306</v>
      </c>
    </row>
    <row r="141" spans="1:14" x14ac:dyDescent="0.2">
      <c r="A141" s="12" t="str">
        <f t="shared" si="16"/>
        <v>Paschke Anton</v>
      </c>
      <c r="B141" s="6" t="str">
        <f t="shared" si="17"/>
        <v>I</v>
      </c>
      <c r="C141" s="12">
        <f t="shared" si="18"/>
        <v>51274.036</v>
      </c>
      <c r="D141" t="str">
        <f t="shared" si="19"/>
        <v>ccd</v>
      </c>
      <c r="E141" s="175">
        <f>VLOOKUP(C141,'Active 1'!C$21:E$923,3,FALSE)</f>
        <v>15134.118829202727</v>
      </c>
      <c r="G141">
        <v>14272</v>
      </c>
      <c r="H141">
        <v>-8.4699999999999998E-2</v>
      </c>
      <c r="I141">
        <v>51274.036</v>
      </c>
      <c r="J141" t="s">
        <v>85</v>
      </c>
      <c r="K141" t="s">
        <v>70</v>
      </c>
      <c r="L141" t="s">
        <v>299</v>
      </c>
      <c r="N141" t="s">
        <v>302</v>
      </c>
    </row>
    <row r="142" spans="1:14" x14ac:dyDescent="0.2">
      <c r="A142" s="12" t="str">
        <f t="shared" si="16"/>
        <v>Paschke Anton</v>
      </c>
      <c r="B142" s="6" t="str">
        <f t="shared" si="17"/>
        <v>I</v>
      </c>
      <c r="C142" s="12">
        <f t="shared" si="18"/>
        <v>52637.589</v>
      </c>
      <c r="D142" t="str">
        <f t="shared" si="19"/>
        <v>ccd</v>
      </c>
      <c r="E142" s="175">
        <f>VLOOKUP(C142,'Active 1'!C$21:E$923,3,FALSE)</f>
        <v>18437.225130344683</v>
      </c>
      <c r="G142">
        <v>17575</v>
      </c>
      <c r="H142">
        <v>-5.96E-2</v>
      </c>
      <c r="I142">
        <v>52637.589</v>
      </c>
      <c r="J142" t="s">
        <v>85</v>
      </c>
      <c r="K142" t="s">
        <v>70</v>
      </c>
      <c r="L142" t="s">
        <v>299</v>
      </c>
      <c r="N142" t="s">
        <v>303</v>
      </c>
    </row>
    <row r="143" spans="1:14" x14ac:dyDescent="0.2">
      <c r="A143" s="12" t="str">
        <f t="shared" si="16"/>
        <v>Stephan Chris</v>
      </c>
      <c r="B143" s="6" t="str">
        <f t="shared" si="17"/>
        <v>II</v>
      </c>
      <c r="C143" s="12">
        <f t="shared" si="18"/>
        <v>52735.635000000002</v>
      </c>
      <c r="D143" t="str">
        <f t="shared" si="19"/>
        <v>vis</v>
      </c>
      <c r="E143" s="175">
        <f>VLOOKUP(C143,'Active 1'!C$21:E$923,3,FALSE)</f>
        <v>18674.734314367433</v>
      </c>
      <c r="G143">
        <v>17812</v>
      </c>
      <c r="H143">
        <v>-5.6800000000000003E-2</v>
      </c>
      <c r="I143">
        <v>52735.635000000002</v>
      </c>
      <c r="J143" t="s">
        <v>893</v>
      </c>
      <c r="K143" t="s">
        <v>252</v>
      </c>
      <c r="L143" t="s">
        <v>955</v>
      </c>
      <c r="N143" t="s">
        <v>956</v>
      </c>
    </row>
    <row r="144" spans="1:14" x14ac:dyDescent="0.2">
      <c r="A144" s="12" t="str">
        <f t="shared" si="16"/>
        <v>Quinan S B</v>
      </c>
      <c r="B144" s="6" t="str">
        <f t="shared" si="17"/>
        <v>II</v>
      </c>
      <c r="C144" s="12">
        <f t="shared" si="18"/>
        <v>53471.277300000002</v>
      </c>
      <c r="D144" t="str">
        <f t="shared" si="19"/>
        <v>B</v>
      </c>
      <c r="E144" s="175">
        <f>VLOOKUP(C144,'Active 1'!C$21:E$923,3,FALSE)</f>
        <v>20456.773381801231</v>
      </c>
      <c r="G144">
        <v>19594</v>
      </c>
      <c r="H144">
        <v>-5.0799999999999998E-2</v>
      </c>
      <c r="I144">
        <v>53471.277300000002</v>
      </c>
      <c r="J144" t="s">
        <v>893</v>
      </c>
      <c r="K144" t="s">
        <v>33</v>
      </c>
      <c r="L144" t="s">
        <v>941</v>
      </c>
      <c r="N144" t="s">
        <v>942</v>
      </c>
    </row>
    <row r="145" spans="1:14" x14ac:dyDescent="0.2">
      <c r="A145" s="12" t="str">
        <f t="shared" si="16"/>
        <v>Quinan S B</v>
      </c>
      <c r="B145" s="6" t="str">
        <f t="shared" si="17"/>
        <v>II</v>
      </c>
      <c r="C145" s="12">
        <f t="shared" si="18"/>
        <v>53471.278700000003</v>
      </c>
      <c r="D145" t="str">
        <f t="shared" si="19"/>
        <v>V</v>
      </c>
      <c r="E145" s="175">
        <f>VLOOKUP(C145,'Active 1'!C$21:E$923,3,FALSE)</f>
        <v>20456.776773197696</v>
      </c>
      <c r="G145">
        <v>19594</v>
      </c>
      <c r="H145">
        <v>-4.9399999999999999E-2</v>
      </c>
      <c r="I145">
        <v>53471.278700000003</v>
      </c>
      <c r="J145" t="s">
        <v>893</v>
      </c>
      <c r="K145" t="s">
        <v>182</v>
      </c>
      <c r="L145" t="s">
        <v>941</v>
      </c>
      <c r="N145" t="s">
        <v>942</v>
      </c>
    </row>
    <row r="146" spans="1:14" x14ac:dyDescent="0.2">
      <c r="A146" s="12" t="str">
        <f t="shared" si="16"/>
        <v>Quinan S B</v>
      </c>
      <c r="B146" s="6" t="str">
        <f t="shared" si="17"/>
        <v>II</v>
      </c>
      <c r="C146" s="12">
        <f t="shared" si="18"/>
        <v>53471.2788</v>
      </c>
      <c r="D146" t="str">
        <f t="shared" si="19"/>
        <v>R</v>
      </c>
      <c r="E146" s="175">
        <f>VLOOKUP(C146,'Active 1'!C$21:E$923,3,FALSE)</f>
        <v>20456.777015440297</v>
      </c>
      <c r="G146">
        <v>19594</v>
      </c>
      <c r="H146">
        <v>-4.9299999999999997E-2</v>
      </c>
      <c r="I146">
        <v>53471.2788</v>
      </c>
      <c r="J146" t="s">
        <v>893</v>
      </c>
      <c r="K146" t="s">
        <v>158</v>
      </c>
      <c r="L146" t="s">
        <v>941</v>
      </c>
      <c r="N146" t="s">
        <v>942</v>
      </c>
    </row>
    <row r="147" spans="1:14" x14ac:dyDescent="0.2">
      <c r="A147" s="12" t="str">
        <f t="shared" si="16"/>
        <v>Diethelm Roger</v>
      </c>
      <c r="B147" s="6" t="str">
        <f t="shared" si="17"/>
        <v>I</v>
      </c>
      <c r="C147" s="12">
        <f t="shared" si="18"/>
        <v>53899.58</v>
      </c>
      <c r="D147" t="str">
        <f t="shared" si="19"/>
        <v>V</v>
      </c>
      <c r="E147" s="175">
        <f>VLOOKUP(C147,'Active 1'!C$21:E$923,3,FALSE)</f>
        <v>21494.304997489155</v>
      </c>
      <c r="G147">
        <v>20632</v>
      </c>
      <c r="H147">
        <v>-4.41E-2</v>
      </c>
      <c r="I147">
        <v>53899.58</v>
      </c>
      <c r="J147" t="s">
        <v>85</v>
      </c>
      <c r="K147" t="s">
        <v>182</v>
      </c>
      <c r="L147" t="s">
        <v>902</v>
      </c>
      <c r="N147" t="s">
        <v>969</v>
      </c>
    </row>
    <row r="148" spans="1:14" x14ac:dyDescent="0.2">
      <c r="B148" s="6"/>
      <c r="C148" s="12"/>
      <c r="E148" s="175"/>
    </row>
    <row r="149" spans="1:14" x14ac:dyDescent="0.2">
      <c r="B149" s="6"/>
      <c r="C149" s="12"/>
      <c r="E149" s="175"/>
    </row>
    <row r="150" spans="1:14" x14ac:dyDescent="0.2">
      <c r="B150" s="6"/>
      <c r="C150" s="12"/>
      <c r="E150" s="175"/>
    </row>
    <row r="151" spans="1:14" x14ac:dyDescent="0.2">
      <c r="B151" s="6"/>
      <c r="C151" s="12"/>
      <c r="E151" s="175"/>
    </row>
    <row r="152" spans="1:14" x14ac:dyDescent="0.2">
      <c r="B152" s="6"/>
      <c r="C152" s="12"/>
      <c r="E152" s="175"/>
    </row>
    <row r="153" spans="1:14" x14ac:dyDescent="0.2">
      <c r="B153" s="6"/>
      <c r="C153" s="12"/>
      <c r="E153" s="175"/>
    </row>
    <row r="154" spans="1:14" x14ac:dyDescent="0.2">
      <c r="B154" s="6"/>
      <c r="C154" s="12"/>
      <c r="E154" s="175"/>
    </row>
    <row r="155" spans="1:14" x14ac:dyDescent="0.2">
      <c r="B155" s="6"/>
      <c r="C155" s="12"/>
      <c r="E155" s="175"/>
    </row>
    <row r="156" spans="1:14" x14ac:dyDescent="0.2">
      <c r="B156" s="6"/>
      <c r="C156" s="12"/>
      <c r="E156" s="175"/>
    </row>
    <row r="157" spans="1:14" x14ac:dyDescent="0.2">
      <c r="B157" s="6"/>
      <c r="C157" s="12"/>
      <c r="E157" s="175"/>
    </row>
    <row r="158" spans="1:14" x14ac:dyDescent="0.2">
      <c r="B158" s="6"/>
      <c r="C158" s="12"/>
      <c r="E158" s="175"/>
    </row>
    <row r="159" spans="1:14" x14ac:dyDescent="0.2">
      <c r="B159" s="6"/>
      <c r="C159" s="12"/>
      <c r="E159" s="175"/>
    </row>
    <row r="160" spans="1:14" x14ac:dyDescent="0.2">
      <c r="B160" s="6"/>
      <c r="C160" s="12"/>
      <c r="E160" s="175"/>
    </row>
    <row r="161" spans="2:5" x14ac:dyDescent="0.2">
      <c r="B161" s="6"/>
      <c r="C161" s="12"/>
      <c r="E161" s="175"/>
    </row>
    <row r="162" spans="2:5" x14ac:dyDescent="0.2">
      <c r="B162" s="6"/>
      <c r="C162" s="12"/>
      <c r="E162" s="175"/>
    </row>
    <row r="163" spans="2:5" x14ac:dyDescent="0.2">
      <c r="B163" s="6"/>
      <c r="C163" s="12"/>
      <c r="E163" s="175"/>
    </row>
    <row r="164" spans="2:5" x14ac:dyDescent="0.2">
      <c r="B164" s="6"/>
      <c r="C164" s="12"/>
      <c r="E164" s="175"/>
    </row>
    <row r="165" spans="2:5" x14ac:dyDescent="0.2">
      <c r="B165" s="6"/>
      <c r="C165" s="12"/>
      <c r="E165" s="175"/>
    </row>
    <row r="166" spans="2:5" x14ac:dyDescent="0.2">
      <c r="B166" s="6"/>
      <c r="C166" s="12"/>
      <c r="E166" s="175"/>
    </row>
    <row r="167" spans="2:5" x14ac:dyDescent="0.2">
      <c r="B167" s="6"/>
      <c r="C167" s="12"/>
      <c r="E167" s="175"/>
    </row>
    <row r="168" spans="2:5" x14ac:dyDescent="0.2">
      <c r="B168" s="6"/>
      <c r="C168" s="12"/>
      <c r="E168" s="175"/>
    </row>
    <row r="169" spans="2:5" x14ac:dyDescent="0.2">
      <c r="B169" s="6"/>
      <c r="C169" s="12"/>
      <c r="E169" s="175"/>
    </row>
    <row r="170" spans="2:5" x14ac:dyDescent="0.2">
      <c r="B170" s="6"/>
      <c r="C170" s="12"/>
      <c r="E170" s="175"/>
    </row>
    <row r="171" spans="2:5" x14ac:dyDescent="0.2">
      <c r="B171" s="6"/>
      <c r="C171" s="12"/>
      <c r="E171" s="175"/>
    </row>
    <row r="172" spans="2:5" x14ac:dyDescent="0.2">
      <c r="B172" s="6"/>
      <c r="C172" s="12"/>
      <c r="E172" s="175"/>
    </row>
    <row r="173" spans="2:5" x14ac:dyDescent="0.2">
      <c r="B173" s="6"/>
      <c r="C173" s="12"/>
      <c r="E173" s="175"/>
    </row>
    <row r="174" spans="2:5" x14ac:dyDescent="0.2">
      <c r="B174" s="6"/>
      <c r="C174" s="12"/>
      <c r="E174" s="175"/>
    </row>
    <row r="175" spans="2:5" x14ac:dyDescent="0.2">
      <c r="B175" s="6"/>
      <c r="C175" s="12"/>
      <c r="E175" s="175"/>
    </row>
    <row r="176" spans="2:5" x14ac:dyDescent="0.2">
      <c r="B176" s="6"/>
      <c r="C176" s="12"/>
      <c r="E176" s="175"/>
    </row>
    <row r="177" spans="2:5" x14ac:dyDescent="0.2">
      <c r="B177" s="6"/>
      <c r="C177" s="12"/>
      <c r="E177" s="175"/>
    </row>
    <row r="178" spans="2:5" x14ac:dyDescent="0.2">
      <c r="B178" s="6"/>
      <c r="C178" s="12"/>
      <c r="E178" s="175"/>
    </row>
    <row r="179" spans="2:5" x14ac:dyDescent="0.2">
      <c r="B179" s="6"/>
      <c r="C179" s="12"/>
      <c r="E179" s="175"/>
    </row>
    <row r="180" spans="2:5" x14ac:dyDescent="0.2">
      <c r="B180" s="6"/>
      <c r="C180" s="12"/>
      <c r="E180" s="175"/>
    </row>
    <row r="181" spans="2:5" x14ac:dyDescent="0.2">
      <c r="B181" s="6"/>
      <c r="C181" s="12"/>
      <c r="E181" s="175"/>
    </row>
    <row r="182" spans="2:5" x14ac:dyDescent="0.2">
      <c r="B182" s="6"/>
      <c r="C182" s="12"/>
      <c r="E182" s="175"/>
    </row>
    <row r="183" spans="2:5" x14ac:dyDescent="0.2">
      <c r="B183" s="6"/>
      <c r="C183" s="12"/>
      <c r="E183" s="175"/>
    </row>
    <row r="184" spans="2:5" x14ac:dyDescent="0.2">
      <c r="B184" s="6"/>
      <c r="C184" s="12"/>
      <c r="E184" s="175"/>
    </row>
    <row r="185" spans="2:5" x14ac:dyDescent="0.2">
      <c r="B185" s="6"/>
      <c r="C185" s="12"/>
      <c r="E185" s="175"/>
    </row>
    <row r="186" spans="2:5" x14ac:dyDescent="0.2">
      <c r="B186" s="6"/>
      <c r="C186" s="12"/>
      <c r="E186" s="175"/>
    </row>
    <row r="187" spans="2:5" x14ac:dyDescent="0.2">
      <c r="B187" s="6"/>
      <c r="C187" s="12"/>
      <c r="E187" s="175"/>
    </row>
    <row r="188" spans="2:5" x14ac:dyDescent="0.2">
      <c r="B188" s="6"/>
      <c r="C188" s="12"/>
      <c r="E188" s="175"/>
    </row>
    <row r="189" spans="2:5" x14ac:dyDescent="0.2">
      <c r="B189" s="6"/>
      <c r="C189" s="12"/>
      <c r="E189" s="175"/>
    </row>
    <row r="190" spans="2:5" x14ac:dyDescent="0.2">
      <c r="B190" s="6"/>
      <c r="C190" s="12"/>
      <c r="E190" s="175"/>
    </row>
    <row r="191" spans="2:5" x14ac:dyDescent="0.2">
      <c r="B191" s="6"/>
      <c r="C191" s="12"/>
      <c r="E191" s="175"/>
    </row>
    <row r="192" spans="2:5" x14ac:dyDescent="0.2">
      <c r="B192" s="6"/>
      <c r="C192" s="12"/>
      <c r="E192" s="175"/>
    </row>
    <row r="193" spans="2:5" x14ac:dyDescent="0.2">
      <c r="B193" s="6"/>
      <c r="C193" s="12"/>
      <c r="E193" s="175"/>
    </row>
    <row r="194" spans="2:5" x14ac:dyDescent="0.2">
      <c r="B194" s="6"/>
      <c r="C194" s="12"/>
      <c r="E194" s="175"/>
    </row>
    <row r="195" spans="2:5" x14ac:dyDescent="0.2">
      <c r="B195" s="6"/>
      <c r="C195" s="12"/>
      <c r="E195" s="175"/>
    </row>
    <row r="196" spans="2:5" x14ac:dyDescent="0.2">
      <c r="B196" s="6"/>
      <c r="C196" s="12"/>
      <c r="E196" s="175"/>
    </row>
    <row r="197" spans="2:5" x14ac:dyDescent="0.2">
      <c r="B197" s="6"/>
      <c r="C197" s="12"/>
      <c r="E197" s="175"/>
    </row>
    <row r="198" spans="2:5" x14ac:dyDescent="0.2">
      <c r="B198" s="6"/>
      <c r="C198" s="12"/>
      <c r="E198" s="175"/>
    </row>
    <row r="199" spans="2:5" x14ac:dyDescent="0.2">
      <c r="B199" s="6"/>
      <c r="C199" s="12"/>
      <c r="E199" s="175"/>
    </row>
    <row r="200" spans="2:5" x14ac:dyDescent="0.2">
      <c r="B200" s="6"/>
      <c r="C200" s="12"/>
      <c r="E200" s="175"/>
    </row>
    <row r="201" spans="2:5" x14ac:dyDescent="0.2">
      <c r="B201" s="6"/>
      <c r="C201" s="12"/>
      <c r="E201" s="175"/>
    </row>
    <row r="202" spans="2:5" x14ac:dyDescent="0.2">
      <c r="B202" s="6"/>
      <c r="C202" s="12"/>
      <c r="E202" s="175"/>
    </row>
    <row r="203" spans="2:5" x14ac:dyDescent="0.2">
      <c r="B203" s="6"/>
      <c r="C203" s="12"/>
      <c r="E203" s="175"/>
    </row>
    <row r="204" spans="2:5" x14ac:dyDescent="0.2">
      <c r="B204" s="6"/>
      <c r="C204" s="12"/>
      <c r="E204" s="175"/>
    </row>
    <row r="205" spans="2:5" x14ac:dyDescent="0.2">
      <c r="B205" s="6"/>
      <c r="C205" s="12"/>
      <c r="E205" s="175"/>
    </row>
    <row r="206" spans="2:5" x14ac:dyDescent="0.2">
      <c r="B206" s="6"/>
      <c r="C206" s="12"/>
      <c r="E206" s="175"/>
    </row>
    <row r="207" spans="2:5" x14ac:dyDescent="0.2">
      <c r="B207" s="6"/>
      <c r="C207" s="12"/>
      <c r="E207" s="175"/>
    </row>
    <row r="208" spans="2:5" x14ac:dyDescent="0.2">
      <c r="B208" s="6"/>
      <c r="C208" s="12"/>
      <c r="E208" s="175"/>
    </row>
    <row r="209" spans="2:5" x14ac:dyDescent="0.2">
      <c r="B209" s="6"/>
      <c r="C209" s="12"/>
      <c r="E209" s="175"/>
    </row>
    <row r="210" spans="2:5" x14ac:dyDescent="0.2">
      <c r="B210" s="6"/>
      <c r="C210" s="12"/>
      <c r="E210" s="175"/>
    </row>
    <row r="211" spans="2:5" x14ac:dyDescent="0.2">
      <c r="B211" s="6"/>
      <c r="C211" s="12"/>
      <c r="E211" s="175"/>
    </row>
    <row r="212" spans="2:5" x14ac:dyDescent="0.2">
      <c r="B212" s="6"/>
      <c r="C212" s="12"/>
      <c r="E212" s="175"/>
    </row>
    <row r="213" spans="2:5" x14ac:dyDescent="0.2">
      <c r="B213" s="6"/>
      <c r="C213" s="12"/>
      <c r="E213" s="175"/>
    </row>
    <row r="214" spans="2:5" x14ac:dyDescent="0.2">
      <c r="B214" s="6"/>
      <c r="C214" s="12"/>
      <c r="E214" s="175"/>
    </row>
    <row r="215" spans="2:5" x14ac:dyDescent="0.2">
      <c r="B215" s="6"/>
      <c r="C215" s="12"/>
      <c r="E215" s="175"/>
    </row>
    <row r="216" spans="2:5" x14ac:dyDescent="0.2">
      <c r="B216" s="6"/>
      <c r="C216" s="12"/>
      <c r="E216" s="175"/>
    </row>
    <row r="217" spans="2:5" x14ac:dyDescent="0.2">
      <c r="B217" s="6"/>
      <c r="C217" s="12"/>
      <c r="E217" s="175"/>
    </row>
    <row r="218" spans="2:5" x14ac:dyDescent="0.2">
      <c r="B218" s="6"/>
      <c r="C218" s="12"/>
      <c r="E218" s="175"/>
    </row>
    <row r="219" spans="2:5" x14ac:dyDescent="0.2">
      <c r="B219" s="6"/>
      <c r="C219" s="12"/>
      <c r="E219" s="175"/>
    </row>
    <row r="220" spans="2:5" x14ac:dyDescent="0.2">
      <c r="B220" s="6"/>
      <c r="C220" s="12"/>
      <c r="E220" s="175"/>
    </row>
    <row r="221" spans="2:5" x14ac:dyDescent="0.2">
      <c r="B221" s="6"/>
      <c r="C221" s="12"/>
      <c r="E221" s="175"/>
    </row>
    <row r="222" spans="2:5" x14ac:dyDescent="0.2">
      <c r="B222" s="6"/>
      <c r="C222" s="12"/>
      <c r="E222" s="175"/>
    </row>
    <row r="223" spans="2:5" x14ac:dyDescent="0.2">
      <c r="B223" s="6"/>
      <c r="C223" s="12"/>
      <c r="E223" s="175"/>
    </row>
    <row r="224" spans="2:5" x14ac:dyDescent="0.2">
      <c r="B224" s="6"/>
      <c r="C224" s="12"/>
      <c r="E224" s="175"/>
    </row>
    <row r="225" spans="2:5" x14ac:dyDescent="0.2">
      <c r="B225" s="6"/>
      <c r="C225" s="12"/>
      <c r="E225" s="175"/>
    </row>
    <row r="226" spans="2:5" x14ac:dyDescent="0.2">
      <c r="B226" s="6"/>
      <c r="C226" s="12"/>
      <c r="E226" s="175"/>
    </row>
    <row r="227" spans="2:5" x14ac:dyDescent="0.2">
      <c r="B227" s="6"/>
      <c r="C227" s="12"/>
      <c r="E227" s="175"/>
    </row>
    <row r="228" spans="2:5" x14ac:dyDescent="0.2">
      <c r="B228" s="6"/>
      <c r="C228" s="12"/>
      <c r="E228" s="175"/>
    </row>
    <row r="229" spans="2:5" x14ac:dyDescent="0.2">
      <c r="B229" s="6"/>
      <c r="C229" s="12"/>
      <c r="E229" s="175"/>
    </row>
    <row r="230" spans="2:5" x14ac:dyDescent="0.2">
      <c r="B230" s="6"/>
      <c r="C230" s="12"/>
      <c r="E230" s="175"/>
    </row>
    <row r="231" spans="2:5" x14ac:dyDescent="0.2">
      <c r="B231" s="6"/>
      <c r="C231" s="12"/>
      <c r="E231" s="175"/>
    </row>
    <row r="232" spans="2:5" x14ac:dyDescent="0.2">
      <c r="B232" s="6"/>
      <c r="C232" s="12"/>
      <c r="E232" s="175"/>
    </row>
    <row r="233" spans="2:5" x14ac:dyDescent="0.2">
      <c r="B233" s="6"/>
      <c r="C233" s="12"/>
      <c r="E233" s="175"/>
    </row>
    <row r="234" spans="2:5" x14ac:dyDescent="0.2">
      <c r="B234" s="6"/>
      <c r="C234" s="12"/>
      <c r="E234" s="175"/>
    </row>
    <row r="235" spans="2:5" x14ac:dyDescent="0.2">
      <c r="B235" s="6"/>
      <c r="C235" s="12"/>
      <c r="E235" s="175"/>
    </row>
    <row r="236" spans="2:5" x14ac:dyDescent="0.2">
      <c r="B236" s="6"/>
      <c r="C236" s="12"/>
      <c r="E236" s="175"/>
    </row>
    <row r="237" spans="2:5" x14ac:dyDescent="0.2">
      <c r="B237" s="6"/>
      <c r="C237" s="12"/>
      <c r="E237" s="175"/>
    </row>
    <row r="238" spans="2:5" x14ac:dyDescent="0.2">
      <c r="B238" s="6"/>
      <c r="C238" s="12"/>
      <c r="E238" s="175"/>
    </row>
    <row r="239" spans="2:5" x14ac:dyDescent="0.2">
      <c r="B239" s="6"/>
      <c r="C239" s="12"/>
      <c r="E239" s="175"/>
    </row>
    <row r="240" spans="2:5" x14ac:dyDescent="0.2">
      <c r="B240" s="6"/>
      <c r="C240" s="12"/>
      <c r="E240" s="175"/>
    </row>
    <row r="241" spans="2:5" x14ac:dyDescent="0.2">
      <c r="B241" s="6"/>
      <c r="C241" s="12"/>
      <c r="E241" s="175"/>
    </row>
    <row r="242" spans="2:5" x14ac:dyDescent="0.2">
      <c r="B242" s="6"/>
      <c r="C242" s="12"/>
      <c r="E242" s="175"/>
    </row>
    <row r="243" spans="2:5" x14ac:dyDescent="0.2">
      <c r="B243" s="6"/>
      <c r="C243" s="12"/>
      <c r="E243" s="175"/>
    </row>
    <row r="244" spans="2:5" x14ac:dyDescent="0.2">
      <c r="B244" s="6"/>
      <c r="C244" s="12"/>
      <c r="E244" s="175"/>
    </row>
    <row r="245" spans="2:5" x14ac:dyDescent="0.2">
      <c r="B245" s="6"/>
      <c r="C245" s="12"/>
      <c r="E245" s="175"/>
    </row>
    <row r="246" spans="2:5" x14ac:dyDescent="0.2">
      <c r="B246" s="6"/>
      <c r="C246" s="12"/>
      <c r="E246" s="175"/>
    </row>
    <row r="247" spans="2:5" x14ac:dyDescent="0.2">
      <c r="B247" s="6"/>
      <c r="C247" s="12"/>
      <c r="E247" s="175"/>
    </row>
    <row r="248" spans="2:5" x14ac:dyDescent="0.2">
      <c r="B248" s="6"/>
      <c r="C248" s="12"/>
      <c r="E248" s="175"/>
    </row>
    <row r="249" spans="2:5" x14ac:dyDescent="0.2">
      <c r="B249" s="6"/>
      <c r="C249" s="12"/>
      <c r="E249" s="175"/>
    </row>
    <row r="250" spans="2:5" x14ac:dyDescent="0.2">
      <c r="B250" s="6"/>
      <c r="C250" s="12"/>
      <c r="E250" s="175"/>
    </row>
    <row r="251" spans="2:5" x14ac:dyDescent="0.2">
      <c r="B251" s="6"/>
      <c r="C251" s="12"/>
      <c r="E251" s="175"/>
    </row>
    <row r="252" spans="2:5" x14ac:dyDescent="0.2">
      <c r="B252" s="6"/>
      <c r="C252" s="12"/>
      <c r="E252" s="175"/>
    </row>
    <row r="253" spans="2:5" x14ac:dyDescent="0.2">
      <c r="B253" s="6"/>
      <c r="C253" s="12"/>
      <c r="E253" s="175"/>
    </row>
    <row r="254" spans="2:5" x14ac:dyDescent="0.2">
      <c r="B254" s="6"/>
      <c r="C254" s="12"/>
      <c r="E254" s="175"/>
    </row>
    <row r="255" spans="2:5" x14ac:dyDescent="0.2">
      <c r="B255" s="6"/>
      <c r="C255" s="12"/>
    </row>
    <row r="256" spans="2:5" x14ac:dyDescent="0.2">
      <c r="B256" s="6"/>
      <c r="C256" s="12"/>
    </row>
    <row r="257" spans="2:3" x14ac:dyDescent="0.2">
      <c r="B257" s="6"/>
      <c r="C257" s="12"/>
    </row>
    <row r="258" spans="2:3" x14ac:dyDescent="0.2">
      <c r="B258" s="6"/>
      <c r="C258" s="12"/>
    </row>
    <row r="259" spans="2:3" x14ac:dyDescent="0.2">
      <c r="B259" s="6"/>
      <c r="C259" s="12"/>
    </row>
    <row r="260" spans="2:3" x14ac:dyDescent="0.2">
      <c r="B260" s="6"/>
      <c r="C260" s="12"/>
    </row>
    <row r="261" spans="2:3" x14ac:dyDescent="0.2">
      <c r="B261" s="6"/>
      <c r="C261" s="12"/>
    </row>
    <row r="262" spans="2:3" x14ac:dyDescent="0.2">
      <c r="B262" s="6"/>
      <c r="C262" s="12"/>
    </row>
    <row r="263" spans="2:3" x14ac:dyDescent="0.2">
      <c r="B263" s="6"/>
      <c r="C263" s="12"/>
    </row>
    <row r="264" spans="2:3" x14ac:dyDescent="0.2">
      <c r="B264" s="6"/>
      <c r="C264" s="12"/>
    </row>
    <row r="265" spans="2:3" x14ac:dyDescent="0.2">
      <c r="B265" s="6"/>
      <c r="C265" s="12"/>
    </row>
    <row r="266" spans="2:3" x14ac:dyDescent="0.2">
      <c r="B266" s="6"/>
      <c r="C266" s="12"/>
    </row>
    <row r="267" spans="2:3" x14ac:dyDescent="0.2">
      <c r="B267" s="6"/>
      <c r="C267" s="12"/>
    </row>
    <row r="268" spans="2:3" x14ac:dyDescent="0.2">
      <c r="B268" s="6"/>
      <c r="C268" s="12"/>
    </row>
    <row r="269" spans="2:3" x14ac:dyDescent="0.2">
      <c r="B269" s="6"/>
      <c r="C269" s="12"/>
    </row>
    <row r="270" spans="2:3" x14ac:dyDescent="0.2">
      <c r="B270" s="6"/>
      <c r="C270" s="12"/>
    </row>
    <row r="271" spans="2:3" x14ac:dyDescent="0.2">
      <c r="B271" s="6"/>
      <c r="C271" s="12"/>
    </row>
    <row r="272" spans="2:3" x14ac:dyDescent="0.2">
      <c r="B272" s="6"/>
      <c r="C272" s="12"/>
    </row>
    <row r="273" spans="2:3" x14ac:dyDescent="0.2">
      <c r="B273" s="6"/>
      <c r="C273" s="12"/>
    </row>
    <row r="274" spans="2:3" x14ac:dyDescent="0.2">
      <c r="B274" s="6"/>
      <c r="C274" s="12"/>
    </row>
    <row r="275" spans="2:3" x14ac:dyDescent="0.2">
      <c r="B275" s="6"/>
      <c r="C275" s="12"/>
    </row>
    <row r="276" spans="2:3" x14ac:dyDescent="0.2">
      <c r="B276" s="6"/>
      <c r="C276" s="12"/>
    </row>
    <row r="277" spans="2:3" x14ac:dyDescent="0.2">
      <c r="B277" s="6"/>
      <c r="C277" s="12"/>
    </row>
    <row r="278" spans="2:3" x14ac:dyDescent="0.2">
      <c r="B278" s="6"/>
      <c r="C278" s="12"/>
    </row>
    <row r="279" spans="2:3" x14ac:dyDescent="0.2">
      <c r="B279" s="6"/>
      <c r="C279" s="12"/>
    </row>
    <row r="280" spans="2:3" x14ac:dyDescent="0.2">
      <c r="B280" s="6"/>
      <c r="C280" s="12"/>
    </row>
    <row r="281" spans="2:3" x14ac:dyDescent="0.2">
      <c r="B281" s="6"/>
      <c r="C281" s="12"/>
    </row>
    <row r="282" spans="2:3" x14ac:dyDescent="0.2">
      <c r="B282" s="6"/>
      <c r="C282" s="12"/>
    </row>
    <row r="283" spans="2:3" x14ac:dyDescent="0.2">
      <c r="B283" s="6"/>
      <c r="C283" s="12"/>
    </row>
    <row r="284" spans="2:3" x14ac:dyDescent="0.2">
      <c r="B284" s="6"/>
      <c r="C284" s="12"/>
    </row>
    <row r="285" spans="2:3" x14ac:dyDescent="0.2">
      <c r="B285" s="6"/>
      <c r="C285" s="12"/>
    </row>
    <row r="286" spans="2:3" x14ac:dyDescent="0.2">
      <c r="B286" s="6"/>
      <c r="C286" s="12"/>
    </row>
    <row r="287" spans="2:3" x14ac:dyDescent="0.2">
      <c r="B287" s="6"/>
      <c r="C287" s="12"/>
    </row>
    <row r="288" spans="2:3" x14ac:dyDescent="0.2">
      <c r="B288" s="6"/>
      <c r="C288" s="12"/>
    </row>
    <row r="289" spans="2:3" x14ac:dyDescent="0.2">
      <c r="B289" s="6"/>
      <c r="C289" s="12"/>
    </row>
    <row r="290" spans="2:3" x14ac:dyDescent="0.2">
      <c r="B290" s="6"/>
      <c r="C290" s="12"/>
    </row>
    <row r="291" spans="2:3" x14ac:dyDescent="0.2">
      <c r="B291" s="6"/>
      <c r="C291" s="12"/>
    </row>
    <row r="292" spans="2:3" x14ac:dyDescent="0.2">
      <c r="B292" s="6"/>
      <c r="C292" s="12"/>
    </row>
    <row r="293" spans="2:3" x14ac:dyDescent="0.2">
      <c r="B293" s="6"/>
      <c r="C293" s="12"/>
    </row>
    <row r="294" spans="2:3" x14ac:dyDescent="0.2">
      <c r="B294" s="6"/>
      <c r="C294" s="12"/>
    </row>
    <row r="295" spans="2:3" x14ac:dyDescent="0.2">
      <c r="B295" s="6"/>
      <c r="C295" s="12"/>
    </row>
    <row r="296" spans="2:3" x14ac:dyDescent="0.2">
      <c r="B296" s="6"/>
      <c r="C296" s="12"/>
    </row>
    <row r="297" spans="2:3" x14ac:dyDescent="0.2">
      <c r="B297" s="6"/>
      <c r="C297" s="12"/>
    </row>
    <row r="298" spans="2:3" x14ac:dyDescent="0.2">
      <c r="B298" s="6"/>
      <c r="C298" s="12"/>
    </row>
    <row r="299" spans="2:3" x14ac:dyDescent="0.2">
      <c r="B299" s="6"/>
      <c r="C299" s="12"/>
    </row>
    <row r="300" spans="2:3" x14ac:dyDescent="0.2">
      <c r="B300" s="6"/>
      <c r="C300" s="12"/>
    </row>
    <row r="301" spans="2:3" x14ac:dyDescent="0.2">
      <c r="B301" s="6"/>
      <c r="C301" s="12"/>
    </row>
    <row r="302" spans="2:3" x14ac:dyDescent="0.2">
      <c r="B302" s="6"/>
      <c r="C302" s="12"/>
    </row>
    <row r="303" spans="2:3" x14ac:dyDescent="0.2">
      <c r="B303" s="6"/>
      <c r="C303" s="12"/>
    </row>
    <row r="304" spans="2:3" x14ac:dyDescent="0.2">
      <c r="B304" s="6"/>
      <c r="C304" s="12"/>
    </row>
    <row r="305" spans="2:3" x14ac:dyDescent="0.2">
      <c r="B305" s="6"/>
      <c r="C305" s="12"/>
    </row>
    <row r="306" spans="2:3" x14ac:dyDescent="0.2">
      <c r="B306" s="6"/>
      <c r="C306" s="12"/>
    </row>
    <row r="307" spans="2:3" x14ac:dyDescent="0.2">
      <c r="B307" s="6"/>
      <c r="C307" s="12"/>
    </row>
    <row r="308" spans="2:3" x14ac:dyDescent="0.2">
      <c r="B308" s="6"/>
      <c r="C308" s="12"/>
    </row>
    <row r="309" spans="2:3" x14ac:dyDescent="0.2">
      <c r="B309" s="6"/>
      <c r="C309" s="12"/>
    </row>
    <row r="310" spans="2:3" x14ac:dyDescent="0.2">
      <c r="B310" s="6"/>
      <c r="C310" s="12"/>
    </row>
    <row r="311" spans="2:3" x14ac:dyDescent="0.2">
      <c r="B311" s="6"/>
      <c r="C311" s="12"/>
    </row>
    <row r="312" spans="2:3" x14ac:dyDescent="0.2">
      <c r="B312" s="6"/>
      <c r="C312" s="12"/>
    </row>
    <row r="313" spans="2:3" x14ac:dyDescent="0.2">
      <c r="B313" s="6"/>
      <c r="C313" s="12"/>
    </row>
    <row r="314" spans="2:3" x14ac:dyDescent="0.2">
      <c r="B314" s="6"/>
      <c r="C314" s="12"/>
    </row>
    <row r="315" spans="2:3" x14ac:dyDescent="0.2">
      <c r="B315" s="6"/>
      <c r="C315" s="12"/>
    </row>
    <row r="316" spans="2:3" x14ac:dyDescent="0.2">
      <c r="B316" s="6"/>
      <c r="C316" s="12"/>
    </row>
    <row r="317" spans="2:3" x14ac:dyDescent="0.2">
      <c r="B317" s="6"/>
      <c r="C317" s="12"/>
    </row>
    <row r="318" spans="2:3" x14ac:dyDescent="0.2">
      <c r="B318" s="6"/>
      <c r="C318" s="12"/>
    </row>
    <row r="319" spans="2:3" x14ac:dyDescent="0.2">
      <c r="B319" s="6"/>
      <c r="C319" s="12"/>
    </row>
    <row r="320" spans="2:3" x14ac:dyDescent="0.2">
      <c r="B320" s="6"/>
      <c r="C320" s="12"/>
    </row>
    <row r="321" spans="2:3" x14ac:dyDescent="0.2">
      <c r="B321" s="6"/>
      <c r="C321" s="12"/>
    </row>
    <row r="322" spans="2:3" x14ac:dyDescent="0.2">
      <c r="B322" s="6"/>
      <c r="C322" s="12"/>
    </row>
    <row r="323" spans="2:3" x14ac:dyDescent="0.2">
      <c r="B323" s="6"/>
      <c r="C323" s="12"/>
    </row>
    <row r="324" spans="2:3" x14ac:dyDescent="0.2">
      <c r="B324" s="6"/>
      <c r="C324" s="12"/>
    </row>
    <row r="325" spans="2:3" x14ac:dyDescent="0.2">
      <c r="B325" s="6"/>
      <c r="C325" s="12"/>
    </row>
    <row r="326" spans="2:3" x14ac:dyDescent="0.2">
      <c r="B326" s="6"/>
      <c r="C326" s="12"/>
    </row>
    <row r="327" spans="2:3" x14ac:dyDescent="0.2">
      <c r="B327" s="6"/>
      <c r="C327" s="12"/>
    </row>
    <row r="328" spans="2:3" x14ac:dyDescent="0.2">
      <c r="B328" s="6"/>
      <c r="C328" s="12"/>
    </row>
    <row r="329" spans="2:3" x14ac:dyDescent="0.2">
      <c r="B329" s="6"/>
      <c r="C329" s="12"/>
    </row>
    <row r="330" spans="2:3" x14ac:dyDescent="0.2">
      <c r="B330" s="6"/>
      <c r="C330" s="12"/>
    </row>
    <row r="331" spans="2:3" x14ac:dyDescent="0.2">
      <c r="B331" s="6"/>
      <c r="C331" s="12"/>
    </row>
    <row r="332" spans="2:3" x14ac:dyDescent="0.2">
      <c r="B332" s="6"/>
      <c r="C332" s="12"/>
    </row>
    <row r="333" spans="2:3" x14ac:dyDescent="0.2">
      <c r="B333" s="6"/>
      <c r="C333" s="12"/>
    </row>
    <row r="334" spans="2:3" x14ac:dyDescent="0.2">
      <c r="B334" s="6"/>
      <c r="C334" s="12"/>
    </row>
    <row r="335" spans="2:3" x14ac:dyDescent="0.2">
      <c r="B335" s="6"/>
      <c r="C335" s="12"/>
    </row>
    <row r="336" spans="2:3" x14ac:dyDescent="0.2">
      <c r="B336" s="6"/>
      <c r="C336" s="12"/>
    </row>
    <row r="337" spans="2:3" x14ac:dyDescent="0.2">
      <c r="B337" s="6"/>
      <c r="C337" s="12"/>
    </row>
    <row r="338" spans="2:3" x14ac:dyDescent="0.2">
      <c r="B338" s="6"/>
      <c r="C338" s="12"/>
    </row>
    <row r="339" spans="2:3" x14ac:dyDescent="0.2">
      <c r="B339" s="6"/>
      <c r="C339" s="12"/>
    </row>
    <row r="340" spans="2:3" x14ac:dyDescent="0.2">
      <c r="B340" s="6"/>
      <c r="C340" s="12"/>
    </row>
    <row r="341" spans="2:3" x14ac:dyDescent="0.2">
      <c r="B341" s="6"/>
      <c r="C341" s="12"/>
    </row>
    <row r="342" spans="2:3" x14ac:dyDescent="0.2">
      <c r="B342" s="6"/>
      <c r="C342" s="12"/>
    </row>
    <row r="343" spans="2:3" x14ac:dyDescent="0.2">
      <c r="B343" s="6"/>
      <c r="C343" s="12"/>
    </row>
    <row r="344" spans="2:3" x14ac:dyDescent="0.2">
      <c r="B344" s="6"/>
      <c r="C344" s="12"/>
    </row>
    <row r="345" spans="2:3" x14ac:dyDescent="0.2">
      <c r="B345" s="6"/>
      <c r="C345" s="12"/>
    </row>
    <row r="346" spans="2:3" x14ac:dyDescent="0.2">
      <c r="B346" s="6"/>
      <c r="C346" s="12"/>
    </row>
    <row r="347" spans="2:3" x14ac:dyDescent="0.2">
      <c r="B347" s="6"/>
      <c r="C347" s="12"/>
    </row>
    <row r="348" spans="2:3" x14ac:dyDescent="0.2">
      <c r="B348" s="6"/>
      <c r="C348" s="12"/>
    </row>
    <row r="349" spans="2:3" x14ac:dyDescent="0.2">
      <c r="B349" s="6"/>
      <c r="C349" s="12"/>
    </row>
    <row r="350" spans="2:3" x14ac:dyDescent="0.2">
      <c r="B350" s="6"/>
      <c r="C350" s="12"/>
    </row>
    <row r="351" spans="2:3" x14ac:dyDescent="0.2">
      <c r="B351" s="6"/>
      <c r="C351" s="12"/>
    </row>
    <row r="352" spans="2:3" x14ac:dyDescent="0.2">
      <c r="B352" s="6"/>
      <c r="C352" s="12"/>
    </row>
    <row r="353" spans="2:3" x14ac:dyDescent="0.2">
      <c r="B353" s="6"/>
      <c r="C353" s="12"/>
    </row>
    <row r="354" spans="2:3" x14ac:dyDescent="0.2">
      <c r="B354" s="6"/>
      <c r="C354" s="12"/>
    </row>
    <row r="355" spans="2:3" x14ac:dyDescent="0.2">
      <c r="B355" s="6"/>
      <c r="C355" s="12"/>
    </row>
    <row r="356" spans="2:3" x14ac:dyDescent="0.2">
      <c r="B356" s="6"/>
      <c r="C356" s="12"/>
    </row>
    <row r="357" spans="2:3" x14ac:dyDescent="0.2">
      <c r="B357" s="6"/>
      <c r="C357" s="12"/>
    </row>
    <row r="358" spans="2:3" x14ac:dyDescent="0.2">
      <c r="B358" s="6"/>
      <c r="C358" s="12"/>
    </row>
    <row r="359" spans="2:3" x14ac:dyDescent="0.2">
      <c r="B359" s="6"/>
      <c r="C359" s="12"/>
    </row>
    <row r="360" spans="2:3" x14ac:dyDescent="0.2">
      <c r="B360" s="6"/>
      <c r="C360" s="12"/>
    </row>
    <row r="361" spans="2:3" x14ac:dyDescent="0.2">
      <c r="B361" s="6"/>
      <c r="C361" s="12"/>
    </row>
    <row r="362" spans="2:3" x14ac:dyDescent="0.2">
      <c r="B362" s="6"/>
      <c r="C362" s="12"/>
    </row>
    <row r="363" spans="2:3" x14ac:dyDescent="0.2">
      <c r="B363" s="6"/>
      <c r="C363" s="12"/>
    </row>
    <row r="364" spans="2:3" x14ac:dyDescent="0.2">
      <c r="B364" s="6"/>
      <c r="C364" s="12"/>
    </row>
    <row r="365" spans="2:3" x14ac:dyDescent="0.2">
      <c r="B365" s="6"/>
      <c r="C365" s="12"/>
    </row>
    <row r="366" spans="2:3" x14ac:dyDescent="0.2">
      <c r="B366" s="6"/>
      <c r="C366" s="12"/>
    </row>
    <row r="367" spans="2:3" x14ac:dyDescent="0.2">
      <c r="B367" s="6"/>
      <c r="C367" s="12"/>
    </row>
    <row r="368" spans="2:3" x14ac:dyDescent="0.2">
      <c r="B368" s="6"/>
      <c r="C368" s="12"/>
    </row>
    <row r="369" spans="2:3" x14ac:dyDescent="0.2">
      <c r="B369" s="6"/>
      <c r="C369" s="12"/>
    </row>
    <row r="370" spans="2:3" x14ac:dyDescent="0.2">
      <c r="B370" s="6"/>
      <c r="C370" s="12"/>
    </row>
    <row r="371" spans="2:3" x14ac:dyDescent="0.2">
      <c r="B371" s="6"/>
      <c r="C371" s="12"/>
    </row>
    <row r="372" spans="2:3" x14ac:dyDescent="0.2">
      <c r="B372" s="6"/>
      <c r="C372" s="12"/>
    </row>
    <row r="373" spans="2:3" x14ac:dyDescent="0.2">
      <c r="B373" s="6"/>
      <c r="C373" s="12"/>
    </row>
    <row r="374" spans="2:3" x14ac:dyDescent="0.2">
      <c r="B374" s="6"/>
      <c r="C374" s="12"/>
    </row>
    <row r="375" spans="2:3" x14ac:dyDescent="0.2">
      <c r="B375" s="6"/>
      <c r="C375" s="12"/>
    </row>
    <row r="376" spans="2:3" x14ac:dyDescent="0.2">
      <c r="B376" s="6"/>
      <c r="C376" s="12"/>
    </row>
    <row r="377" spans="2:3" x14ac:dyDescent="0.2">
      <c r="B377" s="6"/>
      <c r="C377" s="12"/>
    </row>
    <row r="378" spans="2:3" x14ac:dyDescent="0.2">
      <c r="B378" s="6"/>
      <c r="C378" s="12"/>
    </row>
    <row r="379" spans="2:3" x14ac:dyDescent="0.2">
      <c r="B379" s="6"/>
      <c r="C379" s="12"/>
    </row>
    <row r="380" spans="2:3" x14ac:dyDescent="0.2">
      <c r="B380" s="6"/>
      <c r="C380" s="12"/>
    </row>
    <row r="381" spans="2:3" x14ac:dyDescent="0.2">
      <c r="B381" s="6"/>
      <c r="C381" s="12"/>
    </row>
    <row r="382" spans="2:3" x14ac:dyDescent="0.2">
      <c r="B382" s="6"/>
      <c r="C382" s="12"/>
    </row>
    <row r="383" spans="2:3" x14ac:dyDescent="0.2">
      <c r="B383" s="6"/>
      <c r="C383" s="12"/>
    </row>
    <row r="384" spans="2:3" x14ac:dyDescent="0.2">
      <c r="B384" s="6"/>
      <c r="C384" s="12"/>
    </row>
    <row r="385" spans="2:3" x14ac:dyDescent="0.2">
      <c r="B385" s="6"/>
      <c r="C385" s="12"/>
    </row>
    <row r="386" spans="2:3" x14ac:dyDescent="0.2">
      <c r="B386" s="6"/>
      <c r="C386" s="12"/>
    </row>
    <row r="387" spans="2:3" x14ac:dyDescent="0.2">
      <c r="B387" s="6"/>
      <c r="C387" s="12"/>
    </row>
    <row r="388" spans="2:3" x14ac:dyDescent="0.2">
      <c r="B388" s="6"/>
      <c r="C388" s="12"/>
    </row>
    <row r="389" spans="2:3" x14ac:dyDescent="0.2">
      <c r="B389" s="6"/>
      <c r="C389" s="12"/>
    </row>
    <row r="390" spans="2:3" x14ac:dyDescent="0.2">
      <c r="B390" s="6"/>
      <c r="C390" s="12"/>
    </row>
    <row r="391" spans="2:3" x14ac:dyDescent="0.2">
      <c r="B391" s="6"/>
      <c r="C391" s="12"/>
    </row>
    <row r="392" spans="2:3" x14ac:dyDescent="0.2">
      <c r="B392" s="6"/>
      <c r="C392" s="12"/>
    </row>
    <row r="393" spans="2:3" x14ac:dyDescent="0.2">
      <c r="B393" s="6"/>
      <c r="C393" s="12"/>
    </row>
    <row r="394" spans="2:3" x14ac:dyDescent="0.2">
      <c r="B394" s="6"/>
      <c r="C394" s="12"/>
    </row>
    <row r="395" spans="2:3" x14ac:dyDescent="0.2">
      <c r="B395" s="6"/>
      <c r="C395" s="12"/>
    </row>
    <row r="396" spans="2:3" x14ac:dyDescent="0.2">
      <c r="B396" s="6"/>
      <c r="C396" s="12"/>
    </row>
    <row r="397" spans="2:3" x14ac:dyDescent="0.2">
      <c r="B397" s="6"/>
      <c r="C397" s="12"/>
    </row>
    <row r="398" spans="2:3" x14ac:dyDescent="0.2">
      <c r="B398" s="6"/>
      <c r="C398" s="12"/>
    </row>
    <row r="399" spans="2:3" x14ac:dyDescent="0.2">
      <c r="B399" s="6"/>
      <c r="C399" s="12"/>
    </row>
    <row r="400" spans="2:3" x14ac:dyDescent="0.2">
      <c r="B400" s="6"/>
      <c r="C400" s="12"/>
    </row>
    <row r="401" spans="2:3" x14ac:dyDescent="0.2">
      <c r="B401" s="6"/>
      <c r="C401" s="12"/>
    </row>
    <row r="402" spans="2:3" x14ac:dyDescent="0.2">
      <c r="B402" s="6"/>
      <c r="C402" s="12"/>
    </row>
    <row r="403" spans="2:3" x14ac:dyDescent="0.2">
      <c r="B403" s="6"/>
      <c r="C403" s="12"/>
    </row>
    <row r="404" spans="2:3" x14ac:dyDescent="0.2">
      <c r="B404" s="6"/>
      <c r="C404" s="12"/>
    </row>
    <row r="405" spans="2:3" x14ac:dyDescent="0.2">
      <c r="B405" s="6"/>
      <c r="C405" s="12"/>
    </row>
    <row r="406" spans="2:3" x14ac:dyDescent="0.2">
      <c r="B406" s="6"/>
      <c r="C406" s="12"/>
    </row>
    <row r="407" spans="2:3" x14ac:dyDescent="0.2">
      <c r="B407" s="6"/>
      <c r="C407" s="12"/>
    </row>
    <row r="408" spans="2:3" x14ac:dyDescent="0.2">
      <c r="B408" s="6"/>
      <c r="C408" s="12"/>
    </row>
    <row r="409" spans="2:3" x14ac:dyDescent="0.2">
      <c r="B409" s="6"/>
      <c r="C409" s="12"/>
    </row>
    <row r="410" spans="2:3" x14ac:dyDescent="0.2">
      <c r="B410" s="6"/>
      <c r="C410" s="12"/>
    </row>
    <row r="411" spans="2:3" x14ac:dyDescent="0.2">
      <c r="B411" s="6"/>
      <c r="C411" s="12"/>
    </row>
    <row r="412" spans="2:3" x14ac:dyDescent="0.2">
      <c r="B412" s="6"/>
      <c r="C412" s="12"/>
    </row>
    <row r="413" spans="2:3" x14ac:dyDescent="0.2">
      <c r="B413" s="6"/>
      <c r="C413" s="12"/>
    </row>
    <row r="414" spans="2:3" x14ac:dyDescent="0.2">
      <c r="B414" s="6"/>
      <c r="C414" s="12"/>
    </row>
    <row r="415" spans="2:3" x14ac:dyDescent="0.2">
      <c r="B415" s="6"/>
      <c r="C415" s="12"/>
    </row>
    <row r="416" spans="2:3" x14ac:dyDescent="0.2">
      <c r="B416" s="6"/>
      <c r="C416" s="12"/>
    </row>
    <row r="417" spans="2:3" x14ac:dyDescent="0.2">
      <c r="B417" s="6"/>
      <c r="C417" s="12"/>
    </row>
    <row r="418" spans="2:3" x14ac:dyDescent="0.2">
      <c r="B418" s="6"/>
      <c r="C418" s="12"/>
    </row>
    <row r="419" spans="2:3" x14ac:dyDescent="0.2">
      <c r="B419" s="6"/>
      <c r="C419" s="12"/>
    </row>
    <row r="420" spans="2:3" x14ac:dyDescent="0.2">
      <c r="B420" s="6"/>
      <c r="C420" s="12"/>
    </row>
    <row r="421" spans="2:3" x14ac:dyDescent="0.2">
      <c r="B421" s="6"/>
      <c r="C421" s="12"/>
    </row>
    <row r="422" spans="2:3" x14ac:dyDescent="0.2">
      <c r="B422" s="6"/>
      <c r="C422" s="12"/>
    </row>
    <row r="423" spans="2:3" x14ac:dyDescent="0.2">
      <c r="B423" s="6"/>
      <c r="C423" s="12"/>
    </row>
    <row r="424" spans="2:3" x14ac:dyDescent="0.2">
      <c r="B424" s="6"/>
      <c r="C424" s="12"/>
    </row>
    <row r="425" spans="2:3" x14ac:dyDescent="0.2">
      <c r="B425" s="6"/>
      <c r="C425" s="12"/>
    </row>
    <row r="426" spans="2:3" x14ac:dyDescent="0.2">
      <c r="B426" s="6"/>
      <c r="C426" s="12"/>
    </row>
    <row r="427" spans="2:3" x14ac:dyDescent="0.2">
      <c r="B427" s="6"/>
      <c r="C427" s="12"/>
    </row>
    <row r="428" spans="2:3" x14ac:dyDescent="0.2">
      <c r="B428" s="6"/>
      <c r="C428" s="12"/>
    </row>
    <row r="429" spans="2:3" x14ac:dyDescent="0.2">
      <c r="B429" s="6"/>
      <c r="C429" s="12"/>
    </row>
    <row r="430" spans="2:3" x14ac:dyDescent="0.2">
      <c r="B430" s="6"/>
      <c r="C430" s="12"/>
    </row>
    <row r="431" spans="2:3" x14ac:dyDescent="0.2">
      <c r="B431" s="6"/>
      <c r="C431" s="12"/>
    </row>
    <row r="432" spans="2:3" x14ac:dyDescent="0.2">
      <c r="B432" s="6"/>
      <c r="C432" s="12"/>
    </row>
    <row r="433" spans="2:3" x14ac:dyDescent="0.2">
      <c r="B433" s="6"/>
      <c r="C433" s="12"/>
    </row>
    <row r="434" spans="2:3" x14ac:dyDescent="0.2">
      <c r="B434" s="6"/>
      <c r="C434" s="12"/>
    </row>
    <row r="435" spans="2:3" x14ac:dyDescent="0.2">
      <c r="B435" s="6"/>
      <c r="C435" s="12"/>
    </row>
    <row r="436" spans="2:3" x14ac:dyDescent="0.2">
      <c r="B436" s="6"/>
      <c r="C436" s="12"/>
    </row>
    <row r="437" spans="2:3" x14ac:dyDescent="0.2">
      <c r="B437" s="6"/>
      <c r="C437" s="12"/>
    </row>
    <row r="438" spans="2:3" x14ac:dyDescent="0.2">
      <c r="B438" s="6"/>
      <c r="C438" s="12"/>
    </row>
    <row r="439" spans="2:3" x14ac:dyDescent="0.2">
      <c r="B439" s="6"/>
      <c r="C439" s="12"/>
    </row>
    <row r="440" spans="2:3" x14ac:dyDescent="0.2">
      <c r="B440" s="6"/>
      <c r="C440" s="12"/>
    </row>
    <row r="441" spans="2:3" x14ac:dyDescent="0.2">
      <c r="B441" s="6"/>
      <c r="C441" s="12"/>
    </row>
    <row r="442" spans="2:3" x14ac:dyDescent="0.2">
      <c r="B442" s="6"/>
      <c r="C442" s="12"/>
    </row>
    <row r="443" spans="2:3" x14ac:dyDescent="0.2">
      <c r="B443" s="6"/>
      <c r="C443" s="12"/>
    </row>
    <row r="444" spans="2:3" x14ac:dyDescent="0.2">
      <c r="B444" s="6"/>
      <c r="C444" s="12"/>
    </row>
    <row r="445" spans="2:3" x14ac:dyDescent="0.2">
      <c r="B445" s="6"/>
      <c r="C445" s="12"/>
    </row>
    <row r="446" spans="2:3" x14ac:dyDescent="0.2">
      <c r="B446" s="6"/>
      <c r="C446" s="12"/>
    </row>
    <row r="447" spans="2:3" x14ac:dyDescent="0.2">
      <c r="B447" s="6"/>
      <c r="C447" s="12"/>
    </row>
    <row r="448" spans="2:3" x14ac:dyDescent="0.2">
      <c r="B448" s="6"/>
      <c r="C448" s="12"/>
    </row>
    <row r="449" spans="2:3" x14ac:dyDescent="0.2">
      <c r="B449" s="6"/>
      <c r="C449" s="12"/>
    </row>
    <row r="450" spans="2:3" x14ac:dyDescent="0.2">
      <c r="B450" s="6"/>
      <c r="C450" s="12"/>
    </row>
    <row r="451" spans="2:3" x14ac:dyDescent="0.2">
      <c r="B451" s="6"/>
      <c r="C451" s="12"/>
    </row>
    <row r="452" spans="2:3" x14ac:dyDescent="0.2">
      <c r="B452" s="6"/>
      <c r="C452" s="12"/>
    </row>
    <row r="453" spans="2:3" x14ac:dyDescent="0.2">
      <c r="B453" s="6"/>
      <c r="C453" s="12"/>
    </row>
    <row r="454" spans="2:3" x14ac:dyDescent="0.2">
      <c r="B454" s="6"/>
      <c r="C454" s="12"/>
    </row>
    <row r="455" spans="2:3" x14ac:dyDescent="0.2">
      <c r="B455" s="6"/>
      <c r="C455" s="12"/>
    </row>
    <row r="456" spans="2:3" x14ac:dyDescent="0.2">
      <c r="B456" s="6"/>
      <c r="C456" s="12"/>
    </row>
    <row r="457" spans="2:3" x14ac:dyDescent="0.2">
      <c r="B457" s="6"/>
      <c r="C457" s="12"/>
    </row>
    <row r="458" spans="2:3" x14ac:dyDescent="0.2">
      <c r="B458" s="6"/>
      <c r="C458" s="12"/>
    </row>
    <row r="459" spans="2:3" x14ac:dyDescent="0.2">
      <c r="B459" s="6"/>
      <c r="C459" s="12"/>
    </row>
    <row r="460" spans="2:3" x14ac:dyDescent="0.2">
      <c r="B460" s="6"/>
      <c r="C460" s="12"/>
    </row>
    <row r="461" spans="2:3" x14ac:dyDescent="0.2">
      <c r="B461" s="6"/>
      <c r="C461" s="12"/>
    </row>
    <row r="462" spans="2:3" x14ac:dyDescent="0.2">
      <c r="B462" s="6"/>
      <c r="C462" s="12"/>
    </row>
    <row r="463" spans="2:3" x14ac:dyDescent="0.2">
      <c r="B463" s="6"/>
      <c r="C463" s="12"/>
    </row>
    <row r="464" spans="2:3" x14ac:dyDescent="0.2">
      <c r="B464" s="6"/>
      <c r="C464" s="12"/>
    </row>
    <row r="465" spans="2:3" x14ac:dyDescent="0.2">
      <c r="B465" s="6"/>
      <c r="C465" s="12"/>
    </row>
    <row r="466" spans="2:3" x14ac:dyDescent="0.2">
      <c r="B466" s="6"/>
      <c r="C466" s="12"/>
    </row>
    <row r="467" spans="2:3" x14ac:dyDescent="0.2">
      <c r="B467" s="6"/>
      <c r="C467" s="12"/>
    </row>
    <row r="468" spans="2:3" x14ac:dyDescent="0.2">
      <c r="B468" s="6"/>
      <c r="C468" s="12"/>
    </row>
    <row r="469" spans="2:3" x14ac:dyDescent="0.2">
      <c r="B469" s="6"/>
      <c r="C469" s="12"/>
    </row>
    <row r="470" spans="2:3" x14ac:dyDescent="0.2">
      <c r="B470" s="6"/>
      <c r="C470" s="12"/>
    </row>
    <row r="471" spans="2:3" x14ac:dyDescent="0.2">
      <c r="B471" s="6"/>
      <c r="C471" s="12"/>
    </row>
    <row r="472" spans="2:3" x14ac:dyDescent="0.2">
      <c r="B472" s="6"/>
      <c r="C472" s="12"/>
    </row>
    <row r="473" spans="2:3" x14ac:dyDescent="0.2">
      <c r="B473" s="6"/>
      <c r="C473" s="12"/>
    </row>
    <row r="474" spans="2:3" x14ac:dyDescent="0.2">
      <c r="B474" s="6"/>
      <c r="C474" s="12"/>
    </row>
    <row r="475" spans="2:3" x14ac:dyDescent="0.2">
      <c r="B475" s="6"/>
      <c r="C475" s="12"/>
    </row>
    <row r="476" spans="2:3" x14ac:dyDescent="0.2">
      <c r="B476" s="6"/>
      <c r="C476" s="12"/>
    </row>
    <row r="477" spans="2:3" x14ac:dyDescent="0.2">
      <c r="B477" s="6"/>
      <c r="C477" s="12"/>
    </row>
    <row r="478" spans="2:3" x14ac:dyDescent="0.2">
      <c r="B478" s="6"/>
      <c r="C478" s="12"/>
    </row>
    <row r="479" spans="2:3" x14ac:dyDescent="0.2">
      <c r="B479" s="6"/>
      <c r="C479" s="12"/>
    </row>
    <row r="480" spans="2:3" x14ac:dyDescent="0.2">
      <c r="B480" s="6"/>
      <c r="C480" s="12"/>
    </row>
    <row r="481" spans="2:3" x14ac:dyDescent="0.2">
      <c r="B481" s="6"/>
      <c r="C481" s="12"/>
    </row>
    <row r="482" spans="2:3" x14ac:dyDescent="0.2">
      <c r="B482" s="6"/>
      <c r="C482" s="12"/>
    </row>
    <row r="483" spans="2:3" x14ac:dyDescent="0.2">
      <c r="B483" s="6"/>
      <c r="C483" s="12"/>
    </row>
    <row r="484" spans="2:3" x14ac:dyDescent="0.2">
      <c r="B484" s="6"/>
      <c r="C484" s="12"/>
    </row>
    <row r="485" spans="2:3" x14ac:dyDescent="0.2">
      <c r="B485" s="6"/>
      <c r="C485" s="12"/>
    </row>
    <row r="486" spans="2:3" x14ac:dyDescent="0.2">
      <c r="B486" s="6"/>
      <c r="C486" s="12"/>
    </row>
    <row r="487" spans="2:3" x14ac:dyDescent="0.2">
      <c r="B487" s="6"/>
      <c r="C487" s="12"/>
    </row>
    <row r="488" spans="2:3" x14ac:dyDescent="0.2">
      <c r="B488" s="6"/>
      <c r="C488" s="12"/>
    </row>
    <row r="489" spans="2:3" x14ac:dyDescent="0.2">
      <c r="B489" s="6"/>
      <c r="C489" s="12"/>
    </row>
    <row r="490" spans="2:3" x14ac:dyDescent="0.2">
      <c r="B490" s="6"/>
      <c r="C490" s="12"/>
    </row>
    <row r="491" spans="2:3" x14ac:dyDescent="0.2">
      <c r="B491" s="6"/>
      <c r="C491" s="12"/>
    </row>
    <row r="492" spans="2:3" x14ac:dyDescent="0.2">
      <c r="B492" s="6"/>
      <c r="C492" s="12"/>
    </row>
    <row r="493" spans="2:3" x14ac:dyDescent="0.2">
      <c r="B493" s="6"/>
      <c r="C493" s="12"/>
    </row>
    <row r="494" spans="2:3" x14ac:dyDescent="0.2">
      <c r="B494" s="6"/>
      <c r="C494" s="12"/>
    </row>
    <row r="495" spans="2:3" x14ac:dyDescent="0.2">
      <c r="B495" s="6"/>
      <c r="C495" s="12"/>
    </row>
    <row r="496" spans="2:3" x14ac:dyDescent="0.2">
      <c r="B496" s="6"/>
      <c r="C496" s="12"/>
    </row>
    <row r="497" spans="2:3" x14ac:dyDescent="0.2">
      <c r="B497" s="6"/>
      <c r="C497" s="12"/>
    </row>
    <row r="498" spans="2:3" x14ac:dyDescent="0.2">
      <c r="B498" s="6"/>
      <c r="C498" s="12"/>
    </row>
    <row r="499" spans="2:3" x14ac:dyDescent="0.2">
      <c r="B499" s="6"/>
      <c r="C499" s="12"/>
    </row>
    <row r="500" spans="2:3" x14ac:dyDescent="0.2">
      <c r="B500" s="6"/>
      <c r="C500" s="12"/>
    </row>
    <row r="501" spans="2:3" x14ac:dyDescent="0.2">
      <c r="B501" s="6"/>
      <c r="C501" s="12"/>
    </row>
    <row r="502" spans="2:3" x14ac:dyDescent="0.2">
      <c r="B502" s="6"/>
      <c r="C502" s="12"/>
    </row>
    <row r="503" spans="2:3" x14ac:dyDescent="0.2">
      <c r="B503" s="6"/>
      <c r="C503" s="12"/>
    </row>
    <row r="504" spans="2:3" x14ac:dyDescent="0.2">
      <c r="B504" s="6"/>
      <c r="C504" s="12"/>
    </row>
    <row r="505" spans="2:3" x14ac:dyDescent="0.2">
      <c r="B505" s="6"/>
      <c r="C505" s="12"/>
    </row>
    <row r="506" spans="2:3" x14ac:dyDescent="0.2">
      <c r="B506" s="6"/>
      <c r="C506" s="12"/>
    </row>
    <row r="507" spans="2:3" x14ac:dyDescent="0.2">
      <c r="B507" s="6"/>
      <c r="C507" s="12"/>
    </row>
    <row r="508" spans="2:3" x14ac:dyDescent="0.2">
      <c r="B508" s="6"/>
      <c r="C508" s="12"/>
    </row>
    <row r="509" spans="2:3" x14ac:dyDescent="0.2">
      <c r="B509" s="6"/>
      <c r="C509" s="12"/>
    </row>
    <row r="510" spans="2:3" x14ac:dyDescent="0.2">
      <c r="B510" s="6"/>
      <c r="C510" s="12"/>
    </row>
    <row r="511" spans="2:3" x14ac:dyDescent="0.2">
      <c r="B511" s="6"/>
      <c r="C511" s="12"/>
    </row>
    <row r="512" spans="2:3" x14ac:dyDescent="0.2">
      <c r="B512" s="6"/>
      <c r="C512" s="12"/>
    </row>
    <row r="513" spans="2:3" x14ac:dyDescent="0.2">
      <c r="B513" s="6"/>
      <c r="C513" s="12"/>
    </row>
    <row r="514" spans="2:3" x14ac:dyDescent="0.2">
      <c r="B514" s="6"/>
      <c r="C514" s="12"/>
    </row>
    <row r="515" spans="2:3" x14ac:dyDescent="0.2">
      <c r="B515" s="6"/>
      <c r="C515" s="12"/>
    </row>
    <row r="516" spans="2:3" x14ac:dyDescent="0.2">
      <c r="B516" s="6"/>
      <c r="C516" s="12"/>
    </row>
    <row r="517" spans="2:3" x14ac:dyDescent="0.2">
      <c r="B517" s="6"/>
      <c r="C517" s="12"/>
    </row>
    <row r="518" spans="2:3" x14ac:dyDescent="0.2">
      <c r="B518" s="6"/>
      <c r="C518" s="12"/>
    </row>
    <row r="519" spans="2:3" x14ac:dyDescent="0.2">
      <c r="B519" s="6"/>
      <c r="C519" s="12"/>
    </row>
    <row r="520" spans="2:3" x14ac:dyDescent="0.2">
      <c r="B520" s="6"/>
      <c r="C520" s="12"/>
    </row>
    <row r="521" spans="2:3" x14ac:dyDescent="0.2">
      <c r="B521" s="6"/>
      <c r="C521" s="12"/>
    </row>
    <row r="522" spans="2:3" x14ac:dyDescent="0.2">
      <c r="B522" s="6"/>
      <c r="C522" s="12"/>
    </row>
    <row r="523" spans="2:3" x14ac:dyDescent="0.2">
      <c r="B523" s="6"/>
      <c r="C523" s="12"/>
    </row>
    <row r="524" spans="2:3" x14ac:dyDescent="0.2">
      <c r="B524" s="6"/>
      <c r="C524" s="12"/>
    </row>
    <row r="525" spans="2:3" x14ac:dyDescent="0.2">
      <c r="B525" s="6"/>
      <c r="C525" s="12"/>
    </row>
    <row r="526" spans="2:3" x14ac:dyDescent="0.2">
      <c r="B526" s="6"/>
      <c r="C526" s="12"/>
    </row>
    <row r="527" spans="2:3" x14ac:dyDescent="0.2">
      <c r="B527" s="6"/>
      <c r="C527" s="12"/>
    </row>
    <row r="528" spans="2:3" x14ac:dyDescent="0.2">
      <c r="B528" s="6"/>
      <c r="C528" s="12"/>
    </row>
    <row r="529" spans="2:3" x14ac:dyDescent="0.2">
      <c r="B529" s="6"/>
      <c r="C529" s="12"/>
    </row>
    <row r="530" spans="2:3" x14ac:dyDescent="0.2">
      <c r="B530" s="6"/>
      <c r="C530" s="12"/>
    </row>
    <row r="531" spans="2:3" x14ac:dyDescent="0.2">
      <c r="B531" s="6"/>
      <c r="C531" s="12"/>
    </row>
    <row r="532" spans="2:3" x14ac:dyDescent="0.2">
      <c r="B532" s="6"/>
      <c r="C532" s="12"/>
    </row>
    <row r="533" spans="2:3" x14ac:dyDescent="0.2">
      <c r="B533" s="6"/>
      <c r="C533" s="12"/>
    </row>
    <row r="534" spans="2:3" x14ac:dyDescent="0.2">
      <c r="B534" s="6"/>
      <c r="C534" s="12"/>
    </row>
    <row r="535" spans="2:3" x14ac:dyDescent="0.2">
      <c r="B535" s="6"/>
      <c r="C535" s="12"/>
    </row>
    <row r="536" spans="2:3" x14ac:dyDescent="0.2">
      <c r="B536" s="6"/>
      <c r="C536" s="12"/>
    </row>
    <row r="537" spans="2:3" x14ac:dyDescent="0.2">
      <c r="B537" s="6"/>
      <c r="C537" s="12"/>
    </row>
    <row r="538" spans="2:3" x14ac:dyDescent="0.2">
      <c r="B538" s="6"/>
      <c r="C538" s="12"/>
    </row>
    <row r="539" spans="2:3" x14ac:dyDescent="0.2">
      <c r="B539" s="6"/>
      <c r="C539" s="12"/>
    </row>
    <row r="540" spans="2:3" x14ac:dyDescent="0.2">
      <c r="B540" s="6"/>
      <c r="C540" s="12"/>
    </row>
    <row r="541" spans="2:3" x14ac:dyDescent="0.2">
      <c r="B541" s="6"/>
      <c r="C541" s="12"/>
    </row>
    <row r="542" spans="2:3" x14ac:dyDescent="0.2">
      <c r="B542" s="6"/>
      <c r="C542" s="12"/>
    </row>
    <row r="543" spans="2:3" x14ac:dyDescent="0.2">
      <c r="B543" s="6"/>
      <c r="C543" s="12"/>
    </row>
    <row r="544" spans="2:3" x14ac:dyDescent="0.2">
      <c r="B544" s="6"/>
      <c r="C544" s="12"/>
    </row>
    <row r="545" spans="2:3" x14ac:dyDescent="0.2">
      <c r="B545" s="6"/>
      <c r="C545" s="12"/>
    </row>
    <row r="546" spans="2:3" x14ac:dyDescent="0.2">
      <c r="B546" s="6"/>
      <c r="C546" s="12"/>
    </row>
    <row r="547" spans="2:3" x14ac:dyDescent="0.2">
      <c r="B547" s="6"/>
      <c r="C547" s="12"/>
    </row>
    <row r="548" spans="2:3" x14ac:dyDescent="0.2">
      <c r="B548" s="6"/>
      <c r="C548" s="12"/>
    </row>
    <row r="549" spans="2:3" x14ac:dyDescent="0.2">
      <c r="B549" s="6"/>
      <c r="C549" s="12"/>
    </row>
    <row r="550" spans="2:3" x14ac:dyDescent="0.2">
      <c r="B550" s="6"/>
      <c r="C550" s="12"/>
    </row>
    <row r="551" spans="2:3" x14ac:dyDescent="0.2">
      <c r="B551" s="6"/>
      <c r="C551" s="12"/>
    </row>
    <row r="552" spans="2:3" x14ac:dyDescent="0.2">
      <c r="B552" s="6"/>
      <c r="C552" s="12"/>
    </row>
    <row r="553" spans="2:3" x14ac:dyDescent="0.2">
      <c r="B553" s="6"/>
      <c r="C553" s="12"/>
    </row>
    <row r="554" spans="2:3" x14ac:dyDescent="0.2">
      <c r="B554" s="6"/>
      <c r="C554" s="12"/>
    </row>
    <row r="555" spans="2:3" x14ac:dyDescent="0.2">
      <c r="B555" s="6"/>
      <c r="C555" s="12"/>
    </row>
    <row r="556" spans="2:3" x14ac:dyDescent="0.2">
      <c r="B556" s="6"/>
      <c r="C556" s="12"/>
    </row>
    <row r="557" spans="2:3" x14ac:dyDescent="0.2">
      <c r="B557" s="6"/>
      <c r="C557" s="12"/>
    </row>
    <row r="558" spans="2:3" x14ac:dyDescent="0.2">
      <c r="B558" s="6"/>
      <c r="C558" s="12"/>
    </row>
    <row r="559" spans="2:3" x14ac:dyDescent="0.2">
      <c r="B559" s="6"/>
      <c r="C559" s="12"/>
    </row>
    <row r="560" spans="2:3" x14ac:dyDescent="0.2">
      <c r="B560" s="6"/>
      <c r="C560" s="12"/>
    </row>
    <row r="561" spans="2:3" x14ac:dyDescent="0.2">
      <c r="B561" s="6"/>
      <c r="C561" s="12"/>
    </row>
    <row r="562" spans="2:3" x14ac:dyDescent="0.2">
      <c r="B562" s="6"/>
      <c r="C562" s="12"/>
    </row>
    <row r="563" spans="2:3" x14ac:dyDescent="0.2">
      <c r="B563" s="6"/>
      <c r="C563" s="12"/>
    </row>
    <row r="564" spans="2:3" x14ac:dyDescent="0.2">
      <c r="B564" s="6"/>
      <c r="C564" s="12"/>
    </row>
    <row r="565" spans="2:3" x14ac:dyDescent="0.2">
      <c r="B565" s="6"/>
      <c r="C565" s="12"/>
    </row>
    <row r="566" spans="2:3" x14ac:dyDescent="0.2">
      <c r="B566" s="6"/>
      <c r="C566" s="12"/>
    </row>
    <row r="567" spans="2:3" x14ac:dyDescent="0.2">
      <c r="B567" s="6"/>
      <c r="C567" s="12"/>
    </row>
    <row r="568" spans="2:3" x14ac:dyDescent="0.2">
      <c r="B568" s="6"/>
      <c r="C568" s="12"/>
    </row>
    <row r="569" spans="2:3" x14ac:dyDescent="0.2">
      <c r="B569" s="6"/>
      <c r="C569" s="12"/>
    </row>
    <row r="570" spans="2:3" x14ac:dyDescent="0.2">
      <c r="B570" s="6"/>
      <c r="C570" s="12"/>
    </row>
    <row r="571" spans="2:3" x14ac:dyDescent="0.2">
      <c r="B571" s="6"/>
      <c r="C571" s="12"/>
    </row>
    <row r="572" spans="2:3" x14ac:dyDescent="0.2">
      <c r="B572" s="6"/>
      <c r="C572" s="12"/>
    </row>
    <row r="573" spans="2:3" x14ac:dyDescent="0.2">
      <c r="B573" s="6"/>
      <c r="C573" s="12"/>
    </row>
    <row r="574" spans="2:3" x14ac:dyDescent="0.2">
      <c r="B574" s="6"/>
      <c r="C574" s="12"/>
    </row>
    <row r="575" spans="2:3" x14ac:dyDescent="0.2">
      <c r="B575" s="6"/>
      <c r="C575" s="12"/>
    </row>
    <row r="576" spans="2:3" x14ac:dyDescent="0.2">
      <c r="B576" s="6"/>
      <c r="C576" s="12"/>
    </row>
    <row r="577" spans="2:3" x14ac:dyDescent="0.2">
      <c r="B577" s="6"/>
      <c r="C577" s="12"/>
    </row>
    <row r="578" spans="2:3" x14ac:dyDescent="0.2">
      <c r="B578" s="6"/>
      <c r="C578" s="12"/>
    </row>
    <row r="579" spans="2:3" x14ac:dyDescent="0.2">
      <c r="B579" s="6"/>
      <c r="C579" s="12"/>
    </row>
    <row r="580" spans="2:3" x14ac:dyDescent="0.2">
      <c r="B580" s="6"/>
      <c r="C580" s="12"/>
    </row>
    <row r="581" spans="2:3" x14ac:dyDescent="0.2">
      <c r="B581" s="6"/>
      <c r="C581" s="12"/>
    </row>
    <row r="582" spans="2:3" x14ac:dyDescent="0.2">
      <c r="B582" s="6"/>
      <c r="C582" s="12"/>
    </row>
    <row r="583" spans="2:3" x14ac:dyDescent="0.2">
      <c r="B583" s="6"/>
      <c r="C583" s="12"/>
    </row>
    <row r="584" spans="2:3" x14ac:dyDescent="0.2">
      <c r="B584" s="6"/>
      <c r="C584" s="12"/>
    </row>
    <row r="585" spans="2:3" x14ac:dyDescent="0.2">
      <c r="B585" s="6"/>
      <c r="C585" s="12"/>
    </row>
    <row r="586" spans="2:3" x14ac:dyDescent="0.2">
      <c r="B586" s="6"/>
      <c r="C586" s="12"/>
    </row>
    <row r="587" spans="2:3" x14ac:dyDescent="0.2">
      <c r="B587" s="6"/>
      <c r="C587" s="12"/>
    </row>
    <row r="588" spans="2:3" x14ac:dyDescent="0.2">
      <c r="B588" s="6"/>
      <c r="C588" s="12"/>
    </row>
    <row r="589" spans="2:3" x14ac:dyDescent="0.2">
      <c r="B589" s="6"/>
      <c r="C589" s="12"/>
    </row>
    <row r="590" spans="2:3" x14ac:dyDescent="0.2">
      <c r="B590" s="6"/>
      <c r="C590" s="12"/>
    </row>
    <row r="591" spans="2:3" x14ac:dyDescent="0.2">
      <c r="B591" s="6"/>
      <c r="C591" s="12"/>
    </row>
    <row r="592" spans="2:3" x14ac:dyDescent="0.2">
      <c r="B592" s="6"/>
      <c r="C592" s="12"/>
    </row>
    <row r="593" spans="2:3" x14ac:dyDescent="0.2">
      <c r="B593" s="6"/>
      <c r="C593" s="12"/>
    </row>
    <row r="594" spans="2:3" x14ac:dyDescent="0.2">
      <c r="B594" s="6"/>
      <c r="C594" s="12"/>
    </row>
    <row r="595" spans="2:3" x14ac:dyDescent="0.2">
      <c r="B595" s="6"/>
      <c r="C595" s="12"/>
    </row>
    <row r="596" spans="2:3" x14ac:dyDescent="0.2">
      <c r="B596" s="6"/>
      <c r="C596" s="12"/>
    </row>
    <row r="597" spans="2:3" x14ac:dyDescent="0.2">
      <c r="B597" s="6"/>
      <c r="C597" s="12"/>
    </row>
    <row r="598" spans="2:3" x14ac:dyDescent="0.2">
      <c r="B598" s="6"/>
      <c r="C598" s="12"/>
    </row>
    <row r="599" spans="2:3" x14ac:dyDescent="0.2">
      <c r="B599" s="6"/>
      <c r="C599" s="12"/>
    </row>
    <row r="600" spans="2:3" x14ac:dyDescent="0.2">
      <c r="B600" s="6"/>
      <c r="C600" s="12"/>
    </row>
    <row r="601" spans="2:3" x14ac:dyDescent="0.2">
      <c r="B601" s="6"/>
      <c r="C601" s="12"/>
    </row>
    <row r="602" spans="2:3" x14ac:dyDescent="0.2">
      <c r="B602" s="6"/>
      <c r="C602" s="12"/>
    </row>
    <row r="603" spans="2:3" x14ac:dyDescent="0.2">
      <c r="B603" s="6"/>
      <c r="C603" s="12"/>
    </row>
    <row r="604" spans="2:3" x14ac:dyDescent="0.2">
      <c r="B604" s="6"/>
      <c r="C604" s="12"/>
    </row>
    <row r="605" spans="2:3" x14ac:dyDescent="0.2">
      <c r="B605" s="6"/>
      <c r="C605" s="12"/>
    </row>
    <row r="606" spans="2:3" x14ac:dyDescent="0.2">
      <c r="B606" s="6"/>
      <c r="C606" s="12"/>
    </row>
    <row r="607" spans="2:3" x14ac:dyDescent="0.2">
      <c r="B607" s="6"/>
      <c r="C607" s="12"/>
    </row>
    <row r="608" spans="2:3" x14ac:dyDescent="0.2">
      <c r="B608" s="6"/>
      <c r="C608" s="12"/>
    </row>
    <row r="609" spans="2:3" x14ac:dyDescent="0.2">
      <c r="B609" s="6"/>
      <c r="C609" s="12"/>
    </row>
    <row r="610" spans="2:3" x14ac:dyDescent="0.2">
      <c r="B610" s="6"/>
      <c r="C610" s="12"/>
    </row>
    <row r="611" spans="2:3" x14ac:dyDescent="0.2">
      <c r="B611" s="6"/>
      <c r="C611" s="12"/>
    </row>
    <row r="612" spans="2:3" x14ac:dyDescent="0.2">
      <c r="B612" s="6"/>
      <c r="C612" s="12"/>
    </row>
    <row r="613" spans="2:3" x14ac:dyDescent="0.2">
      <c r="B613" s="6"/>
      <c r="C613" s="12"/>
    </row>
    <row r="614" spans="2:3" x14ac:dyDescent="0.2">
      <c r="B614" s="6"/>
      <c r="C614" s="12"/>
    </row>
    <row r="615" spans="2:3" x14ac:dyDescent="0.2">
      <c r="B615" s="6"/>
      <c r="C615" s="12"/>
    </row>
    <row r="616" spans="2:3" x14ac:dyDescent="0.2">
      <c r="B616" s="6"/>
      <c r="C616" s="12"/>
    </row>
    <row r="617" spans="2:3" x14ac:dyDescent="0.2">
      <c r="B617" s="6"/>
      <c r="C617" s="12"/>
    </row>
    <row r="618" spans="2:3" x14ac:dyDescent="0.2">
      <c r="B618" s="6"/>
      <c r="C618" s="12"/>
    </row>
    <row r="619" spans="2:3" x14ac:dyDescent="0.2">
      <c r="B619" s="6"/>
      <c r="C619" s="12"/>
    </row>
    <row r="620" spans="2:3" x14ac:dyDescent="0.2">
      <c r="B620" s="6"/>
      <c r="C620" s="12"/>
    </row>
    <row r="621" spans="2:3" x14ac:dyDescent="0.2">
      <c r="B621" s="6"/>
      <c r="C621" s="12"/>
    </row>
    <row r="622" spans="2:3" x14ac:dyDescent="0.2">
      <c r="B622" s="6"/>
      <c r="C622" s="12"/>
    </row>
    <row r="623" spans="2:3" x14ac:dyDescent="0.2">
      <c r="B623" s="6"/>
      <c r="C623" s="12"/>
    </row>
    <row r="624" spans="2:3" x14ac:dyDescent="0.2">
      <c r="B624" s="6"/>
      <c r="C624" s="12"/>
    </row>
    <row r="625" spans="2:3" x14ac:dyDescent="0.2">
      <c r="B625" s="6"/>
      <c r="C625" s="12"/>
    </row>
    <row r="626" spans="2:3" x14ac:dyDescent="0.2">
      <c r="B626" s="6"/>
      <c r="C626" s="12"/>
    </row>
    <row r="627" spans="2:3" x14ac:dyDescent="0.2">
      <c r="B627" s="6"/>
      <c r="C627" s="12"/>
    </row>
    <row r="628" spans="2:3" x14ac:dyDescent="0.2">
      <c r="B628" s="6"/>
      <c r="C628" s="12"/>
    </row>
    <row r="629" spans="2:3" x14ac:dyDescent="0.2">
      <c r="B629" s="6"/>
      <c r="C629" s="12"/>
    </row>
    <row r="630" spans="2:3" x14ac:dyDescent="0.2">
      <c r="B630" s="6"/>
      <c r="C630" s="12"/>
    </row>
    <row r="631" spans="2:3" x14ac:dyDescent="0.2">
      <c r="B631" s="6"/>
      <c r="C631" s="12"/>
    </row>
    <row r="632" spans="2:3" x14ac:dyDescent="0.2">
      <c r="B632" s="6"/>
      <c r="C632" s="12"/>
    </row>
    <row r="633" spans="2:3" x14ac:dyDescent="0.2">
      <c r="B633" s="6"/>
      <c r="C633" s="12"/>
    </row>
    <row r="634" spans="2:3" x14ac:dyDescent="0.2">
      <c r="B634" s="6"/>
      <c r="C634" s="12"/>
    </row>
    <row r="635" spans="2:3" x14ac:dyDescent="0.2">
      <c r="B635" s="6"/>
      <c r="C635" s="12"/>
    </row>
    <row r="636" spans="2:3" x14ac:dyDescent="0.2">
      <c r="B636" s="6"/>
      <c r="C636" s="12"/>
    </row>
    <row r="637" spans="2:3" x14ac:dyDescent="0.2">
      <c r="B637" s="6"/>
      <c r="C637" s="12"/>
    </row>
    <row r="638" spans="2:3" x14ac:dyDescent="0.2">
      <c r="B638" s="6"/>
      <c r="C638" s="12"/>
    </row>
    <row r="639" spans="2:3" x14ac:dyDescent="0.2">
      <c r="B639" s="6"/>
      <c r="C639" s="12"/>
    </row>
    <row r="640" spans="2:3" x14ac:dyDescent="0.2">
      <c r="B640" s="6"/>
      <c r="C640" s="12"/>
    </row>
    <row r="641" spans="2:3" x14ac:dyDescent="0.2">
      <c r="B641" s="6"/>
      <c r="C641" s="12"/>
    </row>
    <row r="642" spans="2:3" x14ac:dyDescent="0.2">
      <c r="B642" s="6"/>
      <c r="C642" s="12"/>
    </row>
    <row r="643" spans="2:3" x14ac:dyDescent="0.2">
      <c r="B643" s="6"/>
      <c r="C643" s="12"/>
    </row>
    <row r="644" spans="2:3" x14ac:dyDescent="0.2">
      <c r="B644" s="6"/>
      <c r="C644" s="12"/>
    </row>
    <row r="645" spans="2:3" x14ac:dyDescent="0.2">
      <c r="B645" s="6"/>
      <c r="C645" s="12"/>
    </row>
    <row r="646" spans="2:3" x14ac:dyDescent="0.2">
      <c r="B646" s="6"/>
      <c r="C646" s="12"/>
    </row>
    <row r="647" spans="2:3" x14ac:dyDescent="0.2">
      <c r="B647" s="6"/>
      <c r="C647" s="12"/>
    </row>
    <row r="648" spans="2:3" x14ac:dyDescent="0.2">
      <c r="B648" s="6"/>
      <c r="C648" s="12"/>
    </row>
    <row r="649" spans="2:3" x14ac:dyDescent="0.2">
      <c r="B649" s="6"/>
      <c r="C649" s="12"/>
    </row>
    <row r="650" spans="2:3" x14ac:dyDescent="0.2">
      <c r="B650" s="6"/>
      <c r="C650" s="12"/>
    </row>
    <row r="651" spans="2:3" x14ac:dyDescent="0.2">
      <c r="B651" s="6"/>
      <c r="C651" s="12"/>
    </row>
    <row r="652" spans="2:3" x14ac:dyDescent="0.2">
      <c r="B652" s="6"/>
      <c r="C652" s="12"/>
    </row>
    <row r="653" spans="2:3" x14ac:dyDescent="0.2">
      <c r="B653" s="6"/>
      <c r="C653" s="12"/>
    </row>
    <row r="654" spans="2:3" x14ac:dyDescent="0.2">
      <c r="B654" s="6"/>
      <c r="C654" s="12"/>
    </row>
    <row r="655" spans="2:3" x14ac:dyDescent="0.2">
      <c r="B655" s="6"/>
      <c r="C655" s="12"/>
    </row>
    <row r="656" spans="2:3" x14ac:dyDescent="0.2">
      <c r="B656" s="6"/>
      <c r="C656" s="12"/>
    </row>
    <row r="657" spans="2:3" x14ac:dyDescent="0.2">
      <c r="B657" s="6"/>
      <c r="C657" s="12"/>
    </row>
    <row r="658" spans="2:3" x14ac:dyDescent="0.2">
      <c r="B658" s="6"/>
      <c r="C658" s="12"/>
    </row>
    <row r="659" spans="2:3" x14ac:dyDescent="0.2">
      <c r="B659" s="6"/>
      <c r="C659" s="12"/>
    </row>
    <row r="660" spans="2:3" x14ac:dyDescent="0.2">
      <c r="B660" s="6"/>
      <c r="C660" s="12"/>
    </row>
    <row r="661" spans="2:3" x14ac:dyDescent="0.2">
      <c r="B661" s="6"/>
      <c r="C661" s="12"/>
    </row>
    <row r="662" spans="2:3" x14ac:dyDescent="0.2">
      <c r="B662" s="6"/>
      <c r="C662" s="12"/>
    </row>
    <row r="663" spans="2:3" x14ac:dyDescent="0.2">
      <c r="B663" s="6"/>
      <c r="C663" s="12"/>
    </row>
    <row r="664" spans="2:3" x14ac:dyDescent="0.2">
      <c r="B664" s="6"/>
      <c r="C664" s="12"/>
    </row>
    <row r="665" spans="2:3" x14ac:dyDescent="0.2">
      <c r="B665" s="6"/>
      <c r="C665" s="12"/>
    </row>
    <row r="666" spans="2:3" x14ac:dyDescent="0.2">
      <c r="B666" s="6"/>
      <c r="C666" s="12"/>
    </row>
    <row r="667" spans="2:3" x14ac:dyDescent="0.2">
      <c r="B667" s="6"/>
      <c r="C667" s="12"/>
    </row>
    <row r="668" spans="2:3" x14ac:dyDescent="0.2">
      <c r="B668" s="6"/>
      <c r="C668" s="12"/>
    </row>
    <row r="669" spans="2:3" x14ac:dyDescent="0.2">
      <c r="B669" s="6"/>
      <c r="C669" s="12"/>
    </row>
    <row r="670" spans="2:3" x14ac:dyDescent="0.2">
      <c r="B670" s="6"/>
      <c r="C670" s="12"/>
    </row>
    <row r="671" spans="2:3" x14ac:dyDescent="0.2">
      <c r="B671" s="6"/>
      <c r="C671" s="12"/>
    </row>
    <row r="672" spans="2:3" x14ac:dyDescent="0.2">
      <c r="B672" s="6"/>
      <c r="C672" s="12"/>
    </row>
    <row r="673" spans="2:3" x14ac:dyDescent="0.2">
      <c r="B673" s="6"/>
      <c r="C673" s="12"/>
    </row>
    <row r="674" spans="2:3" x14ac:dyDescent="0.2">
      <c r="B674" s="6"/>
      <c r="C674" s="12"/>
    </row>
    <row r="675" spans="2:3" x14ac:dyDescent="0.2">
      <c r="B675" s="6"/>
      <c r="C675" s="12"/>
    </row>
    <row r="676" spans="2:3" x14ac:dyDescent="0.2">
      <c r="B676" s="6"/>
      <c r="C676" s="12"/>
    </row>
    <row r="677" spans="2:3" x14ac:dyDescent="0.2">
      <c r="B677" s="6"/>
      <c r="C677" s="12"/>
    </row>
    <row r="678" spans="2:3" x14ac:dyDescent="0.2">
      <c r="B678" s="6"/>
      <c r="C678" s="12"/>
    </row>
    <row r="679" spans="2:3" x14ac:dyDescent="0.2">
      <c r="B679" s="6"/>
      <c r="C679" s="12"/>
    </row>
    <row r="680" spans="2:3" x14ac:dyDescent="0.2">
      <c r="B680" s="6"/>
      <c r="C680" s="12"/>
    </row>
    <row r="681" spans="2:3" x14ac:dyDescent="0.2">
      <c r="B681" s="6"/>
      <c r="C681" s="12"/>
    </row>
    <row r="682" spans="2:3" x14ac:dyDescent="0.2">
      <c r="B682" s="6"/>
      <c r="C682" s="12"/>
    </row>
    <row r="683" spans="2:3" x14ac:dyDescent="0.2">
      <c r="B683" s="6"/>
      <c r="C683" s="12"/>
    </row>
    <row r="684" spans="2:3" x14ac:dyDescent="0.2">
      <c r="B684" s="6"/>
      <c r="C684" s="12"/>
    </row>
    <row r="685" spans="2:3" x14ac:dyDescent="0.2">
      <c r="B685" s="6"/>
      <c r="C685" s="12"/>
    </row>
    <row r="686" spans="2:3" x14ac:dyDescent="0.2">
      <c r="B686" s="6"/>
      <c r="C686" s="12"/>
    </row>
    <row r="687" spans="2:3" x14ac:dyDescent="0.2">
      <c r="B687" s="6"/>
      <c r="C687" s="12"/>
    </row>
    <row r="688" spans="2:3" x14ac:dyDescent="0.2">
      <c r="B688" s="6"/>
      <c r="C688" s="12"/>
    </row>
    <row r="689" spans="2:3" x14ac:dyDescent="0.2">
      <c r="B689" s="6"/>
      <c r="C689" s="12"/>
    </row>
    <row r="690" spans="2:3" x14ac:dyDescent="0.2">
      <c r="B690" s="6"/>
      <c r="C690" s="12"/>
    </row>
    <row r="691" spans="2:3" x14ac:dyDescent="0.2">
      <c r="B691" s="6"/>
      <c r="C691" s="12"/>
    </row>
    <row r="692" spans="2:3" x14ac:dyDescent="0.2">
      <c r="B692" s="6"/>
      <c r="C692" s="12"/>
    </row>
    <row r="693" spans="2:3" x14ac:dyDescent="0.2">
      <c r="B693" s="6"/>
      <c r="C693" s="12"/>
    </row>
    <row r="694" spans="2:3" x14ac:dyDescent="0.2">
      <c r="B694" s="6"/>
      <c r="C694" s="12"/>
    </row>
    <row r="695" spans="2:3" x14ac:dyDescent="0.2">
      <c r="B695" s="6"/>
      <c r="C695" s="12"/>
    </row>
    <row r="696" spans="2:3" x14ac:dyDescent="0.2">
      <c r="B696" s="6"/>
      <c r="C696" s="12"/>
    </row>
    <row r="697" spans="2:3" x14ac:dyDescent="0.2">
      <c r="B697" s="6"/>
      <c r="C697" s="12"/>
    </row>
    <row r="698" spans="2:3" x14ac:dyDescent="0.2">
      <c r="B698" s="6"/>
      <c r="C698" s="12"/>
    </row>
    <row r="699" spans="2:3" x14ac:dyDescent="0.2">
      <c r="B699" s="6"/>
      <c r="C699" s="12"/>
    </row>
    <row r="700" spans="2:3" x14ac:dyDescent="0.2">
      <c r="B700" s="6"/>
      <c r="C700" s="12"/>
    </row>
    <row r="701" spans="2:3" x14ac:dyDescent="0.2">
      <c r="B701" s="6"/>
      <c r="C701" s="12"/>
    </row>
    <row r="702" spans="2:3" x14ac:dyDescent="0.2">
      <c r="B702" s="6"/>
      <c r="C702" s="12"/>
    </row>
    <row r="703" spans="2:3" x14ac:dyDescent="0.2">
      <c r="B703" s="6"/>
      <c r="C703" s="12"/>
    </row>
    <row r="704" spans="2:3" x14ac:dyDescent="0.2">
      <c r="B704" s="6"/>
      <c r="C704" s="12"/>
    </row>
    <row r="705" spans="2:3" x14ac:dyDescent="0.2">
      <c r="B705" s="6"/>
      <c r="C705" s="12"/>
    </row>
    <row r="706" spans="2:3" x14ac:dyDescent="0.2">
      <c r="B706" s="6"/>
      <c r="C706" s="12"/>
    </row>
    <row r="707" spans="2:3" x14ac:dyDescent="0.2">
      <c r="B707" s="6"/>
      <c r="C707" s="12"/>
    </row>
    <row r="708" spans="2:3" x14ac:dyDescent="0.2">
      <c r="B708" s="6"/>
      <c r="C708" s="12"/>
    </row>
    <row r="709" spans="2:3" x14ac:dyDescent="0.2">
      <c r="B709" s="6"/>
      <c r="C709" s="12"/>
    </row>
    <row r="710" spans="2:3" x14ac:dyDescent="0.2">
      <c r="B710" s="6"/>
      <c r="C710" s="12"/>
    </row>
    <row r="711" spans="2:3" x14ac:dyDescent="0.2">
      <c r="B711" s="6"/>
      <c r="C711" s="12"/>
    </row>
    <row r="712" spans="2:3" x14ac:dyDescent="0.2">
      <c r="B712" s="6"/>
      <c r="C712" s="12"/>
    </row>
    <row r="713" spans="2:3" x14ac:dyDescent="0.2">
      <c r="B713" s="6"/>
      <c r="C713" s="12"/>
    </row>
    <row r="714" spans="2:3" x14ac:dyDescent="0.2">
      <c r="B714" s="6"/>
      <c r="C714" s="12"/>
    </row>
    <row r="715" spans="2:3" x14ac:dyDescent="0.2">
      <c r="B715" s="6"/>
      <c r="C715" s="12"/>
    </row>
    <row r="716" spans="2:3" x14ac:dyDescent="0.2">
      <c r="B716" s="6"/>
      <c r="C716" s="12"/>
    </row>
    <row r="717" spans="2:3" x14ac:dyDescent="0.2">
      <c r="B717" s="6"/>
      <c r="C717" s="12"/>
    </row>
    <row r="718" spans="2:3" x14ac:dyDescent="0.2">
      <c r="B718" s="6"/>
      <c r="C718" s="12"/>
    </row>
    <row r="719" spans="2:3" x14ac:dyDescent="0.2">
      <c r="B719" s="6"/>
      <c r="C719" s="12"/>
    </row>
    <row r="720" spans="2:3" x14ac:dyDescent="0.2">
      <c r="B720" s="6"/>
      <c r="C720" s="12"/>
    </row>
    <row r="721" spans="2:3" x14ac:dyDescent="0.2">
      <c r="B721" s="6"/>
      <c r="C721" s="12"/>
    </row>
    <row r="722" spans="2:3" x14ac:dyDescent="0.2">
      <c r="B722" s="6"/>
      <c r="C722" s="12"/>
    </row>
    <row r="723" spans="2:3" x14ac:dyDescent="0.2">
      <c r="B723" s="6"/>
      <c r="C723" s="12"/>
    </row>
    <row r="724" spans="2:3" x14ac:dyDescent="0.2">
      <c r="B724" s="6"/>
      <c r="C724" s="12"/>
    </row>
    <row r="725" spans="2:3" x14ac:dyDescent="0.2">
      <c r="B725" s="6"/>
      <c r="C725" s="12"/>
    </row>
    <row r="726" spans="2:3" x14ac:dyDescent="0.2">
      <c r="B726" s="6"/>
      <c r="C726" s="12"/>
    </row>
    <row r="727" spans="2:3" x14ac:dyDescent="0.2">
      <c r="B727" s="6"/>
      <c r="C727" s="12"/>
    </row>
    <row r="728" spans="2:3" x14ac:dyDescent="0.2">
      <c r="B728" s="6"/>
      <c r="C728" s="12"/>
    </row>
    <row r="729" spans="2:3" x14ac:dyDescent="0.2">
      <c r="B729" s="6"/>
      <c r="C729" s="12"/>
    </row>
    <row r="730" spans="2:3" x14ac:dyDescent="0.2">
      <c r="B730" s="6"/>
      <c r="C730" s="12"/>
    </row>
    <row r="731" spans="2:3" x14ac:dyDescent="0.2">
      <c r="B731" s="6"/>
      <c r="C731" s="12"/>
    </row>
    <row r="732" spans="2:3" x14ac:dyDescent="0.2">
      <c r="B732" s="6"/>
      <c r="C732" s="12"/>
    </row>
    <row r="733" spans="2:3" x14ac:dyDescent="0.2">
      <c r="B733" s="6"/>
      <c r="C733" s="12"/>
    </row>
    <row r="734" spans="2:3" x14ac:dyDescent="0.2">
      <c r="B734" s="6"/>
      <c r="C734" s="12"/>
    </row>
    <row r="735" spans="2:3" x14ac:dyDescent="0.2">
      <c r="B735" s="6"/>
      <c r="C735" s="12"/>
    </row>
    <row r="736" spans="2:3" x14ac:dyDescent="0.2">
      <c r="B736" s="6"/>
      <c r="C736" s="12"/>
    </row>
    <row r="737" spans="2:3" x14ac:dyDescent="0.2">
      <c r="B737" s="6"/>
      <c r="C737" s="12"/>
    </row>
    <row r="738" spans="2:3" x14ac:dyDescent="0.2">
      <c r="B738" s="6"/>
      <c r="C738" s="12"/>
    </row>
    <row r="739" spans="2:3" x14ac:dyDescent="0.2">
      <c r="B739" s="6"/>
      <c r="C739" s="12"/>
    </row>
    <row r="740" spans="2:3" x14ac:dyDescent="0.2">
      <c r="B740" s="6"/>
      <c r="C740" s="12"/>
    </row>
    <row r="741" spans="2:3" x14ac:dyDescent="0.2">
      <c r="B741" s="6"/>
      <c r="C741" s="12"/>
    </row>
    <row r="742" spans="2:3" x14ac:dyDescent="0.2">
      <c r="B742" s="6"/>
      <c r="C742" s="12"/>
    </row>
    <row r="743" spans="2:3" x14ac:dyDescent="0.2">
      <c r="B743" s="6"/>
      <c r="C743" s="12"/>
    </row>
    <row r="744" spans="2:3" x14ac:dyDescent="0.2">
      <c r="B744" s="6"/>
      <c r="C744" s="12"/>
    </row>
    <row r="745" spans="2:3" x14ac:dyDescent="0.2">
      <c r="B745" s="6"/>
      <c r="C745" s="12"/>
    </row>
    <row r="746" spans="2:3" x14ac:dyDescent="0.2">
      <c r="B746" s="6"/>
      <c r="C746" s="12"/>
    </row>
    <row r="747" spans="2:3" x14ac:dyDescent="0.2">
      <c r="B747" s="6"/>
      <c r="C747" s="12"/>
    </row>
    <row r="748" spans="2:3" x14ac:dyDescent="0.2">
      <c r="B748" s="6"/>
      <c r="C748" s="12"/>
    </row>
    <row r="749" spans="2:3" x14ac:dyDescent="0.2">
      <c r="B749" s="6"/>
      <c r="C749" s="12"/>
    </row>
    <row r="750" spans="2:3" x14ac:dyDescent="0.2">
      <c r="B750" s="6"/>
      <c r="C750" s="12"/>
    </row>
    <row r="751" spans="2:3" x14ac:dyDescent="0.2">
      <c r="B751" s="6"/>
      <c r="C751" s="12"/>
    </row>
    <row r="752" spans="2:3" x14ac:dyDescent="0.2">
      <c r="B752" s="6"/>
      <c r="C752" s="12"/>
    </row>
    <row r="753" spans="2:3" x14ac:dyDescent="0.2">
      <c r="B753" s="6"/>
      <c r="C753" s="12"/>
    </row>
    <row r="754" spans="2:3" x14ac:dyDescent="0.2">
      <c r="B754" s="6"/>
      <c r="C754" s="12"/>
    </row>
    <row r="755" spans="2:3" x14ac:dyDescent="0.2">
      <c r="B755" s="6"/>
      <c r="C755" s="12"/>
    </row>
    <row r="756" spans="2:3" x14ac:dyDescent="0.2">
      <c r="B756" s="6"/>
      <c r="C756" s="12"/>
    </row>
    <row r="757" spans="2:3" x14ac:dyDescent="0.2">
      <c r="B757" s="6"/>
      <c r="C757" s="12"/>
    </row>
    <row r="758" spans="2:3" x14ac:dyDescent="0.2">
      <c r="B758" s="6"/>
      <c r="C758" s="12"/>
    </row>
    <row r="759" spans="2:3" x14ac:dyDescent="0.2">
      <c r="B759" s="6"/>
      <c r="C759" s="12"/>
    </row>
    <row r="760" spans="2:3" x14ac:dyDescent="0.2">
      <c r="B760" s="6"/>
      <c r="C760" s="12"/>
    </row>
    <row r="761" spans="2:3" x14ac:dyDescent="0.2">
      <c r="B761" s="6"/>
      <c r="C761" s="12"/>
    </row>
    <row r="762" spans="2:3" x14ac:dyDescent="0.2">
      <c r="B762" s="6"/>
      <c r="C762" s="12"/>
    </row>
    <row r="763" spans="2:3" x14ac:dyDescent="0.2">
      <c r="B763" s="6"/>
      <c r="C763" s="12"/>
    </row>
    <row r="764" spans="2:3" x14ac:dyDescent="0.2">
      <c r="B764" s="6"/>
      <c r="C764" s="12"/>
    </row>
    <row r="765" spans="2:3" x14ac:dyDescent="0.2">
      <c r="B765" s="6"/>
      <c r="C765" s="12"/>
    </row>
    <row r="766" spans="2:3" x14ac:dyDescent="0.2">
      <c r="B766" s="6"/>
      <c r="C766" s="12"/>
    </row>
    <row r="767" spans="2:3" x14ac:dyDescent="0.2">
      <c r="B767" s="6"/>
      <c r="C767" s="12"/>
    </row>
    <row r="768" spans="2:3" x14ac:dyDescent="0.2">
      <c r="B768" s="6"/>
      <c r="C768" s="12"/>
    </row>
    <row r="769" spans="2:3" x14ac:dyDescent="0.2">
      <c r="B769" s="6"/>
      <c r="C769" s="12"/>
    </row>
    <row r="770" spans="2:3" x14ac:dyDescent="0.2">
      <c r="B770" s="6"/>
      <c r="C770" s="12"/>
    </row>
    <row r="771" spans="2:3" x14ac:dyDescent="0.2">
      <c r="B771" s="6"/>
      <c r="C771" s="12"/>
    </row>
    <row r="772" spans="2:3" x14ac:dyDescent="0.2">
      <c r="B772" s="6"/>
      <c r="C772" s="12"/>
    </row>
    <row r="773" spans="2:3" x14ac:dyDescent="0.2">
      <c r="B773" s="6"/>
      <c r="C773" s="12"/>
    </row>
    <row r="774" spans="2:3" x14ac:dyDescent="0.2">
      <c r="B774" s="6"/>
      <c r="C774" s="12"/>
    </row>
    <row r="775" spans="2:3" x14ac:dyDescent="0.2">
      <c r="B775" s="6"/>
      <c r="C775" s="12"/>
    </row>
    <row r="776" spans="2:3" x14ac:dyDescent="0.2">
      <c r="B776" s="6"/>
      <c r="C776" s="12"/>
    </row>
    <row r="777" spans="2:3" x14ac:dyDescent="0.2">
      <c r="B777" s="6"/>
      <c r="C777" s="12"/>
    </row>
    <row r="778" spans="2:3" x14ac:dyDescent="0.2">
      <c r="B778" s="6"/>
      <c r="C778" s="12"/>
    </row>
    <row r="779" spans="2:3" x14ac:dyDescent="0.2">
      <c r="B779" s="6"/>
      <c r="C779" s="12"/>
    </row>
    <row r="780" spans="2:3" x14ac:dyDescent="0.2">
      <c r="B780" s="6"/>
      <c r="C780" s="12"/>
    </row>
    <row r="781" spans="2:3" x14ac:dyDescent="0.2">
      <c r="B781" s="6"/>
      <c r="C781" s="12"/>
    </row>
    <row r="782" spans="2:3" x14ac:dyDescent="0.2">
      <c r="B782" s="6"/>
      <c r="C782" s="12"/>
    </row>
    <row r="783" spans="2:3" x14ac:dyDescent="0.2">
      <c r="B783" s="6"/>
      <c r="C783" s="12"/>
    </row>
    <row r="784" spans="2:3" x14ac:dyDescent="0.2">
      <c r="B784" s="6"/>
      <c r="C784" s="12"/>
    </row>
    <row r="785" spans="2:3" x14ac:dyDescent="0.2">
      <c r="B785" s="6"/>
      <c r="C785" s="12"/>
    </row>
    <row r="786" spans="2:3" x14ac:dyDescent="0.2">
      <c r="B786" s="6"/>
      <c r="C786" s="12"/>
    </row>
    <row r="787" spans="2:3" x14ac:dyDescent="0.2">
      <c r="B787" s="6"/>
      <c r="C787" s="12"/>
    </row>
    <row r="788" spans="2:3" x14ac:dyDescent="0.2">
      <c r="B788" s="6"/>
      <c r="C788" s="12"/>
    </row>
    <row r="789" spans="2:3" x14ac:dyDescent="0.2">
      <c r="B789" s="6"/>
      <c r="C789" s="12"/>
    </row>
    <row r="790" spans="2:3" x14ac:dyDescent="0.2">
      <c r="B790" s="6"/>
      <c r="C790" s="12"/>
    </row>
    <row r="791" spans="2:3" x14ac:dyDescent="0.2">
      <c r="B791" s="6"/>
      <c r="C791" s="12"/>
    </row>
    <row r="792" spans="2:3" x14ac:dyDescent="0.2">
      <c r="B792" s="6"/>
      <c r="C792" s="12"/>
    </row>
    <row r="793" spans="2:3" x14ac:dyDescent="0.2">
      <c r="B793" s="6"/>
      <c r="C793" s="12"/>
    </row>
    <row r="794" spans="2:3" x14ac:dyDescent="0.2">
      <c r="B794" s="6"/>
      <c r="C794" s="12"/>
    </row>
    <row r="795" spans="2:3" x14ac:dyDescent="0.2">
      <c r="B795" s="6"/>
      <c r="C795" s="12"/>
    </row>
    <row r="796" spans="2:3" x14ac:dyDescent="0.2">
      <c r="B796" s="6"/>
      <c r="C796" s="12"/>
    </row>
    <row r="797" spans="2:3" x14ac:dyDescent="0.2">
      <c r="B797" s="6"/>
      <c r="C797" s="12"/>
    </row>
    <row r="798" spans="2:3" x14ac:dyDescent="0.2">
      <c r="B798" s="6"/>
      <c r="C798" s="12"/>
    </row>
    <row r="799" spans="2:3" x14ac:dyDescent="0.2">
      <c r="B799" s="6"/>
      <c r="C799" s="12"/>
    </row>
    <row r="800" spans="2:3" x14ac:dyDescent="0.2">
      <c r="B800" s="6"/>
      <c r="C800" s="12"/>
    </row>
    <row r="801" spans="2:3" x14ac:dyDescent="0.2">
      <c r="B801" s="6"/>
      <c r="C801" s="12"/>
    </row>
    <row r="802" spans="2:3" x14ac:dyDescent="0.2">
      <c r="B802" s="6"/>
      <c r="C802" s="12"/>
    </row>
    <row r="803" spans="2:3" x14ac:dyDescent="0.2">
      <c r="B803" s="6"/>
      <c r="C803" s="12"/>
    </row>
    <row r="804" spans="2:3" x14ac:dyDescent="0.2">
      <c r="B804" s="6"/>
      <c r="C804" s="12"/>
    </row>
    <row r="805" spans="2:3" x14ac:dyDescent="0.2">
      <c r="B805" s="6"/>
      <c r="C805" s="12"/>
    </row>
    <row r="806" spans="2:3" x14ac:dyDescent="0.2">
      <c r="B806" s="6"/>
      <c r="C806" s="12"/>
    </row>
    <row r="807" spans="2:3" x14ac:dyDescent="0.2">
      <c r="B807" s="6"/>
      <c r="C807" s="12"/>
    </row>
    <row r="808" spans="2:3" x14ac:dyDescent="0.2">
      <c r="B808" s="6"/>
      <c r="C808" s="12"/>
    </row>
    <row r="809" spans="2:3" x14ac:dyDescent="0.2">
      <c r="B809" s="6"/>
      <c r="C809" s="12"/>
    </row>
    <row r="810" spans="2:3" x14ac:dyDescent="0.2">
      <c r="B810" s="6"/>
      <c r="C810" s="12"/>
    </row>
    <row r="811" spans="2:3" x14ac:dyDescent="0.2">
      <c r="B811" s="6"/>
      <c r="C811" s="12"/>
    </row>
    <row r="812" spans="2:3" x14ac:dyDescent="0.2">
      <c r="B812" s="6"/>
      <c r="C812" s="12"/>
    </row>
    <row r="813" spans="2:3" x14ac:dyDescent="0.2">
      <c r="B813" s="6"/>
      <c r="C813" s="12"/>
    </row>
    <row r="814" spans="2:3" x14ac:dyDescent="0.2">
      <c r="B814" s="6"/>
      <c r="C814" s="12"/>
    </row>
    <row r="815" spans="2:3" x14ac:dyDescent="0.2">
      <c r="B815" s="6"/>
      <c r="C815" s="12"/>
    </row>
    <row r="816" spans="2:3" x14ac:dyDescent="0.2">
      <c r="B816" s="6"/>
      <c r="C816" s="12"/>
    </row>
    <row r="817" spans="2:3" x14ac:dyDescent="0.2">
      <c r="B817" s="6"/>
      <c r="C817" s="12"/>
    </row>
    <row r="818" spans="2:3" x14ac:dyDescent="0.2">
      <c r="B818" s="6"/>
      <c r="C818" s="12"/>
    </row>
    <row r="819" spans="2:3" x14ac:dyDescent="0.2">
      <c r="B819" s="6"/>
      <c r="C819" s="12"/>
    </row>
    <row r="820" spans="2:3" x14ac:dyDescent="0.2">
      <c r="B820" s="6"/>
      <c r="C820" s="12"/>
    </row>
    <row r="821" spans="2:3" x14ac:dyDescent="0.2">
      <c r="B821" s="6"/>
      <c r="C821" s="12"/>
    </row>
    <row r="822" spans="2:3" x14ac:dyDescent="0.2">
      <c r="B822" s="6"/>
      <c r="C822" s="12"/>
    </row>
    <row r="823" spans="2:3" x14ac:dyDescent="0.2">
      <c r="B823" s="6"/>
      <c r="C823" s="12"/>
    </row>
    <row r="824" spans="2:3" x14ac:dyDescent="0.2">
      <c r="B824" s="6"/>
      <c r="C824" s="12"/>
    </row>
    <row r="825" spans="2:3" x14ac:dyDescent="0.2">
      <c r="B825" s="6"/>
      <c r="C825" s="12"/>
    </row>
    <row r="826" spans="2:3" x14ac:dyDescent="0.2">
      <c r="B826" s="6"/>
      <c r="C826" s="12"/>
    </row>
    <row r="827" spans="2:3" x14ac:dyDescent="0.2">
      <c r="B827" s="6"/>
      <c r="C827" s="12"/>
    </row>
    <row r="828" spans="2:3" x14ac:dyDescent="0.2">
      <c r="B828" s="6"/>
      <c r="C828" s="12"/>
    </row>
    <row r="829" spans="2:3" x14ac:dyDescent="0.2">
      <c r="B829" s="6"/>
      <c r="C829" s="12"/>
    </row>
    <row r="830" spans="2:3" x14ac:dyDescent="0.2">
      <c r="B830" s="6"/>
      <c r="C830" s="12"/>
    </row>
    <row r="831" spans="2:3" x14ac:dyDescent="0.2">
      <c r="B831" s="6"/>
      <c r="C831" s="12"/>
    </row>
    <row r="832" spans="2:3" x14ac:dyDescent="0.2">
      <c r="B832" s="6"/>
      <c r="C832" s="12"/>
    </row>
    <row r="833" spans="2:3" x14ac:dyDescent="0.2">
      <c r="B833" s="6"/>
      <c r="C833" s="12"/>
    </row>
    <row r="834" spans="2:3" x14ac:dyDescent="0.2">
      <c r="B834" s="6"/>
      <c r="C834" s="12"/>
    </row>
    <row r="835" spans="2:3" x14ac:dyDescent="0.2">
      <c r="B835" s="6"/>
      <c r="C835" s="12"/>
    </row>
    <row r="836" spans="2:3" x14ac:dyDescent="0.2">
      <c r="B836" s="6"/>
      <c r="C836" s="12"/>
    </row>
    <row r="837" spans="2:3" x14ac:dyDescent="0.2">
      <c r="B837" s="6"/>
      <c r="C837" s="12"/>
    </row>
    <row r="838" spans="2:3" x14ac:dyDescent="0.2">
      <c r="B838" s="6"/>
      <c r="C838" s="12"/>
    </row>
    <row r="839" spans="2:3" x14ac:dyDescent="0.2">
      <c r="B839" s="6"/>
      <c r="C839" s="12"/>
    </row>
    <row r="840" spans="2:3" x14ac:dyDescent="0.2">
      <c r="B840" s="6"/>
      <c r="C840" s="12"/>
    </row>
    <row r="841" spans="2:3" x14ac:dyDescent="0.2">
      <c r="B841" s="6"/>
      <c r="C841" s="12"/>
    </row>
    <row r="842" spans="2:3" x14ac:dyDescent="0.2">
      <c r="B842" s="6"/>
      <c r="C842" s="12"/>
    </row>
    <row r="843" spans="2:3" x14ac:dyDescent="0.2">
      <c r="B843" s="6"/>
      <c r="C843" s="12"/>
    </row>
    <row r="844" spans="2:3" x14ac:dyDescent="0.2">
      <c r="B844" s="6"/>
      <c r="C844" s="12"/>
    </row>
    <row r="845" spans="2:3" x14ac:dyDescent="0.2">
      <c r="B845" s="6"/>
      <c r="C845" s="12"/>
    </row>
    <row r="846" spans="2:3" x14ac:dyDescent="0.2">
      <c r="B846" s="6"/>
      <c r="C846" s="12"/>
    </row>
    <row r="847" spans="2:3" x14ac:dyDescent="0.2">
      <c r="B847" s="6"/>
      <c r="C847" s="12"/>
    </row>
    <row r="848" spans="2:3" x14ac:dyDescent="0.2">
      <c r="B848" s="6"/>
      <c r="C848" s="12"/>
    </row>
    <row r="849" spans="2:3" x14ac:dyDescent="0.2">
      <c r="B849" s="6"/>
      <c r="C849" s="12"/>
    </row>
    <row r="850" spans="2:3" x14ac:dyDescent="0.2">
      <c r="B850" s="6"/>
      <c r="C850" s="12"/>
    </row>
    <row r="851" spans="2:3" x14ac:dyDescent="0.2">
      <c r="B851" s="6"/>
      <c r="C851" s="12"/>
    </row>
    <row r="852" spans="2:3" x14ac:dyDescent="0.2">
      <c r="B852" s="6"/>
      <c r="C852" s="12"/>
    </row>
    <row r="853" spans="2:3" x14ac:dyDescent="0.2">
      <c r="B853" s="6"/>
      <c r="C853" s="12"/>
    </row>
    <row r="854" spans="2:3" x14ac:dyDescent="0.2">
      <c r="B854" s="6"/>
      <c r="C854" s="12"/>
    </row>
    <row r="855" spans="2:3" x14ac:dyDescent="0.2">
      <c r="B855" s="6"/>
      <c r="C855" s="12"/>
    </row>
    <row r="856" spans="2:3" x14ac:dyDescent="0.2">
      <c r="B856" s="6"/>
      <c r="C856" s="12"/>
    </row>
    <row r="857" spans="2:3" x14ac:dyDescent="0.2">
      <c r="B857" s="6"/>
      <c r="C857" s="12"/>
    </row>
    <row r="858" spans="2:3" x14ac:dyDescent="0.2">
      <c r="B858" s="6"/>
      <c r="C858" s="12"/>
    </row>
    <row r="859" spans="2:3" x14ac:dyDescent="0.2">
      <c r="B859" s="6"/>
      <c r="C859" s="12"/>
    </row>
    <row r="860" spans="2:3" x14ac:dyDescent="0.2">
      <c r="B860" s="6"/>
      <c r="C860" s="12"/>
    </row>
    <row r="861" spans="2:3" x14ac:dyDescent="0.2">
      <c r="B861" s="6"/>
      <c r="C861" s="12"/>
    </row>
    <row r="862" spans="2:3" x14ac:dyDescent="0.2">
      <c r="B862" s="6"/>
      <c r="C862" s="12"/>
    </row>
    <row r="863" spans="2:3" x14ac:dyDescent="0.2">
      <c r="B863" s="6"/>
      <c r="C863" s="12"/>
    </row>
    <row r="864" spans="2:3" x14ac:dyDescent="0.2">
      <c r="B864" s="6"/>
      <c r="C864" s="12"/>
    </row>
    <row r="865" spans="2:3" x14ac:dyDescent="0.2">
      <c r="B865" s="6"/>
      <c r="C865" s="12"/>
    </row>
    <row r="866" spans="2:3" x14ac:dyDescent="0.2">
      <c r="B866" s="6"/>
      <c r="C866" s="12"/>
    </row>
    <row r="867" spans="2:3" x14ac:dyDescent="0.2">
      <c r="B867" s="6"/>
      <c r="C867" s="12"/>
    </row>
    <row r="868" spans="2:3" x14ac:dyDescent="0.2">
      <c r="B868" s="6"/>
      <c r="C868" s="12"/>
    </row>
    <row r="869" spans="2:3" x14ac:dyDescent="0.2">
      <c r="B869" s="6"/>
      <c r="C869" s="12"/>
    </row>
    <row r="870" spans="2:3" x14ac:dyDescent="0.2">
      <c r="B870" s="6"/>
      <c r="C870" s="12"/>
    </row>
    <row r="871" spans="2:3" x14ac:dyDescent="0.2">
      <c r="B871" s="6"/>
      <c r="C871" s="12"/>
    </row>
    <row r="872" spans="2:3" x14ac:dyDescent="0.2">
      <c r="B872" s="6"/>
      <c r="C872" s="12"/>
    </row>
    <row r="873" spans="2:3" x14ac:dyDescent="0.2">
      <c r="B873" s="6"/>
      <c r="C873" s="12"/>
    </row>
    <row r="874" spans="2:3" x14ac:dyDescent="0.2">
      <c r="B874" s="6"/>
      <c r="C874" s="12"/>
    </row>
    <row r="875" spans="2:3" x14ac:dyDescent="0.2">
      <c r="B875" s="6"/>
      <c r="C875" s="12"/>
    </row>
    <row r="876" spans="2:3" x14ac:dyDescent="0.2">
      <c r="B876" s="6"/>
      <c r="C876" s="12"/>
    </row>
    <row r="877" spans="2:3" x14ac:dyDescent="0.2">
      <c r="B877" s="6"/>
      <c r="C877" s="12"/>
    </row>
    <row r="878" spans="2:3" x14ac:dyDescent="0.2">
      <c r="B878" s="6"/>
      <c r="C878" s="12"/>
    </row>
    <row r="879" spans="2:3" x14ac:dyDescent="0.2">
      <c r="B879" s="6"/>
      <c r="C879" s="12"/>
    </row>
    <row r="880" spans="2:3" x14ac:dyDescent="0.2">
      <c r="B880" s="6"/>
      <c r="C880" s="12"/>
    </row>
    <row r="881" spans="2:3" x14ac:dyDescent="0.2">
      <c r="B881" s="6"/>
      <c r="C881" s="12"/>
    </row>
    <row r="882" spans="2:3" x14ac:dyDescent="0.2">
      <c r="B882" s="6"/>
      <c r="C882" s="12"/>
    </row>
    <row r="883" spans="2:3" x14ac:dyDescent="0.2">
      <c r="B883" s="6"/>
      <c r="C883" s="12"/>
    </row>
    <row r="884" spans="2:3" x14ac:dyDescent="0.2">
      <c r="B884" s="6"/>
      <c r="C884" s="12"/>
    </row>
    <row r="885" spans="2:3" x14ac:dyDescent="0.2">
      <c r="B885" s="6"/>
      <c r="C885" s="12"/>
    </row>
    <row r="886" spans="2:3" x14ac:dyDescent="0.2">
      <c r="B886" s="6"/>
      <c r="C886" s="12"/>
    </row>
    <row r="887" spans="2:3" x14ac:dyDescent="0.2">
      <c r="B887" s="6"/>
      <c r="C887" s="12"/>
    </row>
    <row r="888" spans="2:3" x14ac:dyDescent="0.2">
      <c r="B888" s="6"/>
      <c r="C888" s="12"/>
    </row>
    <row r="889" spans="2:3" x14ac:dyDescent="0.2">
      <c r="B889" s="6"/>
      <c r="C889" s="12"/>
    </row>
    <row r="890" spans="2:3" x14ac:dyDescent="0.2">
      <c r="B890" s="6"/>
      <c r="C890" s="12"/>
    </row>
    <row r="891" spans="2:3" x14ac:dyDescent="0.2">
      <c r="B891" s="6"/>
      <c r="C891" s="12"/>
    </row>
    <row r="892" spans="2:3" x14ac:dyDescent="0.2">
      <c r="B892" s="6"/>
      <c r="C892" s="12"/>
    </row>
    <row r="893" spans="2:3" x14ac:dyDescent="0.2">
      <c r="B893" s="6"/>
      <c r="C893" s="12"/>
    </row>
    <row r="894" spans="2:3" x14ac:dyDescent="0.2">
      <c r="B894" s="6"/>
      <c r="C894" s="12"/>
    </row>
    <row r="895" spans="2:3" x14ac:dyDescent="0.2">
      <c r="B895" s="6"/>
      <c r="C895" s="12"/>
    </row>
    <row r="896" spans="2:3" x14ac:dyDescent="0.2">
      <c r="B896" s="6"/>
      <c r="C896" s="12"/>
    </row>
    <row r="897" spans="2:3" x14ac:dyDescent="0.2">
      <c r="B897" s="6"/>
      <c r="C897" s="12"/>
    </row>
    <row r="898" spans="2:3" x14ac:dyDescent="0.2">
      <c r="B898" s="6"/>
      <c r="C898" s="12"/>
    </row>
    <row r="899" spans="2:3" x14ac:dyDescent="0.2">
      <c r="B899" s="6"/>
      <c r="C899" s="12"/>
    </row>
    <row r="900" spans="2:3" x14ac:dyDescent="0.2">
      <c r="B900" s="6"/>
      <c r="C900" s="12"/>
    </row>
    <row r="901" spans="2:3" x14ac:dyDescent="0.2">
      <c r="B901" s="6"/>
      <c r="C901" s="12"/>
    </row>
    <row r="902" spans="2:3" x14ac:dyDescent="0.2">
      <c r="B902" s="6"/>
      <c r="C902" s="12"/>
    </row>
    <row r="903" spans="2:3" x14ac:dyDescent="0.2">
      <c r="B903" s="6"/>
      <c r="C903" s="12"/>
    </row>
    <row r="904" spans="2:3" x14ac:dyDescent="0.2">
      <c r="B904" s="6"/>
      <c r="C904" s="12"/>
    </row>
    <row r="905" spans="2:3" x14ac:dyDescent="0.2">
      <c r="B905" s="6"/>
      <c r="C905" s="12"/>
    </row>
    <row r="906" spans="2:3" x14ac:dyDescent="0.2">
      <c r="B906" s="6"/>
      <c r="C906" s="12"/>
    </row>
    <row r="907" spans="2:3" x14ac:dyDescent="0.2">
      <c r="B907" s="6"/>
      <c r="C907" s="12"/>
    </row>
    <row r="908" spans="2:3" x14ac:dyDescent="0.2">
      <c r="B908" s="6"/>
      <c r="C908" s="12"/>
    </row>
    <row r="909" spans="2:3" x14ac:dyDescent="0.2">
      <c r="B909" s="6"/>
      <c r="C909" s="12"/>
    </row>
    <row r="910" spans="2:3" x14ac:dyDescent="0.2">
      <c r="B910" s="6"/>
      <c r="C910" s="12"/>
    </row>
    <row r="911" spans="2:3" x14ac:dyDescent="0.2">
      <c r="B911" s="6"/>
      <c r="C911" s="12"/>
    </row>
    <row r="912" spans="2:3" x14ac:dyDescent="0.2">
      <c r="B912" s="6"/>
      <c r="C912" s="12"/>
    </row>
    <row r="913" spans="2:3" x14ac:dyDescent="0.2">
      <c r="B913" s="6"/>
      <c r="C913" s="12"/>
    </row>
    <row r="914" spans="2:3" x14ac:dyDescent="0.2">
      <c r="B914" s="6"/>
      <c r="C914" s="12"/>
    </row>
    <row r="915" spans="2:3" x14ac:dyDescent="0.2">
      <c r="B915" s="6"/>
      <c r="C915" s="12"/>
    </row>
    <row r="916" spans="2:3" x14ac:dyDescent="0.2">
      <c r="B916" s="6"/>
      <c r="C916" s="12"/>
    </row>
    <row r="917" spans="2:3" x14ac:dyDescent="0.2">
      <c r="B917" s="6"/>
      <c r="C917" s="12"/>
    </row>
    <row r="918" spans="2:3" x14ac:dyDescent="0.2">
      <c r="B918" s="6"/>
      <c r="C918" s="12"/>
    </row>
    <row r="919" spans="2:3" x14ac:dyDescent="0.2">
      <c r="B919" s="6"/>
      <c r="C919" s="12"/>
    </row>
    <row r="920" spans="2:3" x14ac:dyDescent="0.2">
      <c r="B920" s="6"/>
      <c r="C920" s="12"/>
    </row>
    <row r="921" spans="2:3" x14ac:dyDescent="0.2">
      <c r="B921" s="6"/>
      <c r="C921" s="12"/>
    </row>
    <row r="922" spans="2:3" x14ac:dyDescent="0.2">
      <c r="B922" s="6"/>
      <c r="C922" s="12"/>
    </row>
    <row r="923" spans="2:3" x14ac:dyDescent="0.2">
      <c r="B923" s="6"/>
      <c r="C923" s="12"/>
    </row>
    <row r="924" spans="2:3" x14ac:dyDescent="0.2">
      <c r="B924" s="6"/>
      <c r="C924" s="12"/>
    </row>
    <row r="925" spans="2:3" x14ac:dyDescent="0.2">
      <c r="B925" s="6"/>
      <c r="C925" s="12"/>
    </row>
    <row r="926" spans="2:3" x14ac:dyDescent="0.2">
      <c r="B926" s="6"/>
      <c r="C926" s="12"/>
    </row>
    <row r="927" spans="2:3" x14ac:dyDescent="0.2">
      <c r="B927" s="6"/>
      <c r="C927" s="12"/>
    </row>
    <row r="928" spans="2:3" x14ac:dyDescent="0.2">
      <c r="B928" s="6"/>
      <c r="C928" s="12"/>
    </row>
    <row r="929" spans="2:3" x14ac:dyDescent="0.2">
      <c r="B929" s="6"/>
      <c r="C929" s="12"/>
    </row>
    <row r="930" spans="2:3" x14ac:dyDescent="0.2">
      <c r="B930" s="6"/>
      <c r="C930" s="12"/>
    </row>
    <row r="931" spans="2:3" x14ac:dyDescent="0.2">
      <c r="B931" s="6"/>
      <c r="C931" s="12"/>
    </row>
    <row r="932" spans="2:3" x14ac:dyDescent="0.2">
      <c r="B932" s="6"/>
      <c r="C932" s="12"/>
    </row>
    <row r="933" spans="2:3" x14ac:dyDescent="0.2">
      <c r="B933" s="6"/>
      <c r="C933" s="12"/>
    </row>
    <row r="934" spans="2:3" x14ac:dyDescent="0.2">
      <c r="B934" s="6"/>
      <c r="C934" s="12"/>
    </row>
    <row r="935" spans="2:3" x14ac:dyDescent="0.2">
      <c r="B935" s="6"/>
      <c r="C935" s="12"/>
    </row>
    <row r="936" spans="2:3" x14ac:dyDescent="0.2">
      <c r="B936" s="6"/>
      <c r="C936" s="12"/>
    </row>
    <row r="937" spans="2:3" x14ac:dyDescent="0.2">
      <c r="B937" s="6"/>
      <c r="C937" s="12"/>
    </row>
    <row r="938" spans="2:3" x14ac:dyDescent="0.2">
      <c r="B938" s="6"/>
      <c r="C938" s="12"/>
    </row>
    <row r="939" spans="2:3" x14ac:dyDescent="0.2">
      <c r="B939" s="6"/>
      <c r="C939" s="12"/>
    </row>
    <row r="940" spans="2:3" x14ac:dyDescent="0.2">
      <c r="B940" s="6"/>
      <c r="C940" s="12"/>
    </row>
    <row r="941" spans="2:3" x14ac:dyDescent="0.2">
      <c r="B941" s="6"/>
      <c r="C941" s="12"/>
    </row>
    <row r="942" spans="2:3" x14ac:dyDescent="0.2">
      <c r="B942" s="6"/>
      <c r="C942" s="12"/>
    </row>
    <row r="943" spans="2:3" x14ac:dyDescent="0.2">
      <c r="B943" s="6"/>
      <c r="C943" s="12"/>
    </row>
    <row r="944" spans="2:3" x14ac:dyDescent="0.2">
      <c r="B944" s="6"/>
      <c r="C944" s="12"/>
    </row>
    <row r="945" spans="2:3" x14ac:dyDescent="0.2">
      <c r="B945" s="6"/>
      <c r="C945" s="12"/>
    </row>
    <row r="946" spans="2:3" x14ac:dyDescent="0.2">
      <c r="B946" s="6"/>
      <c r="C946" s="12"/>
    </row>
    <row r="947" spans="2:3" x14ac:dyDescent="0.2">
      <c r="B947" s="6"/>
      <c r="C947" s="12"/>
    </row>
    <row r="948" spans="2:3" x14ac:dyDescent="0.2">
      <c r="B948" s="6"/>
      <c r="C948" s="12"/>
    </row>
    <row r="949" spans="2:3" x14ac:dyDescent="0.2">
      <c r="B949" s="6"/>
      <c r="C949" s="12"/>
    </row>
    <row r="950" spans="2:3" x14ac:dyDescent="0.2">
      <c r="B950" s="6"/>
      <c r="C950" s="12"/>
    </row>
    <row r="951" spans="2:3" x14ac:dyDescent="0.2">
      <c r="B951" s="6"/>
      <c r="C951" s="12"/>
    </row>
    <row r="952" spans="2:3" x14ac:dyDescent="0.2">
      <c r="B952" s="6"/>
      <c r="C952" s="12"/>
    </row>
    <row r="953" spans="2:3" x14ac:dyDescent="0.2">
      <c r="B953" s="6"/>
      <c r="C953" s="12"/>
    </row>
    <row r="954" spans="2:3" x14ac:dyDescent="0.2">
      <c r="B954" s="6"/>
      <c r="C954" s="12"/>
    </row>
    <row r="955" spans="2:3" x14ac:dyDescent="0.2">
      <c r="B955" s="6"/>
      <c r="C955" s="12"/>
    </row>
    <row r="956" spans="2:3" x14ac:dyDescent="0.2">
      <c r="B956" s="6"/>
      <c r="C956" s="12"/>
    </row>
    <row r="957" spans="2:3" x14ac:dyDescent="0.2">
      <c r="B957" s="6"/>
      <c r="C957" s="12"/>
    </row>
    <row r="958" spans="2:3" x14ac:dyDescent="0.2">
      <c r="B958" s="6"/>
      <c r="C958" s="12"/>
    </row>
    <row r="959" spans="2:3" x14ac:dyDescent="0.2">
      <c r="B959" s="6"/>
      <c r="C959" s="12"/>
    </row>
    <row r="960" spans="2:3" x14ac:dyDescent="0.2">
      <c r="B960" s="6"/>
      <c r="C960" s="12"/>
    </row>
    <row r="961" spans="2:3" x14ac:dyDescent="0.2">
      <c r="B961" s="6"/>
      <c r="C961" s="12"/>
    </row>
    <row r="962" spans="2:3" x14ac:dyDescent="0.2">
      <c r="B962" s="6"/>
      <c r="C962" s="12"/>
    </row>
    <row r="963" spans="2:3" x14ac:dyDescent="0.2">
      <c r="B963" s="6"/>
      <c r="C963" s="12"/>
    </row>
    <row r="964" spans="2:3" x14ac:dyDescent="0.2">
      <c r="B964" s="6"/>
      <c r="C964" s="12"/>
    </row>
    <row r="965" spans="2:3" x14ac:dyDescent="0.2">
      <c r="B965" s="6"/>
      <c r="C965" s="12"/>
    </row>
    <row r="966" spans="2:3" x14ac:dyDescent="0.2">
      <c r="B966" s="6"/>
      <c r="C966" s="12"/>
    </row>
    <row r="967" spans="2:3" x14ac:dyDescent="0.2">
      <c r="B967" s="6"/>
      <c r="C967" s="12"/>
    </row>
    <row r="968" spans="2:3" x14ac:dyDescent="0.2">
      <c r="B968" s="6"/>
      <c r="C968" s="12"/>
    </row>
    <row r="969" spans="2:3" x14ac:dyDescent="0.2">
      <c r="B969" s="6"/>
      <c r="C969" s="12"/>
    </row>
    <row r="970" spans="2:3" x14ac:dyDescent="0.2">
      <c r="B970" s="6"/>
      <c r="C970" s="12"/>
    </row>
    <row r="971" spans="2:3" x14ac:dyDescent="0.2">
      <c r="B971" s="6"/>
      <c r="C971" s="12"/>
    </row>
    <row r="972" spans="2:3" x14ac:dyDescent="0.2">
      <c r="B972" s="6"/>
      <c r="C972" s="12"/>
    </row>
    <row r="973" spans="2:3" x14ac:dyDescent="0.2">
      <c r="B973" s="6"/>
      <c r="C973" s="12"/>
    </row>
    <row r="974" spans="2:3" x14ac:dyDescent="0.2">
      <c r="B974" s="6"/>
      <c r="C974" s="12"/>
    </row>
    <row r="975" spans="2:3" x14ac:dyDescent="0.2">
      <c r="B975" s="6"/>
      <c r="C975" s="12"/>
    </row>
    <row r="976" spans="2:3" x14ac:dyDescent="0.2">
      <c r="B976" s="6"/>
      <c r="C976" s="12"/>
    </row>
    <row r="977" spans="2:3" x14ac:dyDescent="0.2">
      <c r="B977" s="6"/>
      <c r="C977" s="12"/>
    </row>
    <row r="978" spans="2:3" x14ac:dyDescent="0.2">
      <c r="B978" s="6"/>
      <c r="C978" s="12"/>
    </row>
    <row r="979" spans="2:3" x14ac:dyDescent="0.2">
      <c r="B979" s="6"/>
      <c r="C979" s="12"/>
    </row>
    <row r="980" spans="2:3" x14ac:dyDescent="0.2">
      <c r="B980" s="6"/>
      <c r="C980" s="12"/>
    </row>
    <row r="981" spans="2:3" x14ac:dyDescent="0.2">
      <c r="B981" s="6"/>
      <c r="C981" s="12"/>
    </row>
    <row r="982" spans="2:3" x14ac:dyDescent="0.2">
      <c r="B982" s="6"/>
      <c r="C982" s="12"/>
    </row>
    <row r="983" spans="2:3" x14ac:dyDescent="0.2">
      <c r="B983" s="6"/>
      <c r="C983" s="12"/>
    </row>
    <row r="984" spans="2:3" x14ac:dyDescent="0.2">
      <c r="B984" s="6"/>
      <c r="C984" s="12"/>
    </row>
    <row r="985" spans="2:3" x14ac:dyDescent="0.2">
      <c r="B985" s="6"/>
      <c r="C985" s="12"/>
    </row>
    <row r="986" spans="2:3" x14ac:dyDescent="0.2">
      <c r="B986" s="6"/>
      <c r="C986" s="12"/>
    </row>
    <row r="987" spans="2:3" x14ac:dyDescent="0.2">
      <c r="B987" s="6"/>
      <c r="C987" s="12"/>
    </row>
    <row r="988" spans="2:3" x14ac:dyDescent="0.2">
      <c r="B988" s="6"/>
      <c r="C988" s="12"/>
    </row>
    <row r="989" spans="2:3" x14ac:dyDescent="0.2">
      <c r="B989" s="6"/>
      <c r="C989" s="12"/>
    </row>
    <row r="990" spans="2:3" x14ac:dyDescent="0.2">
      <c r="B990" s="6"/>
      <c r="C990" s="12"/>
    </row>
    <row r="991" spans="2:3" x14ac:dyDescent="0.2">
      <c r="B991" s="6"/>
      <c r="C991" s="12"/>
    </row>
    <row r="992" spans="2:3" x14ac:dyDescent="0.2">
      <c r="B992" s="6"/>
      <c r="C992" s="12"/>
    </row>
    <row r="993" spans="2:3" x14ac:dyDescent="0.2">
      <c r="B993" s="6"/>
      <c r="C993" s="12"/>
    </row>
    <row r="994" spans="2:3" x14ac:dyDescent="0.2">
      <c r="B994" s="6"/>
      <c r="C994" s="12"/>
    </row>
    <row r="995" spans="2:3" x14ac:dyDescent="0.2">
      <c r="B995" s="6"/>
      <c r="C995" s="12"/>
    </row>
    <row r="996" spans="2:3" x14ac:dyDescent="0.2">
      <c r="B996" s="6"/>
      <c r="C996" s="12"/>
    </row>
    <row r="997" spans="2:3" x14ac:dyDescent="0.2">
      <c r="B997" s="6"/>
      <c r="C997" s="12"/>
    </row>
    <row r="998" spans="2:3" x14ac:dyDescent="0.2">
      <c r="B998" s="6"/>
      <c r="C998" s="12"/>
    </row>
    <row r="999" spans="2:3" x14ac:dyDescent="0.2">
      <c r="B999" s="6"/>
      <c r="C999" s="12"/>
    </row>
    <row r="1000" spans="2:3" x14ac:dyDescent="0.2">
      <c r="B1000" s="6"/>
      <c r="C1000" s="12"/>
    </row>
    <row r="1001" spans="2:3" x14ac:dyDescent="0.2">
      <c r="B1001" s="6"/>
      <c r="C1001" s="12"/>
    </row>
    <row r="1002" spans="2:3" x14ac:dyDescent="0.2">
      <c r="B1002" s="6"/>
      <c r="C1002" s="12"/>
    </row>
    <row r="1003" spans="2:3" x14ac:dyDescent="0.2">
      <c r="B1003" s="6"/>
      <c r="C1003" s="12"/>
    </row>
    <row r="1004" spans="2:3" x14ac:dyDescent="0.2">
      <c r="B1004" s="6"/>
      <c r="C1004" s="12"/>
    </row>
    <row r="1005" spans="2:3" x14ac:dyDescent="0.2">
      <c r="B1005" s="6"/>
      <c r="C1005" s="12"/>
    </row>
    <row r="1006" spans="2:3" x14ac:dyDescent="0.2">
      <c r="B1006" s="6"/>
      <c r="C1006" s="12"/>
    </row>
    <row r="1007" spans="2:3" x14ac:dyDescent="0.2">
      <c r="B1007" s="6"/>
      <c r="C1007" s="12"/>
    </row>
    <row r="1008" spans="2:3" x14ac:dyDescent="0.2">
      <c r="B1008" s="6"/>
      <c r="C1008" s="12"/>
    </row>
    <row r="1009" spans="2:3" x14ac:dyDescent="0.2">
      <c r="B1009" s="6"/>
      <c r="C1009" s="12"/>
    </row>
    <row r="1010" spans="2:3" x14ac:dyDescent="0.2">
      <c r="B1010" s="6"/>
      <c r="C1010" s="12"/>
    </row>
    <row r="1011" spans="2:3" x14ac:dyDescent="0.2">
      <c r="B1011" s="6"/>
      <c r="C1011" s="12"/>
    </row>
    <row r="1012" spans="2:3" x14ac:dyDescent="0.2">
      <c r="B1012" s="6"/>
      <c r="C1012" s="12"/>
    </row>
    <row r="1013" spans="2:3" x14ac:dyDescent="0.2">
      <c r="B1013" s="6"/>
      <c r="C1013" s="12"/>
    </row>
    <row r="1014" spans="2:3" x14ac:dyDescent="0.2">
      <c r="B1014" s="6"/>
      <c r="C1014" s="12"/>
    </row>
    <row r="1015" spans="2:3" x14ac:dyDescent="0.2">
      <c r="B1015" s="6"/>
      <c r="C1015" s="12"/>
    </row>
    <row r="1016" spans="2:3" x14ac:dyDescent="0.2">
      <c r="B1016" s="6"/>
      <c r="C1016" s="12"/>
    </row>
    <row r="1017" spans="2:3" x14ac:dyDescent="0.2">
      <c r="B1017" s="6"/>
      <c r="C1017" s="12"/>
    </row>
    <row r="1018" spans="2:3" x14ac:dyDescent="0.2">
      <c r="B1018" s="6"/>
      <c r="C1018" s="12"/>
    </row>
    <row r="1019" spans="2:3" x14ac:dyDescent="0.2">
      <c r="B1019" s="6"/>
      <c r="C1019" s="12"/>
    </row>
    <row r="1020" spans="2:3" x14ac:dyDescent="0.2">
      <c r="B1020" s="6"/>
      <c r="C1020" s="12"/>
    </row>
    <row r="1021" spans="2:3" x14ac:dyDescent="0.2">
      <c r="B1021" s="6"/>
      <c r="C1021" s="12"/>
    </row>
    <row r="1022" spans="2:3" x14ac:dyDescent="0.2">
      <c r="B1022" s="6"/>
      <c r="C1022" s="12"/>
    </row>
    <row r="1023" spans="2:3" x14ac:dyDescent="0.2">
      <c r="B1023" s="6"/>
      <c r="C1023" s="12"/>
    </row>
    <row r="1024" spans="2:3" x14ac:dyDescent="0.2">
      <c r="B1024" s="6"/>
      <c r="C1024" s="12"/>
    </row>
    <row r="1025" spans="2:3" x14ac:dyDescent="0.2">
      <c r="B1025" s="6"/>
      <c r="C1025" s="12"/>
    </row>
    <row r="1026" spans="2:3" x14ac:dyDescent="0.2">
      <c r="B1026" s="6"/>
      <c r="C1026" s="12"/>
    </row>
    <row r="1027" spans="2:3" x14ac:dyDescent="0.2">
      <c r="B1027" s="6"/>
      <c r="C1027" s="12"/>
    </row>
    <row r="1028" spans="2:3" x14ac:dyDescent="0.2">
      <c r="B1028" s="6"/>
      <c r="C1028" s="12"/>
    </row>
    <row r="1029" spans="2:3" x14ac:dyDescent="0.2">
      <c r="B1029" s="6"/>
      <c r="C1029" s="12"/>
    </row>
    <row r="1030" spans="2:3" x14ac:dyDescent="0.2">
      <c r="B1030" s="6"/>
      <c r="C1030" s="12"/>
    </row>
    <row r="1031" spans="2:3" x14ac:dyDescent="0.2">
      <c r="B1031" s="6"/>
      <c r="C1031" s="12"/>
    </row>
    <row r="1032" spans="2:3" x14ac:dyDescent="0.2">
      <c r="B1032" s="6"/>
      <c r="C1032" s="12"/>
    </row>
    <row r="1033" spans="2:3" x14ac:dyDescent="0.2">
      <c r="B1033" s="6"/>
      <c r="C1033" s="12"/>
    </row>
    <row r="1034" spans="2:3" x14ac:dyDescent="0.2">
      <c r="B1034" s="6"/>
      <c r="C1034" s="12"/>
    </row>
    <row r="1035" spans="2:3" x14ac:dyDescent="0.2">
      <c r="B1035" s="6"/>
      <c r="C1035" s="12"/>
    </row>
    <row r="1036" spans="2:3" x14ac:dyDescent="0.2">
      <c r="B1036" s="6"/>
      <c r="C1036" s="12"/>
    </row>
    <row r="1037" spans="2:3" x14ac:dyDescent="0.2">
      <c r="B1037" s="6"/>
      <c r="C1037" s="12"/>
    </row>
    <row r="1038" spans="2:3" x14ac:dyDescent="0.2">
      <c r="B1038" s="6"/>
      <c r="C1038" s="12"/>
    </row>
    <row r="1039" spans="2:3" x14ac:dyDescent="0.2">
      <c r="B1039" s="6"/>
      <c r="C1039" s="12"/>
    </row>
    <row r="1040" spans="2:3" x14ac:dyDescent="0.2">
      <c r="B1040" s="6"/>
      <c r="C1040" s="12"/>
    </row>
    <row r="1041" spans="2:3" x14ac:dyDescent="0.2">
      <c r="B1041" s="6"/>
      <c r="C1041" s="12"/>
    </row>
    <row r="1042" spans="2:3" x14ac:dyDescent="0.2">
      <c r="B1042" s="6"/>
      <c r="C1042" s="12"/>
    </row>
    <row r="1043" spans="2:3" x14ac:dyDescent="0.2">
      <c r="B1043" s="6"/>
      <c r="C1043" s="12"/>
    </row>
    <row r="1044" spans="2:3" x14ac:dyDescent="0.2">
      <c r="B1044" s="6"/>
      <c r="C1044" s="12"/>
    </row>
    <row r="1045" spans="2:3" x14ac:dyDescent="0.2">
      <c r="B1045" s="6"/>
      <c r="C1045" s="12"/>
    </row>
    <row r="1046" spans="2:3" x14ac:dyDescent="0.2">
      <c r="B1046" s="6"/>
      <c r="C1046" s="12"/>
    </row>
    <row r="1047" spans="2:3" x14ac:dyDescent="0.2">
      <c r="B1047" s="6"/>
      <c r="C1047" s="12"/>
    </row>
    <row r="1048" spans="2:3" x14ac:dyDescent="0.2">
      <c r="B1048" s="6"/>
      <c r="C1048" s="12"/>
    </row>
    <row r="1049" spans="2:3" x14ac:dyDescent="0.2">
      <c r="B1049" s="6"/>
      <c r="C1049" s="12"/>
    </row>
    <row r="1050" spans="2:3" x14ac:dyDescent="0.2">
      <c r="B1050" s="6"/>
      <c r="C1050" s="12"/>
    </row>
    <row r="1051" spans="2:3" x14ac:dyDescent="0.2">
      <c r="B1051" s="6"/>
      <c r="C1051" s="12"/>
    </row>
    <row r="1052" spans="2:3" x14ac:dyDescent="0.2">
      <c r="B1052" s="6"/>
      <c r="C1052" s="12"/>
    </row>
    <row r="1053" spans="2:3" x14ac:dyDescent="0.2">
      <c r="B1053" s="6"/>
      <c r="C1053" s="12"/>
    </row>
    <row r="1054" spans="2:3" x14ac:dyDescent="0.2">
      <c r="B1054" s="6"/>
      <c r="C1054" s="12"/>
    </row>
    <row r="1055" spans="2:3" x14ac:dyDescent="0.2">
      <c r="B1055" s="6"/>
      <c r="C1055" s="12"/>
    </row>
    <row r="1056" spans="2:3" x14ac:dyDescent="0.2">
      <c r="B1056" s="6"/>
      <c r="C1056" s="12"/>
    </row>
    <row r="1057" spans="2:3" x14ac:dyDescent="0.2">
      <c r="B1057" s="6"/>
      <c r="C1057" s="12"/>
    </row>
    <row r="1058" spans="2:3" x14ac:dyDescent="0.2">
      <c r="B1058" s="6"/>
      <c r="C1058" s="12"/>
    </row>
    <row r="1059" spans="2:3" x14ac:dyDescent="0.2">
      <c r="B1059" s="6"/>
      <c r="C1059" s="12"/>
    </row>
    <row r="1060" spans="2:3" x14ac:dyDescent="0.2">
      <c r="B1060" s="6"/>
      <c r="C1060" s="12"/>
    </row>
    <row r="1061" spans="2:3" x14ac:dyDescent="0.2">
      <c r="B1061" s="6"/>
      <c r="C1061" s="12"/>
    </row>
    <row r="1062" spans="2:3" x14ac:dyDescent="0.2">
      <c r="B1062" s="6"/>
      <c r="C1062" s="12"/>
    </row>
    <row r="1063" spans="2:3" x14ac:dyDescent="0.2">
      <c r="B1063" s="6"/>
      <c r="C1063" s="12"/>
    </row>
    <row r="1064" spans="2:3" x14ac:dyDescent="0.2">
      <c r="B1064" s="6"/>
      <c r="C1064" s="12"/>
    </row>
    <row r="1065" spans="2:3" x14ac:dyDescent="0.2">
      <c r="B1065" s="6"/>
      <c r="C1065" s="12"/>
    </row>
    <row r="1066" spans="2:3" x14ac:dyDescent="0.2">
      <c r="B1066" s="6"/>
      <c r="C1066" s="12"/>
    </row>
    <row r="1067" spans="2:3" x14ac:dyDescent="0.2">
      <c r="B1067" s="6"/>
      <c r="C1067" s="12"/>
    </row>
    <row r="1068" spans="2:3" x14ac:dyDescent="0.2">
      <c r="B1068" s="6"/>
      <c r="C1068" s="12"/>
    </row>
    <row r="1069" spans="2:3" x14ac:dyDescent="0.2">
      <c r="B1069" s="6"/>
      <c r="C1069" s="12"/>
    </row>
    <row r="1070" spans="2:3" x14ac:dyDescent="0.2">
      <c r="B1070" s="6"/>
      <c r="C1070" s="12"/>
    </row>
    <row r="1071" spans="2:3" x14ac:dyDescent="0.2">
      <c r="B1071" s="6"/>
      <c r="C1071" s="12"/>
    </row>
    <row r="1072" spans="2:3" x14ac:dyDescent="0.2">
      <c r="B1072" s="6"/>
      <c r="C1072" s="12"/>
    </row>
    <row r="1073" spans="2:3" x14ac:dyDescent="0.2">
      <c r="B1073" s="6"/>
      <c r="C1073" s="12"/>
    </row>
    <row r="1074" spans="2:3" x14ac:dyDescent="0.2">
      <c r="B1074" s="6"/>
      <c r="C1074" s="12"/>
    </row>
    <row r="1075" spans="2:3" x14ac:dyDescent="0.2">
      <c r="B1075" s="6"/>
      <c r="C1075" s="12"/>
    </row>
    <row r="1076" spans="2:3" x14ac:dyDescent="0.2">
      <c r="B1076" s="6"/>
      <c r="C1076" s="12"/>
    </row>
    <row r="1077" spans="2:3" x14ac:dyDescent="0.2">
      <c r="B1077" s="6"/>
      <c r="C1077" s="12"/>
    </row>
    <row r="1078" spans="2:3" x14ac:dyDescent="0.2">
      <c r="B1078" s="6"/>
      <c r="C1078" s="12"/>
    </row>
    <row r="1079" spans="2:3" x14ac:dyDescent="0.2">
      <c r="B1079" s="6"/>
      <c r="C1079" s="12"/>
    </row>
    <row r="1080" spans="2:3" x14ac:dyDescent="0.2">
      <c r="B1080" s="6"/>
      <c r="C1080" s="12"/>
    </row>
    <row r="1081" spans="2:3" x14ac:dyDescent="0.2">
      <c r="B1081" s="6"/>
      <c r="C1081" s="12"/>
    </row>
    <row r="1082" spans="2:3" x14ac:dyDescent="0.2">
      <c r="B1082" s="6"/>
      <c r="C1082" s="12"/>
    </row>
    <row r="1083" spans="2:3" x14ac:dyDescent="0.2">
      <c r="B1083" s="6"/>
      <c r="C1083" s="12"/>
    </row>
    <row r="1084" spans="2:3" x14ac:dyDescent="0.2">
      <c r="B1084" s="6"/>
      <c r="C1084" s="12"/>
    </row>
    <row r="1085" spans="2:3" x14ac:dyDescent="0.2">
      <c r="B1085" s="6"/>
      <c r="C1085" s="12"/>
    </row>
    <row r="1086" spans="2:3" x14ac:dyDescent="0.2">
      <c r="B1086" s="6"/>
      <c r="C1086" s="12"/>
    </row>
    <row r="1087" spans="2:3" x14ac:dyDescent="0.2">
      <c r="B1087" s="6"/>
      <c r="C1087" s="12"/>
    </row>
    <row r="1088" spans="2:3" x14ac:dyDescent="0.2">
      <c r="B1088" s="6"/>
      <c r="C1088" s="12"/>
    </row>
    <row r="1089" spans="2:3" x14ac:dyDescent="0.2">
      <c r="B1089" s="6"/>
      <c r="C1089" s="12"/>
    </row>
    <row r="1090" spans="2:3" x14ac:dyDescent="0.2">
      <c r="B1090" s="6"/>
      <c r="C1090" s="12"/>
    </row>
    <row r="1091" spans="2:3" x14ac:dyDescent="0.2">
      <c r="B1091" s="6"/>
      <c r="C1091" s="12"/>
    </row>
    <row r="1092" spans="2:3" x14ac:dyDescent="0.2">
      <c r="B1092" s="6"/>
      <c r="C1092" s="12"/>
    </row>
    <row r="1093" spans="2:3" x14ac:dyDescent="0.2">
      <c r="B1093" s="6"/>
      <c r="C1093" s="12"/>
    </row>
    <row r="1094" spans="2:3" x14ac:dyDescent="0.2">
      <c r="B1094" s="6"/>
      <c r="C1094" s="12"/>
    </row>
    <row r="1095" spans="2:3" x14ac:dyDescent="0.2">
      <c r="B1095" s="6"/>
      <c r="C1095" s="12"/>
    </row>
    <row r="1096" spans="2:3" x14ac:dyDescent="0.2">
      <c r="B1096" s="6"/>
      <c r="C1096" s="12"/>
    </row>
    <row r="1097" spans="2:3" x14ac:dyDescent="0.2">
      <c r="B1097" s="6"/>
      <c r="C1097" s="12"/>
    </row>
    <row r="1098" spans="2:3" x14ac:dyDescent="0.2">
      <c r="B1098" s="6"/>
      <c r="C1098" s="12"/>
    </row>
    <row r="1099" spans="2:3" x14ac:dyDescent="0.2">
      <c r="B1099" s="6"/>
      <c r="C1099" s="12"/>
    </row>
    <row r="1100" spans="2:3" x14ac:dyDescent="0.2">
      <c r="B1100" s="6"/>
      <c r="C1100" s="12"/>
    </row>
    <row r="1101" spans="2:3" x14ac:dyDescent="0.2">
      <c r="B1101" s="6"/>
      <c r="C1101" s="12"/>
    </row>
    <row r="1102" spans="2:3" x14ac:dyDescent="0.2">
      <c r="B1102" s="6"/>
      <c r="C1102" s="12"/>
    </row>
    <row r="1103" spans="2:3" x14ac:dyDescent="0.2">
      <c r="B1103" s="6"/>
      <c r="C1103" s="12"/>
    </row>
    <row r="1104" spans="2:3" x14ac:dyDescent="0.2">
      <c r="B1104" s="6"/>
      <c r="C1104" s="12"/>
    </row>
    <row r="1105" spans="2:3" x14ac:dyDescent="0.2">
      <c r="B1105" s="6"/>
      <c r="C1105" s="12"/>
    </row>
    <row r="1106" spans="2:3" x14ac:dyDescent="0.2">
      <c r="B1106" s="6"/>
      <c r="C1106" s="12"/>
    </row>
    <row r="1107" spans="2:3" x14ac:dyDescent="0.2">
      <c r="B1107" s="6"/>
      <c r="C1107" s="12"/>
    </row>
    <row r="1108" spans="2:3" x14ac:dyDescent="0.2">
      <c r="B1108" s="6"/>
      <c r="C1108" s="12"/>
    </row>
    <row r="1109" spans="2:3" x14ac:dyDescent="0.2">
      <c r="B1109" s="6"/>
      <c r="C1109" s="12"/>
    </row>
    <row r="1110" spans="2:3" x14ac:dyDescent="0.2">
      <c r="B1110" s="6"/>
      <c r="C1110" s="12"/>
    </row>
    <row r="1111" spans="2:3" x14ac:dyDescent="0.2">
      <c r="B1111" s="6"/>
      <c r="C1111" s="12"/>
    </row>
    <row r="1112" spans="2:3" x14ac:dyDescent="0.2">
      <c r="B1112" s="6"/>
      <c r="C1112" s="12"/>
    </row>
    <row r="1113" spans="2:3" x14ac:dyDescent="0.2">
      <c r="B1113" s="6"/>
      <c r="C1113" s="12"/>
    </row>
    <row r="1114" spans="2:3" x14ac:dyDescent="0.2">
      <c r="B1114" s="6"/>
      <c r="C1114" s="12"/>
    </row>
    <row r="1115" spans="2:3" x14ac:dyDescent="0.2">
      <c r="B1115" s="6"/>
      <c r="C1115" s="12"/>
    </row>
    <row r="1116" spans="2:3" x14ac:dyDescent="0.2">
      <c r="B1116" s="6"/>
      <c r="C1116" s="12"/>
    </row>
    <row r="1117" spans="2:3" x14ac:dyDescent="0.2">
      <c r="B1117" s="6"/>
      <c r="C1117" s="12"/>
    </row>
    <row r="1118" spans="2:3" x14ac:dyDescent="0.2">
      <c r="B1118" s="6"/>
      <c r="C1118" s="12"/>
    </row>
    <row r="1119" spans="2:3" x14ac:dyDescent="0.2">
      <c r="B1119" s="6"/>
      <c r="C1119" s="12"/>
    </row>
    <row r="1120" spans="2:3" x14ac:dyDescent="0.2">
      <c r="B1120" s="6"/>
      <c r="C1120" s="12"/>
    </row>
    <row r="1121" spans="2:3" x14ac:dyDescent="0.2">
      <c r="B1121" s="6"/>
      <c r="C1121" s="12"/>
    </row>
    <row r="1122" spans="2:3" x14ac:dyDescent="0.2">
      <c r="B1122" s="6"/>
      <c r="C1122" s="12"/>
    </row>
    <row r="1123" spans="2:3" x14ac:dyDescent="0.2">
      <c r="B1123" s="6"/>
      <c r="C1123" s="12"/>
    </row>
    <row r="1124" spans="2:3" x14ac:dyDescent="0.2">
      <c r="B1124" s="6"/>
      <c r="C1124" s="12"/>
    </row>
    <row r="1125" spans="2:3" x14ac:dyDescent="0.2">
      <c r="B1125" s="6"/>
      <c r="C1125" s="12"/>
    </row>
    <row r="1126" spans="2:3" x14ac:dyDescent="0.2">
      <c r="B1126" s="6"/>
      <c r="C1126" s="12"/>
    </row>
    <row r="1127" spans="2:3" x14ac:dyDescent="0.2">
      <c r="B1127" s="6"/>
      <c r="C1127" s="12"/>
    </row>
    <row r="1128" spans="2:3" x14ac:dyDescent="0.2">
      <c r="B1128" s="6"/>
      <c r="C1128" s="12"/>
    </row>
    <row r="1129" spans="2:3" x14ac:dyDescent="0.2">
      <c r="B1129" s="6"/>
      <c r="C1129" s="12"/>
    </row>
    <row r="1130" spans="2:3" x14ac:dyDescent="0.2">
      <c r="B1130" s="6"/>
      <c r="C1130" s="12"/>
    </row>
    <row r="1131" spans="2:3" x14ac:dyDescent="0.2">
      <c r="B1131" s="6"/>
      <c r="C1131" s="12"/>
    </row>
    <row r="1132" spans="2:3" x14ac:dyDescent="0.2">
      <c r="B1132" s="6"/>
      <c r="C1132" s="12"/>
    </row>
    <row r="1133" spans="2:3" x14ac:dyDescent="0.2">
      <c r="B1133" s="6"/>
      <c r="C1133" s="12"/>
    </row>
    <row r="1134" spans="2:3" x14ac:dyDescent="0.2">
      <c r="B1134" s="6"/>
      <c r="C1134" s="12"/>
    </row>
    <row r="1135" spans="2:3" x14ac:dyDescent="0.2">
      <c r="B1135" s="6"/>
      <c r="C1135" s="12"/>
    </row>
    <row r="1136" spans="2:3" x14ac:dyDescent="0.2">
      <c r="B1136" s="6"/>
      <c r="C1136" s="12"/>
    </row>
    <row r="1137" spans="2:3" x14ac:dyDescent="0.2">
      <c r="B1137" s="6"/>
      <c r="C1137" s="12"/>
    </row>
    <row r="1138" spans="2:3" x14ac:dyDescent="0.2">
      <c r="B1138" s="6"/>
      <c r="C1138" s="12"/>
    </row>
    <row r="1139" spans="2:3" x14ac:dyDescent="0.2">
      <c r="B1139" s="6"/>
      <c r="C1139" s="12"/>
    </row>
    <row r="1140" spans="2:3" x14ac:dyDescent="0.2">
      <c r="B1140" s="6"/>
      <c r="C1140" s="12"/>
    </row>
    <row r="1141" spans="2:3" x14ac:dyDescent="0.2">
      <c r="B1141" s="6"/>
      <c r="C1141" s="12"/>
    </row>
    <row r="1142" spans="2:3" x14ac:dyDescent="0.2">
      <c r="B1142" s="6"/>
      <c r="C1142" s="12"/>
    </row>
    <row r="1143" spans="2:3" x14ac:dyDescent="0.2">
      <c r="B1143" s="6"/>
      <c r="C1143" s="12"/>
    </row>
    <row r="1144" spans="2:3" x14ac:dyDescent="0.2">
      <c r="B1144" s="6"/>
      <c r="C1144" s="12"/>
    </row>
    <row r="1145" spans="2:3" x14ac:dyDescent="0.2">
      <c r="B1145" s="6"/>
      <c r="C1145" s="12"/>
    </row>
    <row r="1146" spans="2:3" x14ac:dyDescent="0.2">
      <c r="B1146" s="6"/>
      <c r="C1146" s="12"/>
    </row>
    <row r="1147" spans="2:3" x14ac:dyDescent="0.2">
      <c r="B1147" s="6"/>
      <c r="C1147" s="12"/>
    </row>
    <row r="1148" spans="2:3" x14ac:dyDescent="0.2">
      <c r="B1148" s="6"/>
      <c r="C1148" s="12"/>
    </row>
    <row r="1149" spans="2:3" x14ac:dyDescent="0.2">
      <c r="B1149" s="6"/>
      <c r="C1149" s="12"/>
    </row>
    <row r="1150" spans="2:3" x14ac:dyDescent="0.2">
      <c r="B1150" s="6"/>
      <c r="C1150" s="12"/>
    </row>
    <row r="1151" spans="2:3" x14ac:dyDescent="0.2">
      <c r="B1151" s="6"/>
      <c r="C1151" s="12"/>
    </row>
    <row r="1152" spans="2:3" x14ac:dyDescent="0.2">
      <c r="B1152" s="6"/>
      <c r="C1152" s="12"/>
    </row>
    <row r="1153" spans="2:3" x14ac:dyDescent="0.2">
      <c r="B1153" s="6"/>
      <c r="C1153" s="12"/>
    </row>
    <row r="1154" spans="2:3" x14ac:dyDescent="0.2">
      <c r="B1154" s="6"/>
      <c r="C1154" s="12"/>
    </row>
    <row r="1155" spans="2:3" x14ac:dyDescent="0.2">
      <c r="B1155" s="6"/>
      <c r="C1155" s="12"/>
    </row>
    <row r="1156" spans="2:3" x14ac:dyDescent="0.2">
      <c r="B1156" s="6"/>
      <c r="C1156" s="12"/>
    </row>
    <row r="1157" spans="2:3" x14ac:dyDescent="0.2">
      <c r="B1157" s="6"/>
      <c r="C1157" s="12"/>
    </row>
    <row r="1158" spans="2:3" x14ac:dyDescent="0.2">
      <c r="B1158" s="6"/>
      <c r="C1158" s="12"/>
    </row>
    <row r="1159" spans="2:3" x14ac:dyDescent="0.2">
      <c r="B1159" s="6"/>
      <c r="C1159" s="12"/>
    </row>
    <row r="1160" spans="2:3" x14ac:dyDescent="0.2">
      <c r="B1160" s="6"/>
      <c r="C1160" s="12"/>
    </row>
    <row r="1161" spans="2:3" x14ac:dyDescent="0.2">
      <c r="B1161" s="6"/>
      <c r="C1161" s="12"/>
    </row>
    <row r="1162" spans="2:3" x14ac:dyDescent="0.2">
      <c r="B1162" s="6"/>
      <c r="C1162" s="12"/>
    </row>
    <row r="1163" spans="2:3" x14ac:dyDescent="0.2">
      <c r="B1163" s="6"/>
      <c r="C1163" s="12"/>
    </row>
    <row r="1164" spans="2:3" x14ac:dyDescent="0.2">
      <c r="B1164" s="6"/>
      <c r="C1164" s="12"/>
    </row>
    <row r="1165" spans="2:3" x14ac:dyDescent="0.2">
      <c r="B1165" s="6"/>
      <c r="C1165" s="12"/>
    </row>
    <row r="1166" spans="2:3" x14ac:dyDescent="0.2">
      <c r="B1166" s="6"/>
      <c r="C1166" s="12"/>
    </row>
    <row r="1167" spans="2:3" x14ac:dyDescent="0.2">
      <c r="B1167" s="6"/>
      <c r="C1167" s="12"/>
    </row>
    <row r="1168" spans="2:3" x14ac:dyDescent="0.2">
      <c r="B1168" s="6"/>
      <c r="C1168" s="12"/>
    </row>
    <row r="1169" spans="2:3" x14ac:dyDescent="0.2">
      <c r="B1169" s="6"/>
      <c r="C1169" s="12"/>
    </row>
    <row r="1170" spans="2:3" x14ac:dyDescent="0.2">
      <c r="B1170" s="6"/>
      <c r="C1170" s="12"/>
    </row>
    <row r="1171" spans="2:3" x14ac:dyDescent="0.2">
      <c r="B1171" s="6"/>
      <c r="C1171" s="12"/>
    </row>
    <row r="1172" spans="2:3" x14ac:dyDescent="0.2">
      <c r="B1172" s="6"/>
      <c r="C1172" s="12"/>
    </row>
    <row r="1173" spans="2:3" x14ac:dyDescent="0.2">
      <c r="B1173" s="6"/>
      <c r="C1173" s="12"/>
    </row>
    <row r="1174" spans="2:3" x14ac:dyDescent="0.2">
      <c r="B1174" s="6"/>
      <c r="C1174" s="12"/>
    </row>
    <row r="1175" spans="2:3" x14ac:dyDescent="0.2">
      <c r="B1175" s="6"/>
      <c r="C1175" s="12"/>
    </row>
    <row r="1176" spans="2:3" x14ac:dyDescent="0.2">
      <c r="B1176" s="6"/>
      <c r="C1176" s="12"/>
    </row>
    <row r="1177" spans="2:3" x14ac:dyDescent="0.2">
      <c r="B1177" s="6"/>
      <c r="C1177" s="12"/>
    </row>
    <row r="1178" spans="2:3" x14ac:dyDescent="0.2">
      <c r="B1178" s="6"/>
      <c r="C1178" s="12"/>
    </row>
    <row r="1179" spans="2:3" x14ac:dyDescent="0.2">
      <c r="B1179" s="6"/>
      <c r="C1179" s="12"/>
    </row>
    <row r="1180" spans="2:3" x14ac:dyDescent="0.2">
      <c r="B1180" s="6"/>
      <c r="C1180" s="12"/>
    </row>
    <row r="1181" spans="2:3" x14ac:dyDescent="0.2">
      <c r="B1181" s="6"/>
      <c r="C1181" s="12"/>
    </row>
    <row r="1182" spans="2:3" x14ac:dyDescent="0.2">
      <c r="B1182" s="6"/>
      <c r="C1182" s="12"/>
    </row>
    <row r="1183" spans="2:3" x14ac:dyDescent="0.2">
      <c r="B1183" s="6"/>
      <c r="C1183" s="12"/>
    </row>
    <row r="1184" spans="2:3" x14ac:dyDescent="0.2">
      <c r="B1184" s="6"/>
      <c r="C1184" s="12"/>
    </row>
    <row r="1185" spans="2:3" x14ac:dyDescent="0.2">
      <c r="B1185" s="6"/>
      <c r="C1185" s="12"/>
    </row>
    <row r="1186" spans="2:3" x14ac:dyDescent="0.2">
      <c r="B1186" s="6"/>
      <c r="C1186" s="12"/>
    </row>
    <row r="1187" spans="2:3" x14ac:dyDescent="0.2">
      <c r="B1187" s="6"/>
      <c r="C1187" s="12"/>
    </row>
    <row r="1188" spans="2:3" x14ac:dyDescent="0.2">
      <c r="B1188" s="6"/>
      <c r="C1188" s="12"/>
    </row>
    <row r="1189" spans="2:3" x14ac:dyDescent="0.2">
      <c r="B1189" s="6"/>
      <c r="C1189" s="12"/>
    </row>
    <row r="1190" spans="2:3" x14ac:dyDescent="0.2">
      <c r="B1190" s="6"/>
      <c r="C1190" s="12"/>
    </row>
    <row r="1191" spans="2:3" x14ac:dyDescent="0.2">
      <c r="B1191" s="6"/>
      <c r="C1191" s="12"/>
    </row>
    <row r="1192" spans="2:3" x14ac:dyDescent="0.2">
      <c r="B1192" s="6"/>
      <c r="C1192" s="12"/>
    </row>
    <row r="1193" spans="2:3" x14ac:dyDescent="0.2">
      <c r="B1193" s="6"/>
      <c r="C1193" s="12"/>
    </row>
    <row r="1194" spans="2:3" x14ac:dyDescent="0.2">
      <c r="B1194" s="6"/>
      <c r="C1194" s="12"/>
    </row>
    <row r="1195" spans="2:3" x14ac:dyDescent="0.2">
      <c r="B1195" s="6"/>
      <c r="C1195" s="12"/>
    </row>
    <row r="1196" spans="2:3" x14ac:dyDescent="0.2">
      <c r="B1196" s="6"/>
      <c r="C1196" s="12"/>
    </row>
    <row r="1197" spans="2:3" x14ac:dyDescent="0.2">
      <c r="B1197" s="6"/>
      <c r="C1197" s="12"/>
    </row>
    <row r="1198" spans="2:3" x14ac:dyDescent="0.2">
      <c r="B1198" s="6"/>
      <c r="C1198" s="12"/>
    </row>
    <row r="1199" spans="2:3" x14ac:dyDescent="0.2">
      <c r="B1199" s="6"/>
      <c r="C1199" s="12"/>
    </row>
    <row r="1200" spans="2:3" x14ac:dyDescent="0.2">
      <c r="B1200" s="6"/>
      <c r="C1200" s="12"/>
    </row>
    <row r="1201" spans="2:3" x14ac:dyDescent="0.2">
      <c r="B1201" s="6"/>
      <c r="C1201" s="12"/>
    </row>
    <row r="1202" spans="2:3" x14ac:dyDescent="0.2">
      <c r="B1202" s="6"/>
      <c r="C1202" s="12"/>
    </row>
    <row r="1203" spans="2:3" x14ac:dyDescent="0.2">
      <c r="B1203" s="6"/>
      <c r="C1203" s="12"/>
    </row>
    <row r="1204" spans="2:3" x14ac:dyDescent="0.2">
      <c r="B1204" s="6"/>
      <c r="C1204" s="12"/>
    </row>
    <row r="1205" spans="2:3" x14ac:dyDescent="0.2">
      <c r="B1205" s="6"/>
      <c r="C1205" s="12"/>
    </row>
    <row r="1206" spans="2:3" x14ac:dyDescent="0.2">
      <c r="B1206" s="6"/>
      <c r="C1206" s="12"/>
    </row>
    <row r="1207" spans="2:3" x14ac:dyDescent="0.2">
      <c r="B1207" s="6"/>
      <c r="C1207" s="12"/>
    </row>
    <row r="1208" spans="2:3" x14ac:dyDescent="0.2">
      <c r="B1208" s="6"/>
      <c r="C1208" s="12"/>
    </row>
    <row r="1209" spans="2:3" x14ac:dyDescent="0.2">
      <c r="B1209" s="6"/>
      <c r="C1209" s="12"/>
    </row>
    <row r="1210" spans="2:3" x14ac:dyDescent="0.2">
      <c r="B1210" s="6"/>
      <c r="C1210" s="12"/>
    </row>
    <row r="1211" spans="2:3" x14ac:dyDescent="0.2">
      <c r="B1211" s="6"/>
      <c r="C1211" s="12"/>
    </row>
    <row r="1212" spans="2:3" x14ac:dyDescent="0.2">
      <c r="B1212" s="6"/>
      <c r="C1212" s="12"/>
    </row>
    <row r="1213" spans="2:3" x14ac:dyDescent="0.2">
      <c r="B1213" s="6"/>
      <c r="C1213" s="12"/>
    </row>
    <row r="1214" spans="2:3" x14ac:dyDescent="0.2">
      <c r="B1214" s="6"/>
      <c r="C1214" s="12"/>
    </row>
    <row r="1215" spans="2:3" x14ac:dyDescent="0.2">
      <c r="B1215" s="6"/>
      <c r="C1215" s="12"/>
    </row>
    <row r="1216" spans="2:3" x14ac:dyDescent="0.2">
      <c r="B1216" s="6"/>
      <c r="C1216" s="12"/>
    </row>
    <row r="1217" spans="2:3" x14ac:dyDescent="0.2">
      <c r="B1217" s="6"/>
      <c r="C1217" s="12"/>
    </row>
    <row r="1218" spans="2:3" x14ac:dyDescent="0.2">
      <c r="B1218" s="6"/>
      <c r="C1218" s="12"/>
    </row>
    <row r="1219" spans="2:3" x14ac:dyDescent="0.2">
      <c r="B1219" s="6"/>
      <c r="C1219" s="12"/>
    </row>
    <row r="1220" spans="2:3" x14ac:dyDescent="0.2">
      <c r="B1220" s="6"/>
      <c r="C1220" s="12"/>
    </row>
    <row r="1221" spans="2:3" x14ac:dyDescent="0.2">
      <c r="B1221" s="6"/>
      <c r="C1221" s="12"/>
    </row>
    <row r="1222" spans="2:3" x14ac:dyDescent="0.2">
      <c r="B1222" s="6"/>
      <c r="C1222" s="12"/>
    </row>
    <row r="1223" spans="2:3" x14ac:dyDescent="0.2">
      <c r="B1223" s="6"/>
      <c r="C1223" s="12"/>
    </row>
    <row r="1224" spans="2:3" x14ac:dyDescent="0.2">
      <c r="B1224" s="6"/>
      <c r="C1224" s="12"/>
    </row>
    <row r="1225" spans="2:3" x14ac:dyDescent="0.2">
      <c r="B1225" s="6"/>
      <c r="C1225" s="12"/>
    </row>
    <row r="1226" spans="2:3" x14ac:dyDescent="0.2">
      <c r="B1226" s="6"/>
      <c r="C1226" s="12"/>
    </row>
    <row r="1227" spans="2:3" x14ac:dyDescent="0.2">
      <c r="B1227" s="6"/>
      <c r="C1227" s="12"/>
    </row>
    <row r="1228" spans="2:3" x14ac:dyDescent="0.2">
      <c r="B1228" s="6"/>
      <c r="C1228" s="12"/>
    </row>
    <row r="1229" spans="2:3" x14ac:dyDescent="0.2">
      <c r="B1229" s="6"/>
      <c r="C1229" s="12"/>
    </row>
    <row r="1230" spans="2:3" x14ac:dyDescent="0.2">
      <c r="B1230" s="6"/>
      <c r="C1230" s="12"/>
    </row>
    <row r="1231" spans="2:3" x14ac:dyDescent="0.2">
      <c r="B1231" s="6"/>
      <c r="C1231" s="12"/>
    </row>
    <row r="1232" spans="2:3" x14ac:dyDescent="0.2">
      <c r="B1232" s="6"/>
      <c r="C1232" s="12"/>
    </row>
    <row r="1233" spans="2:3" x14ac:dyDescent="0.2">
      <c r="B1233" s="6"/>
      <c r="C1233" s="12"/>
    </row>
    <row r="1234" spans="2:3" x14ac:dyDescent="0.2">
      <c r="B1234" s="6"/>
      <c r="C1234" s="12"/>
    </row>
    <row r="1235" spans="2:3" x14ac:dyDescent="0.2">
      <c r="B1235" s="6"/>
      <c r="C1235" s="12"/>
    </row>
    <row r="1236" spans="2:3" x14ac:dyDescent="0.2">
      <c r="B1236" s="6"/>
      <c r="C1236" s="12"/>
    </row>
    <row r="1237" spans="2:3" x14ac:dyDescent="0.2">
      <c r="B1237" s="6"/>
      <c r="C1237" s="12"/>
    </row>
    <row r="1238" spans="2:3" x14ac:dyDescent="0.2">
      <c r="B1238" s="6"/>
      <c r="C1238" s="12"/>
    </row>
    <row r="1239" spans="2:3" x14ac:dyDescent="0.2">
      <c r="B1239" s="6"/>
      <c r="C1239" s="12"/>
    </row>
    <row r="1240" spans="2:3" x14ac:dyDescent="0.2">
      <c r="B1240" s="6"/>
      <c r="C1240" s="12"/>
    </row>
    <row r="1241" spans="2:3" x14ac:dyDescent="0.2">
      <c r="B1241" s="6"/>
      <c r="C1241" s="12"/>
    </row>
    <row r="1242" spans="2:3" x14ac:dyDescent="0.2">
      <c r="B1242" s="6"/>
      <c r="C1242" s="12"/>
    </row>
    <row r="1243" spans="2:3" x14ac:dyDescent="0.2">
      <c r="B1243" s="6"/>
      <c r="C1243" s="12"/>
    </row>
    <row r="1244" spans="2:3" x14ac:dyDescent="0.2">
      <c r="B1244" s="6"/>
      <c r="C1244" s="12"/>
    </row>
    <row r="1245" spans="2:3" x14ac:dyDescent="0.2">
      <c r="B1245" s="6"/>
      <c r="C1245" s="12"/>
    </row>
    <row r="1246" spans="2:3" x14ac:dyDescent="0.2">
      <c r="B1246" s="6"/>
      <c r="C1246" s="12"/>
    </row>
    <row r="1247" spans="2:3" x14ac:dyDescent="0.2">
      <c r="B1247" s="6"/>
      <c r="C1247" s="12"/>
    </row>
    <row r="1248" spans="2:3" x14ac:dyDescent="0.2">
      <c r="B1248" s="6"/>
      <c r="C1248" s="12"/>
    </row>
    <row r="1249" spans="2:3" x14ac:dyDescent="0.2">
      <c r="B1249" s="6"/>
      <c r="C1249" s="12"/>
    </row>
    <row r="1250" spans="2:3" x14ac:dyDescent="0.2">
      <c r="B1250" s="6"/>
      <c r="C1250" s="12"/>
    </row>
    <row r="1251" spans="2:3" x14ac:dyDescent="0.2">
      <c r="B1251" s="6"/>
      <c r="C1251" s="12"/>
    </row>
    <row r="1252" spans="2:3" x14ac:dyDescent="0.2">
      <c r="B1252" s="6"/>
      <c r="C1252" s="12"/>
    </row>
    <row r="1253" spans="2:3" x14ac:dyDescent="0.2">
      <c r="B1253" s="6"/>
      <c r="C1253" s="12"/>
    </row>
    <row r="1254" spans="2:3" x14ac:dyDescent="0.2">
      <c r="B1254" s="6"/>
      <c r="C1254" s="12"/>
    </row>
    <row r="1255" spans="2:3" x14ac:dyDescent="0.2">
      <c r="B1255" s="6"/>
      <c r="C1255" s="12"/>
    </row>
    <row r="1256" spans="2:3" x14ac:dyDescent="0.2">
      <c r="B1256" s="6"/>
      <c r="C1256" s="12"/>
    </row>
    <row r="1257" spans="2:3" x14ac:dyDescent="0.2">
      <c r="B1257" s="6"/>
      <c r="C1257" s="12"/>
    </row>
    <row r="1258" spans="2:3" x14ac:dyDescent="0.2">
      <c r="B1258" s="6"/>
      <c r="C1258" s="12"/>
    </row>
    <row r="1259" spans="2:3" x14ac:dyDescent="0.2">
      <c r="B1259" s="6"/>
      <c r="C1259" s="12"/>
    </row>
    <row r="1260" spans="2:3" x14ac:dyDescent="0.2">
      <c r="B1260" s="6"/>
      <c r="C1260" s="12"/>
    </row>
    <row r="1261" spans="2:3" x14ac:dyDescent="0.2">
      <c r="B1261" s="6"/>
      <c r="C1261" s="12"/>
    </row>
    <row r="1262" spans="2:3" x14ac:dyDescent="0.2">
      <c r="B1262" s="6"/>
      <c r="C1262" s="12"/>
    </row>
    <row r="1263" spans="2:3" x14ac:dyDescent="0.2">
      <c r="B1263" s="6"/>
      <c r="C1263" s="12"/>
    </row>
    <row r="1264" spans="2:3" x14ac:dyDescent="0.2">
      <c r="B1264" s="6"/>
      <c r="C1264" s="12"/>
    </row>
    <row r="1265" spans="2:3" x14ac:dyDescent="0.2">
      <c r="B1265" s="6"/>
      <c r="C1265" s="12"/>
    </row>
    <row r="1266" spans="2:3" x14ac:dyDescent="0.2">
      <c r="B1266" s="6"/>
      <c r="C1266" s="12"/>
    </row>
  </sheetData>
  <phoneticPr fontId="8" type="noConversion"/>
  <hyperlinks>
    <hyperlink ref="A3" r:id="rId1" xr:uid="{00000000-0004-0000-0A00-000000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3372"/>
  <sheetViews>
    <sheetView workbookViewId="0">
      <selection activeCell="K143" sqref="K143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5" width="9.140625" customWidth="1"/>
    <col min="6" max="6" width="17.7109375" customWidth="1"/>
    <col min="7" max="7" width="13.5703125" customWidth="1"/>
    <col min="8" max="14" width="8.5703125" customWidth="1"/>
    <col min="15" max="15" width="8" customWidth="1"/>
    <col min="16" max="16" width="9.7109375" customWidth="1"/>
    <col min="17" max="17" width="9.85546875" customWidth="1"/>
  </cols>
  <sheetData>
    <row r="1" spans="1:44" ht="20.25" x14ac:dyDescent="0.3">
      <c r="A1" s="1" t="s">
        <v>97</v>
      </c>
    </row>
    <row r="2" spans="1:44" x14ac:dyDescent="0.2">
      <c r="A2" t="s">
        <v>30</v>
      </c>
      <c r="B2" s="28" t="s">
        <v>91</v>
      </c>
    </row>
    <row r="3" spans="1:44" ht="13.5" thickBot="1" x14ac:dyDescent="0.25">
      <c r="A3" s="108" t="s">
        <v>204</v>
      </c>
      <c r="C3" s="11"/>
    </row>
    <row r="4" spans="1:44" ht="14.25" thickTop="1" thickBot="1" x14ac:dyDescent="0.25">
      <c r="A4" s="8" t="s">
        <v>5</v>
      </c>
      <c r="C4" s="3">
        <v>25002.51</v>
      </c>
      <c r="D4" s="4">
        <v>0.41279189999999999</v>
      </c>
      <c r="AN4">
        <v>60894</v>
      </c>
      <c r="AO4">
        <v>6.9033729574584868E-2</v>
      </c>
      <c r="AQ4">
        <v>6984</v>
      </c>
      <c r="AR4">
        <v>-3.1511999986832961E-3</v>
      </c>
    </row>
    <row r="5" spans="1:44" ht="13.5" thickTop="1" x14ac:dyDescent="0.2">
      <c r="AN5">
        <v>61037</v>
      </c>
      <c r="AO5">
        <v>7.3092642494884785E-2</v>
      </c>
      <c r="AQ5">
        <v>7126.5</v>
      </c>
      <c r="AR5">
        <v>4.5235500001581386E-3</v>
      </c>
    </row>
    <row r="6" spans="1:44" x14ac:dyDescent="0.2">
      <c r="A6" s="8" t="s">
        <v>6</v>
      </c>
      <c r="AN6">
        <v>61935.5</v>
      </c>
      <c r="AO6">
        <v>7.7437980020476971E-2</v>
      </c>
      <c r="AQ6">
        <v>7206.5</v>
      </c>
      <c r="AR6">
        <v>-2.2204500055522658E-3</v>
      </c>
    </row>
    <row r="7" spans="1:44" x14ac:dyDescent="0.2">
      <c r="A7" t="s">
        <v>7</v>
      </c>
      <c r="C7" s="36">
        <v>45026.531000000003</v>
      </c>
      <c r="D7" s="36" t="s">
        <v>185</v>
      </c>
      <c r="AN7">
        <v>62841.5</v>
      </c>
      <c r="AO7">
        <v>8.3607736050907988E-2</v>
      </c>
      <c r="AQ7">
        <v>7235.5</v>
      </c>
      <c r="AR7">
        <v>6.309849995886907E-3</v>
      </c>
    </row>
    <row r="8" spans="1:44" x14ac:dyDescent="0.2">
      <c r="A8" t="s">
        <v>8</v>
      </c>
      <c r="C8" s="36">
        <v>0.41280929999999999</v>
      </c>
      <c r="AN8">
        <v>63633.5</v>
      </c>
      <c r="AO8">
        <v>8.88263307424495E-2</v>
      </c>
      <c r="AQ8">
        <v>7298.5</v>
      </c>
      <c r="AR8">
        <v>4.3239499937044457E-3</v>
      </c>
    </row>
    <row r="9" spans="1:44" x14ac:dyDescent="0.2">
      <c r="A9" s="123" t="s">
        <v>222</v>
      </c>
      <c r="B9" s="30"/>
      <c r="C9" s="124">
        <v>8</v>
      </c>
      <c r="D9" s="30" t="s">
        <v>223</v>
      </c>
      <c r="AN9">
        <v>63699</v>
      </c>
      <c r="AO9">
        <v>9.0166252397466451E-2</v>
      </c>
      <c r="AQ9">
        <v>8047</v>
      </c>
      <c r="AR9">
        <v>2.5629000010667369E-3</v>
      </c>
    </row>
    <row r="10" spans="1:44" ht="13.5" thickBot="1" x14ac:dyDescent="0.25">
      <c r="C10" s="7" t="s">
        <v>25</v>
      </c>
      <c r="D10" s="7" t="s">
        <v>26</v>
      </c>
      <c r="AN10">
        <v>64573.5</v>
      </c>
      <c r="AO10">
        <v>9.9453450689907186E-2</v>
      </c>
      <c r="AQ10">
        <v>8859</v>
      </c>
      <c r="AR10">
        <v>1.1411300001782365E-2</v>
      </c>
    </row>
    <row r="11" spans="1:44" x14ac:dyDescent="0.2">
      <c r="A11" t="s">
        <v>21</v>
      </c>
      <c r="C11">
        <f>INTERCEPT(G72:G970,F72:F970)</f>
        <v>0.15947315080678365</v>
      </c>
      <c r="D11" s="19">
        <f>+E11*F11</f>
        <v>-2.441950736257861E-2</v>
      </c>
      <c r="E11" s="20">
        <v>-2.441950736257861E-2</v>
      </c>
      <c r="F11" s="18">
        <v>1</v>
      </c>
      <c r="T11">
        <v>0</v>
      </c>
      <c r="AN11">
        <v>65404.5</v>
      </c>
      <c r="AO11">
        <v>0.10687902162317187</v>
      </c>
      <c r="AQ11">
        <v>8859</v>
      </c>
      <c r="AR11">
        <v>1.1711300001479685E-2</v>
      </c>
    </row>
    <row r="12" spans="1:44" x14ac:dyDescent="0.2">
      <c r="A12" t="s">
        <v>22</v>
      </c>
      <c r="C12">
        <f>SLOPE(G72:G970,F72:F970)</f>
        <v>-1.9138499161834404E-10</v>
      </c>
      <c r="D12" s="19">
        <f>+E12*F12</f>
        <v>1.0514127690715654E-6</v>
      </c>
      <c r="E12" s="21">
        <v>1.0514127690715655E-2</v>
      </c>
      <c r="F12" s="18">
        <v>1E-4</v>
      </c>
      <c r="T12">
        <v>0</v>
      </c>
      <c r="AN12">
        <v>65494</v>
      </c>
      <c r="AO12">
        <v>0.10847708251094446</v>
      </c>
      <c r="AQ12">
        <v>8873</v>
      </c>
      <c r="AR12">
        <v>1.5081099998496938E-2</v>
      </c>
    </row>
    <row r="13" spans="1:44" ht="13.5" thickBot="1" x14ac:dyDescent="0.25">
      <c r="A13" t="s">
        <v>24</v>
      </c>
      <c r="C13" s="6" t="s">
        <v>19</v>
      </c>
      <c r="D13" s="137">
        <f>+E13*F13</f>
        <v>2.7673180965410288E-10</v>
      </c>
      <c r="E13" s="22">
        <v>2.7673180965410289E-2</v>
      </c>
      <c r="F13" s="18">
        <v>1E-8</v>
      </c>
      <c r="T13">
        <v>0</v>
      </c>
      <c r="AN13">
        <v>66371</v>
      </c>
      <c r="AO13">
        <v>0.1169390869763447</v>
      </c>
      <c r="AQ13">
        <v>8948</v>
      </c>
      <c r="AR13">
        <v>7.3835999937728047E-3</v>
      </c>
    </row>
    <row r="14" spans="1:44" x14ac:dyDescent="0.2">
      <c r="A14" s="36" t="s">
        <v>224</v>
      </c>
      <c r="B14" s="108">
        <v>21</v>
      </c>
      <c r="C14" s="36" t="str">
        <f>"F"&amp;B14</f>
        <v>F21</v>
      </c>
      <c r="D14" s="36" t="str">
        <f>"G"&amp;B14</f>
        <v>G21</v>
      </c>
      <c r="E14">
        <f>SUM(T21:T975)</f>
        <v>1.1678233113972312</v>
      </c>
      <c r="AN14">
        <v>66376</v>
      </c>
      <c r="AO14">
        <v>0.11768869931984227</v>
      </c>
      <c r="AQ14">
        <v>9864</v>
      </c>
      <c r="AR14">
        <v>1.6064799994637724E-2</v>
      </c>
    </row>
    <row r="15" spans="1:44" x14ac:dyDescent="0.2">
      <c r="A15" s="5" t="s">
        <v>23</v>
      </c>
      <c r="B15"/>
      <c r="C15" s="16">
        <f>(C7+C11)+(C8+C12)*INT(MAX(F21:F3532))</f>
        <v>56458.618412750788</v>
      </c>
      <c r="D15" s="15">
        <f>+C7+INT(MAX(F21:F1587))*C8+D11+D12*INT(MAX(F21:F4022))+D13*INT(MAX(F21:F4049)^2)</f>
        <v>56458.675868413651</v>
      </c>
      <c r="E15" s="125" t="s">
        <v>225</v>
      </c>
      <c r="F15" s="124">
        <v>1</v>
      </c>
      <c r="AN15">
        <v>66378</v>
      </c>
      <c r="AO15">
        <v>0.11646854425634956</v>
      </c>
      <c r="AQ15">
        <v>10707</v>
      </c>
      <c r="AR15">
        <v>1.9824899995001033E-2</v>
      </c>
    </row>
    <row r="16" spans="1:44" x14ac:dyDescent="0.2">
      <c r="A16" s="8" t="s">
        <v>9</v>
      </c>
      <c r="B16"/>
      <c r="C16" s="33">
        <f>+C8+C12</f>
        <v>0.41280929980861497</v>
      </c>
      <c r="D16" s="15">
        <f>+C8+D12+2*D13*MAX(F21:F895)</f>
        <v>0.41282567848077856</v>
      </c>
      <c r="E16" s="125" t="s">
        <v>226</v>
      </c>
      <c r="F16" s="126">
        <f ca="1">NOW()+15018.5+$C$5/24</f>
        <v>60680.233992245368</v>
      </c>
      <c r="AN16">
        <v>66378.5</v>
      </c>
      <c r="AO16">
        <v>0.11836350548401242</v>
      </c>
      <c r="AQ16">
        <v>12388</v>
      </c>
      <c r="AR16">
        <v>2.9691600000660401E-2</v>
      </c>
    </row>
    <row r="17" spans="1:44" ht="13.5" thickBot="1" x14ac:dyDescent="0.25">
      <c r="A17" s="37" t="s">
        <v>103</v>
      </c>
      <c r="B17"/>
      <c r="C17">
        <f>COUNT(C21:C2186)</f>
        <v>167</v>
      </c>
      <c r="E17" s="125" t="s">
        <v>227</v>
      </c>
      <c r="F17" s="126">
        <f ca="1">ROUND(2*(F16-$C$7)/$C$8,0)/2+F15</f>
        <v>37921</v>
      </c>
      <c r="S17">
        <f>COUNT(S27:S190)</f>
        <v>122</v>
      </c>
      <c r="AN17">
        <v>67105</v>
      </c>
      <c r="AO17">
        <v>0.12494217851053691</v>
      </c>
      <c r="AQ17">
        <v>12531</v>
      </c>
      <c r="AR17">
        <v>3.3861699994304217E-2</v>
      </c>
    </row>
    <row r="18" spans="1:44" ht="14.25" thickTop="1" thickBot="1" x14ac:dyDescent="0.25">
      <c r="A18" s="8" t="s">
        <v>10</v>
      </c>
      <c r="B18"/>
      <c r="C18" s="34">
        <f>+C15</f>
        <v>56458.618412750788</v>
      </c>
      <c r="D18" s="35">
        <f>C16</f>
        <v>0.41280929980861497</v>
      </c>
      <c r="E18" s="125" t="s">
        <v>228</v>
      </c>
      <c r="F18" s="15">
        <f ca="1">ROUND(2*(F16-$C$15)/$C$16,0)/2+F15</f>
        <v>10227.5</v>
      </c>
      <c r="AN18">
        <v>67108.5</v>
      </c>
      <c r="AO18">
        <v>0.1242160406181938</v>
      </c>
      <c r="AQ18">
        <v>13429.5</v>
      </c>
      <c r="AR18">
        <v>3.8905649991647806E-2</v>
      </c>
    </row>
    <row r="19" spans="1:44" ht="13.5" thickBot="1" x14ac:dyDescent="0.25">
      <c r="A19" s="8" t="s">
        <v>101</v>
      </c>
      <c r="B19"/>
      <c r="C19" s="48">
        <f>+D15</f>
        <v>56458.675868413651</v>
      </c>
      <c r="D19" s="49">
        <f>+D16</f>
        <v>0.41282567848077856</v>
      </c>
      <c r="E19" s="125" t="s">
        <v>229</v>
      </c>
      <c r="F19" s="127">
        <f ca="1">+$C$15+$C$16*F18-15018.5-$C$5/24</f>
        <v>45662.125526543401</v>
      </c>
      <c r="AN19">
        <v>67199.5</v>
      </c>
      <c r="AO19">
        <v>0.12668985173513647</v>
      </c>
      <c r="AQ19">
        <v>14335.5</v>
      </c>
      <c r="AR19">
        <v>4.5779849991959054E-2</v>
      </c>
    </row>
    <row r="20" spans="1:44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9" t="s">
        <v>188</v>
      </c>
      <c r="T20" s="7" t="s">
        <v>189</v>
      </c>
      <c r="U20" s="112" t="s">
        <v>186</v>
      </c>
      <c r="AN20">
        <v>67255</v>
      </c>
      <c r="AO20">
        <v>0.12743054872407811</v>
      </c>
      <c r="AQ20">
        <v>15127.5</v>
      </c>
      <c r="AR20">
        <v>5.1614249998237938E-2</v>
      </c>
    </row>
    <row r="21" spans="1:44" x14ac:dyDescent="0.2">
      <c r="A21" s="132" t="s">
        <v>17</v>
      </c>
      <c r="B21" s="133"/>
      <c r="C21" s="134">
        <v>25002.51</v>
      </c>
      <c r="D21" s="134" t="s">
        <v>19</v>
      </c>
      <c r="E21" s="132">
        <f t="shared" ref="E21:E52" si="0">+(C21-C$7)/C$8</f>
        <v>-48506.709999023777</v>
      </c>
      <c r="F21" s="132">
        <f t="shared" ref="F21:F52" si="1">ROUND(2*E21,0)/2</f>
        <v>-48506.5</v>
      </c>
      <c r="G21" s="132">
        <f t="shared" ref="G21:G36" si="2">+C21-(C$7+F21*C$8)</f>
        <v>-8.6689550003939075E-2</v>
      </c>
      <c r="H21">
        <f>+G21</f>
        <v>-8.6689550003939075E-2</v>
      </c>
      <c r="Q21" s="2">
        <f t="shared" ref="Q21:Q52" si="3">+C21-15018.5</f>
        <v>9984.0099999999984</v>
      </c>
      <c r="V21">
        <f>VLOOKUP(C21,'B (2)'!C$21:E$117,3,FALSE)</f>
        <v>-48506.709999023777</v>
      </c>
      <c r="AN21">
        <v>67257.5</v>
      </c>
      <c r="AO21">
        <v>0.12730535488663008</v>
      </c>
      <c r="AQ21">
        <v>15193</v>
      </c>
      <c r="AR21">
        <v>5.3005100002337713E-2</v>
      </c>
    </row>
    <row r="22" spans="1:44" x14ac:dyDescent="0.2">
      <c r="A22" s="132" t="s">
        <v>92</v>
      </c>
      <c r="B22" s="133"/>
      <c r="C22" s="134">
        <v>25002.514999999999</v>
      </c>
      <c r="D22" s="134"/>
      <c r="E22" s="135">
        <f t="shared" si="0"/>
        <v>-48506.697886893548</v>
      </c>
      <c r="F22" s="132">
        <f t="shared" si="1"/>
        <v>-48506.5</v>
      </c>
      <c r="G22" s="136">
        <f t="shared" si="2"/>
        <v>-8.1689550002920441E-2</v>
      </c>
      <c r="H22" s="29"/>
      <c r="I22" s="29"/>
      <c r="J22" s="29"/>
      <c r="K22" s="29"/>
      <c r="L22" s="29"/>
      <c r="M22" s="29"/>
      <c r="N22" s="29">
        <f t="shared" ref="N22:N31" si="4">G22</f>
        <v>-8.1689550002920441E-2</v>
      </c>
      <c r="O22" s="29"/>
      <c r="P22" s="29"/>
      <c r="Q22" s="2">
        <f t="shared" si="3"/>
        <v>9984.0149999999994</v>
      </c>
      <c r="V22">
        <f>VLOOKUP(C22,'B (2)'!C$21:E$117,3,FALSE)</f>
        <v>-48506.697886893548</v>
      </c>
      <c r="AB22">
        <v>8</v>
      </c>
      <c r="AD22" t="s">
        <v>31</v>
      </c>
      <c r="AF22" t="s">
        <v>33</v>
      </c>
      <c r="AN22">
        <v>67936</v>
      </c>
      <c r="AO22">
        <v>0.13726774944370845</v>
      </c>
      <c r="AQ22">
        <v>15951</v>
      </c>
      <c r="AR22">
        <v>6.045569999696454E-2</v>
      </c>
    </row>
    <row r="23" spans="1:44" x14ac:dyDescent="0.2">
      <c r="A23" s="132" t="s">
        <v>92</v>
      </c>
      <c r="B23" s="133"/>
      <c r="C23" s="134">
        <v>25002.722000000002</v>
      </c>
      <c r="D23" s="134"/>
      <c r="E23" s="135">
        <f t="shared" si="0"/>
        <v>-48506.196444702196</v>
      </c>
      <c r="F23" s="132">
        <f t="shared" si="1"/>
        <v>-48506</v>
      </c>
      <c r="G23" s="136">
        <f t="shared" si="2"/>
        <v>-8.1094200002553407E-2</v>
      </c>
      <c r="H23" s="29"/>
      <c r="I23" s="29"/>
      <c r="J23" s="29"/>
      <c r="K23" s="29"/>
      <c r="L23" s="29"/>
      <c r="M23" s="29"/>
      <c r="N23" s="29">
        <f t="shared" si="4"/>
        <v>-8.1094200002553407E-2</v>
      </c>
      <c r="O23" s="29"/>
      <c r="P23" s="29"/>
      <c r="Q23" s="2">
        <f t="shared" si="3"/>
        <v>9984.2220000000016</v>
      </c>
      <c r="V23">
        <f>VLOOKUP(C23,'B (2)'!C$21:E$117,3,FALSE)</f>
        <v>-48506.196444702196</v>
      </c>
      <c r="AA23" t="s">
        <v>34</v>
      </c>
      <c r="AB23">
        <v>8</v>
      </c>
      <c r="AD23" t="s">
        <v>31</v>
      </c>
      <c r="AF23" t="s">
        <v>33</v>
      </c>
      <c r="AN23">
        <v>67943</v>
      </c>
      <c r="AO23">
        <v>0.13289720672764815</v>
      </c>
      <c r="AQ23">
        <v>16067.5</v>
      </c>
      <c r="AR23">
        <v>6.2972249994345475E-2</v>
      </c>
    </row>
    <row r="24" spans="1:44" x14ac:dyDescent="0.2">
      <c r="A24" s="132" t="s">
        <v>93</v>
      </c>
      <c r="B24" s="133"/>
      <c r="C24" s="134">
        <v>25770.306</v>
      </c>
      <c r="D24" s="134"/>
      <c r="E24" s="135">
        <f t="shared" si="0"/>
        <v>-46646.780971262036</v>
      </c>
      <c r="F24" s="132">
        <f t="shared" si="1"/>
        <v>-46647</v>
      </c>
      <c r="G24" s="136">
        <f t="shared" si="2"/>
        <v>9.0417099996557226E-2</v>
      </c>
      <c r="H24" s="29"/>
      <c r="I24" s="29"/>
      <c r="J24" s="29"/>
      <c r="K24" s="29"/>
      <c r="L24" s="29"/>
      <c r="M24" s="29"/>
      <c r="N24" s="29">
        <f t="shared" si="4"/>
        <v>9.0417099996557226E-2</v>
      </c>
      <c r="O24" s="29"/>
      <c r="P24" s="29"/>
      <c r="Q24" s="2">
        <f t="shared" si="3"/>
        <v>10751.806</v>
      </c>
      <c r="V24">
        <f>VLOOKUP(C24,'B (2)'!C$21:E$117,3,FALSE)</f>
        <v>-46646.780971262036</v>
      </c>
      <c r="AA24" t="s">
        <v>34</v>
      </c>
      <c r="AB24">
        <v>8</v>
      </c>
      <c r="AD24" t="s">
        <v>31</v>
      </c>
      <c r="AF24" t="s">
        <v>33</v>
      </c>
      <c r="AN24">
        <v>68074</v>
      </c>
      <c r="AO24">
        <v>0.13627705003455048</v>
      </c>
      <c r="AQ24">
        <v>16081.5</v>
      </c>
      <c r="AR24">
        <v>6.2842049999744631E-2</v>
      </c>
    </row>
    <row r="25" spans="1:44" x14ac:dyDescent="0.2">
      <c r="A25" s="132" t="s">
        <v>93</v>
      </c>
      <c r="B25" s="133"/>
      <c r="C25" s="134">
        <v>25770.513999999999</v>
      </c>
      <c r="D25" s="134"/>
      <c r="E25" s="135">
        <f t="shared" si="0"/>
        <v>-46646.277106644651</v>
      </c>
      <c r="F25" s="132">
        <f t="shared" si="1"/>
        <v>-46646.5</v>
      </c>
      <c r="G25" s="136">
        <f t="shared" si="2"/>
        <v>9.2012449997127987E-2</v>
      </c>
      <c r="H25" s="29"/>
      <c r="I25" s="29"/>
      <c r="J25" s="29"/>
      <c r="K25" s="29"/>
      <c r="L25" s="29"/>
      <c r="M25" s="29"/>
      <c r="N25" s="29">
        <f t="shared" si="4"/>
        <v>9.2012449997127987E-2</v>
      </c>
      <c r="O25" s="29"/>
      <c r="P25" s="29"/>
      <c r="Q25" s="2">
        <f t="shared" si="3"/>
        <v>10752.013999999999</v>
      </c>
      <c r="V25">
        <f>VLOOKUP(C25,'B (2)'!C$21:E$117,3,FALSE)</f>
        <v>-46646.277106644651</v>
      </c>
      <c r="AA25" t="s">
        <v>34</v>
      </c>
      <c r="AF25" t="s">
        <v>38</v>
      </c>
      <c r="AN25">
        <v>68697</v>
      </c>
      <c r="AO25">
        <v>0.14419874762097606</v>
      </c>
      <c r="AQ25">
        <v>16098.5</v>
      </c>
      <c r="AR25">
        <v>6.3383949993294664E-2</v>
      </c>
    </row>
    <row r="26" spans="1:44" x14ac:dyDescent="0.2">
      <c r="A26" s="132" t="s">
        <v>94</v>
      </c>
      <c r="B26" s="133"/>
      <c r="C26" s="134">
        <v>27197.312000000002</v>
      </c>
      <c r="D26" s="134"/>
      <c r="E26" s="135">
        <f t="shared" si="0"/>
        <v>-43189.964470277198</v>
      </c>
      <c r="F26" s="132">
        <f t="shared" si="1"/>
        <v>-43190</v>
      </c>
      <c r="G26" s="136">
        <f t="shared" si="2"/>
        <v>1.466699999946286E-2</v>
      </c>
      <c r="H26" s="29"/>
      <c r="I26" s="29"/>
      <c r="J26" s="29"/>
      <c r="K26" s="29"/>
      <c r="L26" s="29"/>
      <c r="M26" s="29"/>
      <c r="N26" s="29">
        <f t="shared" si="4"/>
        <v>1.466699999946286E-2</v>
      </c>
      <c r="O26" s="29"/>
      <c r="P26" s="29"/>
      <c r="Q26" s="2">
        <f t="shared" si="3"/>
        <v>12178.812000000002</v>
      </c>
      <c r="V26">
        <f>VLOOKUP(C26,'B (2)'!C$21:E$117,3,FALSE)</f>
        <v>-43189.964470277198</v>
      </c>
      <c r="AA26" t="s">
        <v>34</v>
      </c>
      <c r="AF26" t="s">
        <v>38</v>
      </c>
      <c r="AN26">
        <v>68934</v>
      </c>
      <c r="AO26">
        <v>0.1444103725370951</v>
      </c>
      <c r="AQ26">
        <v>16898.5</v>
      </c>
      <c r="AR26">
        <v>7.1043949996237643E-2</v>
      </c>
    </row>
    <row r="27" spans="1:44" x14ac:dyDescent="0.2">
      <c r="A27" s="132" t="s">
        <v>94</v>
      </c>
      <c r="B27" s="133"/>
      <c r="C27" s="134">
        <v>27197.514999999999</v>
      </c>
      <c r="D27" s="134"/>
      <c r="E27" s="135">
        <f t="shared" si="0"/>
        <v>-43189.472717790042</v>
      </c>
      <c r="F27" s="132">
        <f t="shared" si="1"/>
        <v>-43189.5</v>
      </c>
      <c r="G27" s="136">
        <f t="shared" si="2"/>
        <v>1.1262349995377008E-2</v>
      </c>
      <c r="H27" s="29"/>
      <c r="I27" s="29"/>
      <c r="J27" s="29"/>
      <c r="K27" s="29"/>
      <c r="L27" s="29"/>
      <c r="M27" s="29"/>
      <c r="N27" s="29">
        <f t="shared" si="4"/>
        <v>1.1262349995377008E-2</v>
      </c>
      <c r="O27" s="29"/>
      <c r="P27" s="29"/>
      <c r="Q27" s="2">
        <f t="shared" si="3"/>
        <v>12179.014999999999</v>
      </c>
      <c r="V27">
        <f>VLOOKUP(C27,'B (2)'!C$21:E$117,3,FALSE)</f>
        <v>-43189.472717790042</v>
      </c>
      <c r="AA27" t="s">
        <v>34</v>
      </c>
      <c r="AB27">
        <v>8</v>
      </c>
      <c r="AD27" t="s">
        <v>31</v>
      </c>
      <c r="AF27" t="s">
        <v>33</v>
      </c>
      <c r="AN27">
        <v>68938.5</v>
      </c>
      <c r="AO27">
        <v>0.14696502364677144</v>
      </c>
      <c r="AQ27">
        <v>16988</v>
      </c>
      <c r="AR27">
        <v>7.2711599998001475E-2</v>
      </c>
    </row>
    <row r="28" spans="1:44" x14ac:dyDescent="0.2">
      <c r="A28" s="132" t="s">
        <v>94</v>
      </c>
      <c r="B28" s="133"/>
      <c r="C28" s="134">
        <v>27566.353999999999</v>
      </c>
      <c r="D28" s="134"/>
      <c r="E28" s="135">
        <f t="shared" si="0"/>
        <v>-42295.987517723086</v>
      </c>
      <c r="F28" s="132">
        <f t="shared" si="1"/>
        <v>-42296</v>
      </c>
      <c r="G28" s="136">
        <f t="shared" si="2"/>
        <v>5.1527999967220239E-3</v>
      </c>
      <c r="H28" s="29"/>
      <c r="I28" s="29"/>
      <c r="J28" s="29"/>
      <c r="K28" s="29"/>
      <c r="L28" s="29"/>
      <c r="M28" s="29"/>
      <c r="N28" s="29">
        <f t="shared" si="4"/>
        <v>5.1527999967220239E-3</v>
      </c>
      <c r="O28" s="29"/>
      <c r="P28" s="29"/>
      <c r="Q28" s="2">
        <f t="shared" si="3"/>
        <v>12547.853999999999</v>
      </c>
      <c r="V28">
        <f>VLOOKUP(C28,'B (2)'!C$21:E$117,3,FALSE)</f>
        <v>-42295.987517723086</v>
      </c>
      <c r="AA28" t="s">
        <v>40</v>
      </c>
      <c r="AF28" t="s">
        <v>38</v>
      </c>
      <c r="AN28">
        <v>68939</v>
      </c>
      <c r="AO28">
        <v>0.14725998487847392</v>
      </c>
      <c r="AQ28">
        <v>17716.5</v>
      </c>
      <c r="AR28">
        <v>8.0236549998517148E-2</v>
      </c>
    </row>
    <row r="29" spans="1:44" x14ac:dyDescent="0.2">
      <c r="A29" s="132" t="s">
        <v>94</v>
      </c>
      <c r="B29" s="133"/>
      <c r="C29" s="134">
        <v>27566.564999999999</v>
      </c>
      <c r="D29" s="134"/>
      <c r="E29" s="135">
        <f t="shared" si="0"/>
        <v>-42295.476385827562</v>
      </c>
      <c r="F29" s="132">
        <f t="shared" si="1"/>
        <v>-42295.5</v>
      </c>
      <c r="G29" s="136">
        <f t="shared" si="2"/>
        <v>9.7481499942659866E-3</v>
      </c>
      <c r="H29" s="29"/>
      <c r="I29" s="29"/>
      <c r="J29" s="29"/>
      <c r="K29" s="29"/>
      <c r="L29" s="29"/>
      <c r="M29" s="29"/>
      <c r="N29" s="29">
        <f t="shared" si="4"/>
        <v>9.7481499942659866E-3</v>
      </c>
      <c r="O29" s="29"/>
      <c r="P29" s="29"/>
      <c r="Q29" s="2">
        <f t="shared" si="3"/>
        <v>12548.064999999999</v>
      </c>
      <c r="V29">
        <f>VLOOKUP(C29,'B (2)'!C$21:E$117,3,FALSE)</f>
        <v>-42295.476385827562</v>
      </c>
      <c r="AA29" t="s">
        <v>40</v>
      </c>
      <c r="AF29" t="s">
        <v>38</v>
      </c>
      <c r="AN29">
        <v>69739</v>
      </c>
      <c r="AO29">
        <v>0.15719795930635883</v>
      </c>
      <c r="AQ29">
        <v>17717</v>
      </c>
      <c r="AR29">
        <v>8.2331899997370783E-2</v>
      </c>
    </row>
    <row r="30" spans="1:44" x14ac:dyDescent="0.2">
      <c r="A30" s="132" t="s">
        <v>95</v>
      </c>
      <c r="B30" s="133"/>
      <c r="C30" s="134">
        <v>28584.491999999998</v>
      </c>
      <c r="D30" s="134"/>
      <c r="E30" s="135">
        <f t="shared" si="0"/>
        <v>-39829.623508966499</v>
      </c>
      <c r="F30" s="132">
        <f t="shared" si="1"/>
        <v>-39829.5</v>
      </c>
      <c r="G30" s="136">
        <f t="shared" si="2"/>
        <v>-5.0985650002985494E-2</v>
      </c>
      <c r="H30" s="29"/>
      <c r="I30" s="29"/>
      <c r="J30" s="29"/>
      <c r="K30" s="29"/>
      <c r="L30" s="29"/>
      <c r="M30" s="29"/>
      <c r="N30" s="29">
        <f t="shared" si="4"/>
        <v>-5.0985650002985494E-2</v>
      </c>
      <c r="O30" s="29"/>
      <c r="P30" s="29"/>
      <c r="Q30" s="2">
        <f t="shared" si="3"/>
        <v>13565.991999999998</v>
      </c>
      <c r="V30">
        <f>VLOOKUP(C30,'B (2)'!C$21:E$117,3,FALSE)</f>
        <v>-39829.623508966499</v>
      </c>
      <c r="AA30" t="s">
        <v>42</v>
      </c>
      <c r="AF30" t="s">
        <v>38</v>
      </c>
      <c r="AN30">
        <v>71456</v>
      </c>
      <c r="AO30">
        <v>0.17759483692498179</v>
      </c>
      <c r="AQ30">
        <v>17865</v>
      </c>
      <c r="AR30">
        <v>8.1855500000528991E-2</v>
      </c>
    </row>
    <row r="31" spans="1:44" x14ac:dyDescent="0.2">
      <c r="A31" s="132" t="s">
        <v>96</v>
      </c>
      <c r="B31" s="133"/>
      <c r="C31" s="134">
        <v>31588.409</v>
      </c>
      <c r="D31" s="134"/>
      <c r="E31" s="135">
        <f t="shared" si="0"/>
        <v>-32552.856730698662</v>
      </c>
      <c r="F31" s="132">
        <f t="shared" si="1"/>
        <v>-32553</v>
      </c>
      <c r="G31" s="136">
        <f t="shared" si="2"/>
        <v>5.9142899997823406E-2</v>
      </c>
      <c r="H31" s="29"/>
      <c r="I31" s="29"/>
      <c r="J31" s="29"/>
      <c r="K31" s="29"/>
      <c r="L31" s="29"/>
      <c r="M31" s="29"/>
      <c r="N31" s="29">
        <f t="shared" si="4"/>
        <v>5.9142899997823406E-2</v>
      </c>
      <c r="O31" s="29"/>
      <c r="P31" s="29"/>
      <c r="Q31" s="2">
        <f t="shared" si="3"/>
        <v>16569.909</v>
      </c>
      <c r="V31">
        <f>VLOOKUP(C31,'B (2)'!C$21:E$117,3,FALSE)</f>
        <v>-32552.856730698662</v>
      </c>
      <c r="AB31">
        <v>12</v>
      </c>
      <c r="AD31" t="s">
        <v>31</v>
      </c>
      <c r="AF31" t="s">
        <v>33</v>
      </c>
      <c r="AN31">
        <v>71562</v>
      </c>
      <c r="AO31">
        <v>0.18062661853036843</v>
      </c>
      <c r="AQ31">
        <v>17870</v>
      </c>
      <c r="AR31">
        <v>8.2608999997319188E-2</v>
      </c>
    </row>
    <row r="32" spans="1:44" x14ac:dyDescent="0.2">
      <c r="A32" t="s">
        <v>32</v>
      </c>
      <c r="C32" s="12">
        <v>42568.45</v>
      </c>
      <c r="D32" s="12"/>
      <c r="E32">
        <f t="shared" si="0"/>
        <v>-5954.5194354875375</v>
      </c>
      <c r="F32">
        <f t="shared" si="1"/>
        <v>-5954.5</v>
      </c>
      <c r="G32" s="12">
        <f t="shared" si="2"/>
        <v>-8.0231500032823533E-3</v>
      </c>
      <c r="J32">
        <f>G32</f>
        <v>-8.0231500032823533E-3</v>
      </c>
      <c r="Q32" s="2">
        <f t="shared" si="3"/>
        <v>27549.949999999997</v>
      </c>
      <c r="U32" s="15"/>
      <c r="V32">
        <f>VLOOKUP(C32,'B (2)'!C$21:E$117,3,FALSE)</f>
        <v>-5954.5194354875375</v>
      </c>
      <c r="AE32">
        <v>8</v>
      </c>
      <c r="AG32" t="s">
        <v>31</v>
      </c>
      <c r="AI32" t="s">
        <v>33</v>
      </c>
      <c r="AN32">
        <v>71591.5</v>
      </c>
      <c r="AO32">
        <v>0.18032933133508777</v>
      </c>
      <c r="AQ32">
        <v>17872</v>
      </c>
      <c r="AR32">
        <v>8.1390399995143525E-2</v>
      </c>
    </row>
    <row r="33" spans="1:44" x14ac:dyDescent="0.2">
      <c r="A33" t="s">
        <v>32</v>
      </c>
      <c r="C33" s="12">
        <v>42606.436000000002</v>
      </c>
      <c r="D33" s="12"/>
      <c r="E33">
        <f t="shared" si="0"/>
        <v>-5862.5011597364719</v>
      </c>
      <c r="F33">
        <f t="shared" si="1"/>
        <v>-5862.5</v>
      </c>
      <c r="G33" s="12">
        <f t="shared" si="2"/>
        <v>-4.7875000018393621E-4</v>
      </c>
      <c r="J33">
        <f>G33</f>
        <v>-4.7875000018393621E-4</v>
      </c>
      <c r="Q33" s="2">
        <f t="shared" si="3"/>
        <v>27587.936000000002</v>
      </c>
      <c r="U33" s="15"/>
      <c r="V33">
        <f>VLOOKUP(C33,'B (2)'!C$21:E$117,3,FALSE)</f>
        <v>-5862.5011597364719</v>
      </c>
      <c r="AD33" t="s">
        <v>34</v>
      </c>
      <c r="AE33">
        <v>8</v>
      </c>
      <c r="AG33" t="s">
        <v>31</v>
      </c>
      <c r="AI33" t="s">
        <v>33</v>
      </c>
      <c r="AN33">
        <v>72382</v>
      </c>
      <c r="AO33">
        <v>0.1898630423238501</v>
      </c>
      <c r="AQ33">
        <v>17872.5</v>
      </c>
      <c r="AR33">
        <v>8.3285749991773628E-2</v>
      </c>
    </row>
    <row r="34" spans="1:44" x14ac:dyDescent="0.2">
      <c r="A34" t="s">
        <v>35</v>
      </c>
      <c r="C34" s="12">
        <v>42900.362000000001</v>
      </c>
      <c r="D34" s="12"/>
      <c r="E34">
        <f t="shared" si="0"/>
        <v>-5150.487161989814</v>
      </c>
      <c r="F34">
        <f t="shared" si="1"/>
        <v>-5150.5</v>
      </c>
      <c r="G34" s="12">
        <f t="shared" si="2"/>
        <v>5.2996499944129027E-3</v>
      </c>
      <c r="J34">
        <f>G34</f>
        <v>5.2996499944129027E-3</v>
      </c>
      <c r="Q34" s="2">
        <f t="shared" si="3"/>
        <v>27881.862000000001</v>
      </c>
      <c r="U34" s="15"/>
      <c r="V34">
        <f>VLOOKUP(C34,'B (2)'!C$21:E$117,3,FALSE)</f>
        <v>-5150.487161989814</v>
      </c>
      <c r="AD34" t="s">
        <v>34</v>
      </c>
      <c r="AE34">
        <v>8</v>
      </c>
      <c r="AG34" t="s">
        <v>31</v>
      </c>
      <c r="AI34" t="s">
        <v>33</v>
      </c>
      <c r="AN34">
        <v>72551</v>
      </c>
      <c r="AO34">
        <v>0.19075993941078195</v>
      </c>
      <c r="AQ34">
        <v>18599</v>
      </c>
      <c r="AR34">
        <v>9.0429299998504575E-2</v>
      </c>
    </row>
    <row r="35" spans="1:44" x14ac:dyDescent="0.2">
      <c r="A35" t="s">
        <v>37</v>
      </c>
      <c r="B35" s="16" t="s">
        <v>82</v>
      </c>
      <c r="C35" s="12">
        <v>43244.428</v>
      </c>
      <c r="D35" s="12"/>
      <c r="E35">
        <f t="shared" si="0"/>
        <v>-4317.0127223393538</v>
      </c>
      <c r="F35">
        <f t="shared" si="1"/>
        <v>-4317</v>
      </c>
      <c r="G35" s="12">
        <f t="shared" si="2"/>
        <v>-5.2519000018946826E-3</v>
      </c>
      <c r="N35">
        <f>G35</f>
        <v>-5.2519000018946826E-3</v>
      </c>
      <c r="Q35" s="2">
        <f t="shared" si="3"/>
        <v>28225.928</v>
      </c>
      <c r="U35" s="15"/>
      <c r="V35">
        <f>VLOOKUP(C35,'B (2)'!C$21:E$117,3,FALSE)</f>
        <v>-4317.0127223393538</v>
      </c>
      <c r="AD35" t="s">
        <v>34</v>
      </c>
      <c r="AI35" t="s">
        <v>38</v>
      </c>
      <c r="AQ35">
        <v>18602.5</v>
      </c>
      <c r="AR35">
        <v>8.9705883467104286E-2</v>
      </c>
    </row>
    <row r="36" spans="1:44" x14ac:dyDescent="0.2">
      <c r="A36" t="s">
        <v>37</v>
      </c>
      <c r="B36" s="16" t="s">
        <v>82</v>
      </c>
      <c r="C36" s="12">
        <v>43249.385999999999</v>
      </c>
      <c r="D36" s="12"/>
      <c r="E36">
        <f t="shared" si="0"/>
        <v>-4305.002334007504</v>
      </c>
      <c r="F36">
        <f t="shared" si="1"/>
        <v>-4305</v>
      </c>
      <c r="G36" s="12">
        <f t="shared" si="2"/>
        <v>-9.6350000239908695E-4</v>
      </c>
      <c r="N36">
        <f>G36</f>
        <v>-9.6350000239908695E-4</v>
      </c>
      <c r="Q36" s="2">
        <f t="shared" si="3"/>
        <v>28230.885999999999</v>
      </c>
      <c r="U36" s="15"/>
      <c r="V36">
        <f>VLOOKUP(C36,'B (2)'!C$21:E$117,3,FALSE)</f>
        <v>-4305.002334007504</v>
      </c>
      <c r="AD36" t="s">
        <v>34</v>
      </c>
      <c r="AI36" t="s">
        <v>38</v>
      </c>
      <c r="AQ36">
        <v>18693.5</v>
      </c>
      <c r="AR36">
        <v>9.2250449997663964E-2</v>
      </c>
    </row>
    <row r="37" spans="1:44" x14ac:dyDescent="0.2">
      <c r="A37" t="s">
        <v>39</v>
      </c>
      <c r="B37" s="16" t="s">
        <v>82</v>
      </c>
      <c r="C37" s="12">
        <v>44342.421999999999</v>
      </c>
      <c r="D37" s="12"/>
      <c r="E37">
        <f t="shared" si="0"/>
        <v>-1657.2034593212993</v>
      </c>
      <c r="F37">
        <f t="shared" si="1"/>
        <v>-1657</v>
      </c>
      <c r="G37" s="12"/>
      <c r="Q37" s="2">
        <f t="shared" si="3"/>
        <v>29323.921999999999</v>
      </c>
      <c r="U37" s="15">
        <v>-8.3989900005690288E-2</v>
      </c>
      <c r="V37">
        <f>VLOOKUP(C37,'B (2)'!C$21:E$117,3,FALSE)</f>
        <v>-1657.2034593212993</v>
      </c>
      <c r="AD37" t="s">
        <v>34</v>
      </c>
      <c r="AE37">
        <v>8</v>
      </c>
      <c r="AG37" t="s">
        <v>31</v>
      </c>
      <c r="AI37" t="s">
        <v>33</v>
      </c>
      <c r="AQ37">
        <v>18749</v>
      </c>
      <c r="AR37">
        <v>9.3034299999999348E-2</v>
      </c>
    </row>
    <row r="38" spans="1:44" ht="13.5" thickBot="1" x14ac:dyDescent="0.25">
      <c r="A38" s="92" t="s">
        <v>41</v>
      </c>
      <c r="B38" s="163" t="s">
        <v>86</v>
      </c>
      <c r="C38" s="105">
        <v>45026.531999999999</v>
      </c>
      <c r="D38" s="105"/>
      <c r="E38" s="92">
        <f t="shared" si="0"/>
        <v>2.4224260368304398E-3</v>
      </c>
      <c r="F38" s="92">
        <f t="shared" si="1"/>
        <v>0</v>
      </c>
      <c r="G38" s="105">
        <f>+C38-(C$7+F38*C$8)</f>
        <v>9.9999999656574801E-4</v>
      </c>
      <c r="K38">
        <f>G38</f>
        <v>9.9999999656574801E-4</v>
      </c>
      <c r="Q38" s="2">
        <f t="shared" si="3"/>
        <v>30008.031999999999</v>
      </c>
      <c r="U38" s="15"/>
      <c r="V38">
        <f>VLOOKUP(C38,'B (2)'!C$21:E$117,3,FALSE)</f>
        <v>2.4224260368304398E-3</v>
      </c>
      <c r="AD38" t="s">
        <v>40</v>
      </c>
      <c r="AI38" t="s">
        <v>38</v>
      </c>
      <c r="AQ38">
        <v>18751.5</v>
      </c>
      <c r="AR38">
        <v>9.2911050000111572E-2</v>
      </c>
    </row>
    <row r="39" spans="1:44" x14ac:dyDescent="0.2">
      <c r="A39" t="s">
        <v>41</v>
      </c>
      <c r="B39" s="6" t="s">
        <v>82</v>
      </c>
      <c r="C39" s="12">
        <v>45027.563000000002</v>
      </c>
      <c r="D39" s="12"/>
      <c r="E39">
        <f t="shared" si="0"/>
        <v>2.4999436785926172</v>
      </c>
      <c r="F39">
        <f t="shared" si="1"/>
        <v>2.5</v>
      </c>
      <c r="G39" s="12">
        <f>+C39-(C$7+F39*C$8)</f>
        <v>-2.3250002413988113E-5</v>
      </c>
      <c r="K39">
        <f>G39</f>
        <v>-2.3250002413988113E-5</v>
      </c>
      <c r="Q39" s="2">
        <f t="shared" si="3"/>
        <v>30009.063000000002</v>
      </c>
      <c r="U39" s="15"/>
      <c r="V39">
        <f>VLOOKUP(C39,'B (2)'!C$21:E$117,3,FALSE)</f>
        <v>2.4999436785926172</v>
      </c>
      <c r="AD39" t="s">
        <v>40</v>
      </c>
      <c r="AI39" t="s">
        <v>38</v>
      </c>
      <c r="AQ39">
        <v>19430</v>
      </c>
      <c r="AR39">
        <v>0.10340099999302765</v>
      </c>
    </row>
    <row r="40" spans="1:44" x14ac:dyDescent="0.2">
      <c r="A40" t="s">
        <v>43</v>
      </c>
      <c r="C40" s="12">
        <v>45056.459000000003</v>
      </c>
      <c r="D40" s="12"/>
      <c r="E40">
        <f t="shared" si="0"/>
        <v>72.498366679238771</v>
      </c>
      <c r="F40">
        <f t="shared" si="1"/>
        <v>72.5</v>
      </c>
      <c r="G40" s="12">
        <f>+C40-(C$7+F40*C$8)</f>
        <v>-6.7424999724607915E-4</v>
      </c>
      <c r="I40">
        <f>G40</f>
        <v>-6.7424999724607915E-4</v>
      </c>
      <c r="Q40" s="2">
        <f t="shared" si="3"/>
        <v>30037.959000000003</v>
      </c>
      <c r="U40" s="15"/>
      <c r="V40">
        <f>VLOOKUP(C40,'B (2)'!C$21:E$117,3,FALSE)</f>
        <v>72.498366679238771</v>
      </c>
      <c r="AD40" t="s">
        <v>42</v>
      </c>
      <c r="AI40" t="s">
        <v>38</v>
      </c>
      <c r="AQ40">
        <v>19437</v>
      </c>
      <c r="AR40">
        <v>9.9035899998852983E-2</v>
      </c>
    </row>
    <row r="41" spans="1:44" x14ac:dyDescent="0.2">
      <c r="A41" t="s">
        <v>44</v>
      </c>
      <c r="B41" s="6" t="s">
        <v>85</v>
      </c>
      <c r="C41" s="12">
        <v>45079.3</v>
      </c>
      <c r="D41" s="12"/>
      <c r="E41">
        <f t="shared" si="0"/>
        <v>127.82899997650303</v>
      </c>
      <c r="F41">
        <f t="shared" si="1"/>
        <v>128</v>
      </c>
      <c r="Q41" s="2">
        <f t="shared" si="3"/>
        <v>30060.800000000003</v>
      </c>
      <c r="U41" s="86">
        <v>-7.0590399998764042E-2</v>
      </c>
      <c r="V41">
        <f>VLOOKUP(C41,'B (2)'!C$21:E$117,3,FALSE)</f>
        <v>127.82899997650303</v>
      </c>
      <c r="AE41">
        <v>12</v>
      </c>
      <c r="AG41" t="s">
        <v>31</v>
      </c>
      <c r="AI41" t="s">
        <v>33</v>
      </c>
      <c r="AQ41">
        <v>19568</v>
      </c>
      <c r="AR41">
        <v>0.102517599996645</v>
      </c>
    </row>
    <row r="42" spans="1:44" x14ac:dyDescent="0.2">
      <c r="A42" t="s">
        <v>45</v>
      </c>
      <c r="C42" s="12">
        <v>45079.366999999998</v>
      </c>
      <c r="D42" s="12"/>
      <c r="E42">
        <f t="shared" si="0"/>
        <v>127.99130252151706</v>
      </c>
      <c r="F42">
        <f t="shared" si="1"/>
        <v>128</v>
      </c>
      <c r="G42" s="12">
        <f>+C42-(C$7+F42*C$8)</f>
        <v>-3.5904000033042394E-3</v>
      </c>
      <c r="J42">
        <f>G42</f>
        <v>-3.5904000033042394E-3</v>
      </c>
      <c r="Q42" s="2">
        <f t="shared" si="3"/>
        <v>30060.866999999998</v>
      </c>
      <c r="U42" s="15"/>
      <c r="V42">
        <f>VLOOKUP(C42,'B (2)'!C$21:E$117,3,FALSE)</f>
        <v>127.99130252151706</v>
      </c>
      <c r="AD42" t="s">
        <v>40</v>
      </c>
      <c r="AI42" t="s">
        <v>38</v>
      </c>
      <c r="AQ42">
        <v>20191</v>
      </c>
      <c r="AR42">
        <v>0.11092369999823859</v>
      </c>
    </row>
    <row r="43" spans="1:44" x14ac:dyDescent="0.2">
      <c r="A43" t="s">
        <v>43</v>
      </c>
      <c r="C43" s="12">
        <v>45084.402999999998</v>
      </c>
      <c r="D43" s="12"/>
      <c r="E43">
        <f t="shared" si="0"/>
        <v>140.1906400848909</v>
      </c>
      <c r="F43">
        <f t="shared" si="1"/>
        <v>140</v>
      </c>
      <c r="Q43" s="2">
        <f t="shared" si="3"/>
        <v>30065.902999999998</v>
      </c>
      <c r="U43" s="86">
        <v>7.8697999997530133E-2</v>
      </c>
      <c r="V43">
        <f>VLOOKUP(C43,'B (2)'!C$21:E$117,3,FALSE)</f>
        <v>140.1906400848909</v>
      </c>
      <c r="AD43" t="s">
        <v>34</v>
      </c>
      <c r="AI43" t="s">
        <v>38</v>
      </c>
      <c r="AQ43">
        <v>20428</v>
      </c>
      <c r="AR43">
        <v>0.1113195999932941</v>
      </c>
    </row>
    <row r="44" spans="1:44" x14ac:dyDescent="0.2">
      <c r="A44" t="s">
        <v>46</v>
      </c>
      <c r="C44" s="12">
        <v>45382.580999999998</v>
      </c>
      <c r="D44" s="12"/>
      <c r="E44">
        <f t="shared" si="0"/>
        <v>862.50479337552633</v>
      </c>
      <c r="F44">
        <f t="shared" si="1"/>
        <v>862.5</v>
      </c>
      <c r="G44" s="12">
        <f t="shared" ref="G44:G59" si="5">+C44-(C$7+F44*C$8)</f>
        <v>1.978749998670537E-3</v>
      </c>
      <c r="I44">
        <f>G44</f>
        <v>1.978749998670537E-3</v>
      </c>
      <c r="Q44" s="2">
        <f t="shared" si="3"/>
        <v>30364.080999999998</v>
      </c>
      <c r="U44" s="15"/>
      <c r="V44">
        <f>VLOOKUP(C44,'B (2)'!C$21:E$117,3,FALSE)</f>
        <v>862.50479337552633</v>
      </c>
      <c r="AD44" t="s">
        <v>42</v>
      </c>
      <c r="AI44" t="s">
        <v>38</v>
      </c>
      <c r="AQ44">
        <v>20432.5</v>
      </c>
      <c r="AR44">
        <v>0.11387775000184774</v>
      </c>
    </row>
    <row r="45" spans="1:44" x14ac:dyDescent="0.2">
      <c r="A45" t="s">
        <v>46</v>
      </c>
      <c r="C45" s="12">
        <v>45406.517999999996</v>
      </c>
      <c r="D45" s="12"/>
      <c r="E45">
        <f t="shared" si="0"/>
        <v>920.49040561826905</v>
      </c>
      <c r="F45">
        <f t="shared" si="1"/>
        <v>920.5</v>
      </c>
      <c r="G45" s="12">
        <f t="shared" si="5"/>
        <v>-3.9606500067748129E-3</v>
      </c>
      <c r="I45">
        <f>G45</f>
        <v>-3.9606500067748129E-3</v>
      </c>
      <c r="Q45" s="2">
        <f t="shared" si="3"/>
        <v>30388.017999999996</v>
      </c>
      <c r="U45" s="15"/>
      <c r="V45">
        <f>VLOOKUP(C45,'B (2)'!C$21:E$117,3,FALSE)</f>
        <v>920.49040561826905</v>
      </c>
      <c r="AD45" t="s">
        <v>34</v>
      </c>
      <c r="AI45" t="s">
        <v>38</v>
      </c>
      <c r="AQ45">
        <v>20433</v>
      </c>
      <c r="AR45">
        <v>0.1141730999952415</v>
      </c>
    </row>
    <row r="46" spans="1:44" x14ac:dyDescent="0.2">
      <c r="A46" t="s">
        <v>47</v>
      </c>
      <c r="B46" s="6" t="s">
        <v>82</v>
      </c>
      <c r="C46" s="12">
        <v>45759.459000000003</v>
      </c>
      <c r="D46" s="12"/>
      <c r="E46">
        <f t="shared" si="0"/>
        <v>1775.4638764194506</v>
      </c>
      <c r="F46">
        <f t="shared" si="1"/>
        <v>1775.5</v>
      </c>
      <c r="G46" s="12">
        <f t="shared" si="5"/>
        <v>-1.4912149999872781E-2</v>
      </c>
      <c r="I46">
        <f>G46</f>
        <v>-1.4912149999872781E-2</v>
      </c>
      <c r="Q46" s="2">
        <f t="shared" si="3"/>
        <v>30740.959000000003</v>
      </c>
      <c r="V46">
        <f>VLOOKUP(C46,'B (2)'!C$21:E$117,3,FALSE)</f>
        <v>1775.4638764194506</v>
      </c>
      <c r="AD46" t="s">
        <v>34</v>
      </c>
      <c r="AI46" t="s">
        <v>38</v>
      </c>
      <c r="AQ46">
        <v>20456.5</v>
      </c>
      <c r="AR46">
        <v>0.11385454999253852</v>
      </c>
    </row>
    <row r="47" spans="1:44" x14ac:dyDescent="0.2">
      <c r="A47" t="s">
        <v>47</v>
      </c>
      <c r="C47" s="12">
        <v>45764.639999999999</v>
      </c>
      <c r="D47" s="12"/>
      <c r="E47">
        <f t="shared" si="0"/>
        <v>1788.0144657593635</v>
      </c>
      <c r="F47">
        <f t="shared" si="1"/>
        <v>1788</v>
      </c>
      <c r="G47" s="12">
        <f t="shared" si="5"/>
        <v>5.97159999597352E-3</v>
      </c>
      <c r="I47">
        <f>G47</f>
        <v>5.97159999597352E-3</v>
      </c>
      <c r="Q47" s="2">
        <f t="shared" si="3"/>
        <v>30746.14</v>
      </c>
      <c r="V47">
        <f>VLOOKUP(C47,'B (2)'!C$21:E$117,3,FALSE)</f>
        <v>1788.0144657593635</v>
      </c>
      <c r="AD47" t="s">
        <v>34</v>
      </c>
      <c r="AI47" t="s">
        <v>38</v>
      </c>
      <c r="AQ47">
        <v>21233</v>
      </c>
      <c r="AR47">
        <v>0.12473309999768389</v>
      </c>
    </row>
    <row r="48" spans="1:44" x14ac:dyDescent="0.2">
      <c r="A48" t="s">
        <v>47</v>
      </c>
      <c r="C48" s="12">
        <v>45782.385000000002</v>
      </c>
      <c r="D48" s="12"/>
      <c r="E48">
        <f t="shared" si="0"/>
        <v>1831.0004159305504</v>
      </c>
      <c r="F48">
        <f t="shared" si="1"/>
        <v>1831</v>
      </c>
      <c r="G48" s="12">
        <f t="shared" si="5"/>
        <v>1.7169999773614109E-4</v>
      </c>
      <c r="I48">
        <f>G48</f>
        <v>1.7169999773614109E-4</v>
      </c>
      <c r="Q48" s="2">
        <f t="shared" si="3"/>
        <v>30763.885000000002</v>
      </c>
      <c r="V48">
        <f>VLOOKUP(C48,'B (2)'!C$21:E$117,3,FALSE)</f>
        <v>1831.0004159305504</v>
      </c>
      <c r="AD48" t="s">
        <v>42</v>
      </c>
      <c r="AI48" t="s">
        <v>38</v>
      </c>
      <c r="AQ48">
        <v>22950</v>
      </c>
      <c r="AR48">
        <v>0.14646499999798834</v>
      </c>
    </row>
    <row r="49" spans="1:45" x14ac:dyDescent="0.2">
      <c r="A49" t="s">
        <v>48</v>
      </c>
      <c r="B49" s="6" t="s">
        <v>82</v>
      </c>
      <c r="C49" s="12">
        <v>45813.559000000001</v>
      </c>
      <c r="D49" s="12"/>
      <c r="E49">
        <f t="shared" si="0"/>
        <v>1906.5171254620436</v>
      </c>
      <c r="F49">
        <f t="shared" si="1"/>
        <v>1906.5</v>
      </c>
      <c r="G49" s="12">
        <f t="shared" si="5"/>
        <v>7.0695499962312169E-3</v>
      </c>
      <c r="N49">
        <f>G49</f>
        <v>7.0695499962312169E-3</v>
      </c>
      <c r="Q49" s="2">
        <f t="shared" si="3"/>
        <v>30795.059000000001</v>
      </c>
      <c r="V49">
        <f>VLOOKUP(C49,'B (2)'!C$21:E$117,3,FALSE)</f>
        <v>1906.5171254620436</v>
      </c>
      <c r="AD49" t="s">
        <v>34</v>
      </c>
      <c r="AI49" t="s">
        <v>38</v>
      </c>
      <c r="AQ49">
        <v>23056</v>
      </c>
      <c r="AR49">
        <v>0.14957919999869773</v>
      </c>
    </row>
    <row r="50" spans="1:45" x14ac:dyDescent="0.2">
      <c r="A50" t="s">
        <v>48</v>
      </c>
      <c r="C50" s="12">
        <v>45815.421000000002</v>
      </c>
      <c r="D50" s="12"/>
      <c r="E50">
        <f t="shared" si="0"/>
        <v>1911.0276827581147</v>
      </c>
      <c r="F50">
        <f t="shared" si="1"/>
        <v>1911</v>
      </c>
      <c r="G50" s="12">
        <f t="shared" si="5"/>
        <v>1.1427700002968777E-2</v>
      </c>
      <c r="N50">
        <f>G50</f>
        <v>1.1427700002968777E-2</v>
      </c>
      <c r="Q50" s="2">
        <f t="shared" si="3"/>
        <v>30796.921000000002</v>
      </c>
      <c r="V50">
        <f>VLOOKUP(C50,'B (2)'!C$21:E$117,3,FALSE)</f>
        <v>1911.0276827581147</v>
      </c>
      <c r="AD50" t="s">
        <v>34</v>
      </c>
      <c r="AI50" t="s">
        <v>38</v>
      </c>
      <c r="AQ50">
        <v>23085.5</v>
      </c>
      <c r="AR50">
        <v>0.14930484999786131</v>
      </c>
    </row>
    <row r="51" spans="1:45" x14ac:dyDescent="0.2">
      <c r="A51" t="s">
        <v>48</v>
      </c>
      <c r="B51" s="6" t="s">
        <v>82</v>
      </c>
      <c r="C51" s="12">
        <v>45816.45</v>
      </c>
      <c r="D51" s="12"/>
      <c r="E51" s="8">
        <f t="shared" si="0"/>
        <v>1913.5203591585616</v>
      </c>
      <c r="F51">
        <f t="shared" si="1"/>
        <v>1913.5</v>
      </c>
      <c r="G51" s="12">
        <f t="shared" si="5"/>
        <v>8.4044499963056296E-3</v>
      </c>
      <c r="N51">
        <f>G51</f>
        <v>8.4044499963056296E-3</v>
      </c>
      <c r="Q51" s="2">
        <f t="shared" si="3"/>
        <v>30797.949999999997</v>
      </c>
      <c r="V51">
        <f>VLOOKUP(C51,'B (2)'!C$21:E$117,3,FALSE)</f>
        <v>1913.5203591585616</v>
      </c>
      <c r="AD51" t="s">
        <v>34</v>
      </c>
      <c r="AI51" t="s">
        <v>38</v>
      </c>
      <c r="AQ51">
        <v>23876</v>
      </c>
      <c r="AR51">
        <v>0.15945320000173524</v>
      </c>
    </row>
    <row r="52" spans="1:45" x14ac:dyDescent="0.2">
      <c r="A52" t="s">
        <v>49</v>
      </c>
      <c r="C52" s="12">
        <v>46203.447999999997</v>
      </c>
      <c r="D52" s="12"/>
      <c r="E52" s="8">
        <f t="shared" si="0"/>
        <v>2850.9943937793892</v>
      </c>
      <c r="F52">
        <f t="shared" si="1"/>
        <v>2851</v>
      </c>
      <c r="G52" s="12">
        <f t="shared" si="5"/>
        <v>-2.3143000071286224E-3</v>
      </c>
      <c r="I52">
        <f>G52</f>
        <v>-2.3143000071286224E-3</v>
      </c>
      <c r="Q52" s="2">
        <f t="shared" si="3"/>
        <v>31184.947999999997</v>
      </c>
      <c r="V52">
        <f>VLOOKUP(C52,'B (2)'!C$21:E$117,3,FALSE)</f>
        <v>2850.9943937793892</v>
      </c>
      <c r="AD52" t="s">
        <v>42</v>
      </c>
      <c r="AI52" t="s">
        <v>38</v>
      </c>
      <c r="AQ52">
        <v>24045</v>
      </c>
      <c r="AR52">
        <v>0.16048149999551242</v>
      </c>
    </row>
    <row r="53" spans="1:45" x14ac:dyDescent="0.2">
      <c r="A53" t="s">
        <v>50</v>
      </c>
      <c r="B53" s="6" t="s">
        <v>82</v>
      </c>
      <c r="C53" s="12">
        <v>46218.517999999996</v>
      </c>
      <c r="D53" s="12"/>
      <c r="E53" s="8">
        <f t="shared" ref="E53:E84" si="6">+(C53-C$7)/C$8</f>
        <v>2887.500354279794</v>
      </c>
      <c r="F53">
        <f t="shared" ref="F53:F84" si="7">ROUND(2*E53,0)/2</f>
        <v>2887.5</v>
      </c>
      <c r="G53" s="12">
        <f t="shared" si="5"/>
        <v>1.4624999312218279E-4</v>
      </c>
      <c r="N53">
        <f>G53</f>
        <v>1.4624999312218279E-4</v>
      </c>
      <c r="Q53" s="2">
        <f t="shared" ref="Q53:Q84" si="8">+C53-15018.5</f>
        <v>31200.017999999996</v>
      </c>
      <c r="V53">
        <f>VLOOKUP(C53,'B (2)'!C$21:E$117,3,FALSE)</f>
        <v>2887.500354279794</v>
      </c>
      <c r="AD53" t="s">
        <v>34</v>
      </c>
      <c r="AI53" t="s">
        <v>38</v>
      </c>
    </row>
    <row r="54" spans="1:45" x14ac:dyDescent="0.2">
      <c r="A54" t="s">
        <v>51</v>
      </c>
      <c r="C54" s="12">
        <v>46518.425000000003</v>
      </c>
      <c r="D54" s="12"/>
      <c r="E54" s="8">
        <f t="shared" si="6"/>
        <v>3614.0028822025092</v>
      </c>
      <c r="F54">
        <f t="shared" si="7"/>
        <v>3614</v>
      </c>
      <c r="G54" s="12">
        <f t="shared" si="5"/>
        <v>1.189800001156982E-3</v>
      </c>
      <c r="I54">
        <f>G54</f>
        <v>1.189800001156982E-3</v>
      </c>
      <c r="Q54" s="2">
        <f t="shared" si="8"/>
        <v>31499.925000000003</v>
      </c>
      <c r="V54">
        <f>VLOOKUP(C54,'B (2)'!C$21:E$117,3,FALSE)</f>
        <v>3614.0028822025092</v>
      </c>
      <c r="AD54" t="s">
        <v>42</v>
      </c>
      <c r="AI54" t="s">
        <v>38</v>
      </c>
    </row>
    <row r="55" spans="1:45" x14ac:dyDescent="0.2">
      <c r="A55" t="s">
        <v>53</v>
      </c>
      <c r="C55" s="12">
        <v>47612.370999999999</v>
      </c>
      <c r="D55" s="12"/>
      <c r="E55" s="8">
        <f t="shared" si="6"/>
        <v>6264.0061645897913</v>
      </c>
      <c r="F55">
        <f t="shared" si="7"/>
        <v>6264</v>
      </c>
      <c r="G55" s="12">
        <f t="shared" si="5"/>
        <v>2.5447999942116439E-3</v>
      </c>
      <c r="J55">
        <f>G55</f>
        <v>2.5447999942116439E-3</v>
      </c>
      <c r="P55">
        <f t="shared" ref="P55:P86" si="9">+D$11+D$12*F55+D$13*F55^2</f>
        <v>-6.9751391563767709E-3</v>
      </c>
      <c r="Q55" s="2">
        <f t="shared" si="8"/>
        <v>32593.870999999999</v>
      </c>
      <c r="V55">
        <f>VLOOKUP(C55,'B (2)'!C$21:E$117,3,FALSE)</f>
        <v>6264.0061645897913</v>
      </c>
      <c r="AD55" t="s">
        <v>34</v>
      </c>
      <c r="AE55">
        <v>8</v>
      </c>
      <c r="AG55" t="s">
        <v>52</v>
      </c>
      <c r="AI55" t="s">
        <v>33</v>
      </c>
    </row>
    <row r="56" spans="1:45" ht="13.5" thickBot="1" x14ac:dyDescent="0.25">
      <c r="A56" s="92" t="s">
        <v>53</v>
      </c>
      <c r="B56" s="7" t="s">
        <v>82</v>
      </c>
      <c r="C56" s="105">
        <v>47613.396999999997</v>
      </c>
      <c r="D56" s="105"/>
      <c r="E56" s="113">
        <f t="shared" si="6"/>
        <v>6266.49157371211</v>
      </c>
      <c r="F56" s="92">
        <f t="shared" si="7"/>
        <v>6266.5</v>
      </c>
      <c r="G56" s="105">
        <f t="shared" si="5"/>
        <v>-3.4784500021487474E-3</v>
      </c>
      <c r="J56">
        <f>G56</f>
        <v>-3.4784500021487474E-3</v>
      </c>
      <c r="P56">
        <f t="shared" si="9"/>
        <v>-6.9638416546019127E-3</v>
      </c>
      <c r="Q56" s="166">
        <f t="shared" si="8"/>
        <v>32594.896999999997</v>
      </c>
      <c r="V56">
        <f>VLOOKUP(C56,'B (2)'!C$21:E$117,3,FALSE)</f>
        <v>6266.49157371211</v>
      </c>
      <c r="AD56" t="s">
        <v>34</v>
      </c>
      <c r="AE56">
        <v>11</v>
      </c>
      <c r="AG56" t="s">
        <v>52</v>
      </c>
      <c r="AI56" t="s">
        <v>33</v>
      </c>
    </row>
    <row r="57" spans="1:45" x14ac:dyDescent="0.2">
      <c r="A57" t="s">
        <v>54</v>
      </c>
      <c r="C57" s="12">
        <v>47909.588000000003</v>
      </c>
      <c r="D57" s="12"/>
      <c r="E57" s="8">
        <f t="shared" si="6"/>
        <v>6983.9923664510488</v>
      </c>
      <c r="F57">
        <f t="shared" si="7"/>
        <v>6984</v>
      </c>
      <c r="G57">
        <f t="shared" si="5"/>
        <v>-3.1511999986832961E-3</v>
      </c>
      <c r="I57">
        <f>G57</f>
        <v>-3.1511999986832961E-3</v>
      </c>
      <c r="P57">
        <f t="shared" si="9"/>
        <v>-3.5784989923510011E-3</v>
      </c>
      <c r="Q57" s="2">
        <f t="shared" si="8"/>
        <v>32891.088000000003</v>
      </c>
      <c r="R57">
        <f>+(P57-G57)^2</f>
        <v>1.8258442998943338E-7</v>
      </c>
      <c r="S57">
        <v>0.1</v>
      </c>
      <c r="T57">
        <f>+S57*R57</f>
        <v>1.8258442998943339E-8</v>
      </c>
      <c r="V57">
        <f>VLOOKUP(C57,'B (2)'!C$21:E$117,3,FALSE)</f>
        <v>6983.9923664510488</v>
      </c>
      <c r="AD57" t="s">
        <v>42</v>
      </c>
      <c r="AI57" t="s">
        <v>38</v>
      </c>
      <c r="AQ57">
        <v>6984</v>
      </c>
      <c r="AR57">
        <v>-3.1511999986832961E-3</v>
      </c>
      <c r="AS57">
        <v>0.1</v>
      </c>
    </row>
    <row r="58" spans="1:45" x14ac:dyDescent="0.2">
      <c r="A58" t="s">
        <v>55</v>
      </c>
      <c r="B58" s="6" t="s">
        <v>82</v>
      </c>
      <c r="C58" s="12">
        <v>47968.421000000002</v>
      </c>
      <c r="D58" s="12"/>
      <c r="E58" s="8">
        <f t="shared" si="6"/>
        <v>7126.5109579653354</v>
      </c>
      <c r="F58">
        <f t="shared" si="7"/>
        <v>7126.5</v>
      </c>
      <c r="G58">
        <f t="shared" si="5"/>
        <v>4.5235500001581386E-3</v>
      </c>
      <c r="J58">
        <f>G58</f>
        <v>4.5235500001581386E-3</v>
      </c>
      <c r="P58">
        <f t="shared" si="9"/>
        <v>-2.872235224240606E-3</v>
      </c>
      <c r="Q58" s="2">
        <f t="shared" si="8"/>
        <v>32949.921000000002</v>
      </c>
      <c r="R58">
        <f>+(P58-G58)^2</f>
        <v>5.4697639085434789E-5</v>
      </c>
      <c r="S58">
        <v>0.1</v>
      </c>
      <c r="T58">
        <f>+S58*R58</f>
        <v>5.4697639085434789E-6</v>
      </c>
      <c r="V58">
        <f>VLOOKUP(C58,'B (2)'!C$21:E$117,3,FALSE)</f>
        <v>7126.5109579653354</v>
      </c>
      <c r="AD58" t="s">
        <v>34</v>
      </c>
      <c r="AE58">
        <v>12</v>
      </c>
      <c r="AG58" t="s">
        <v>52</v>
      </c>
      <c r="AI58" t="s">
        <v>33</v>
      </c>
      <c r="AQ58">
        <v>7126.5</v>
      </c>
      <c r="AR58">
        <v>4.5235500001581386E-3</v>
      </c>
      <c r="AS58">
        <v>0.1</v>
      </c>
    </row>
    <row r="59" spans="1:45" x14ac:dyDescent="0.2">
      <c r="A59" t="s">
        <v>56</v>
      </c>
      <c r="B59" s="6" t="s">
        <v>82</v>
      </c>
      <c r="C59" s="12">
        <v>48001.438999999998</v>
      </c>
      <c r="D59" s="12"/>
      <c r="E59" s="8">
        <f t="shared" si="6"/>
        <v>7206.4946211240776</v>
      </c>
      <c r="F59">
        <f t="shared" si="7"/>
        <v>7206.5</v>
      </c>
      <c r="G59">
        <f t="shared" si="5"/>
        <v>-2.2204500055522658E-3</v>
      </c>
      <c r="J59">
        <f>G59</f>
        <v>-2.2204500055522658E-3</v>
      </c>
      <c r="P59">
        <f t="shared" si="9"/>
        <v>-2.4708104404930955E-3</v>
      </c>
      <c r="Q59" s="2">
        <f t="shared" si="8"/>
        <v>32982.938999999998</v>
      </c>
      <c r="R59">
        <f>+(P59-G59)^2</f>
        <v>6.2680347383761423E-8</v>
      </c>
      <c r="S59">
        <v>0.1</v>
      </c>
      <c r="T59">
        <f>+S59*R59</f>
        <v>6.2680347383761426E-9</v>
      </c>
      <c r="U59" s="15"/>
      <c r="V59">
        <f>VLOOKUP(C59,'B (2)'!C$21:E$117,3,FALSE)</f>
        <v>7206.4946211240776</v>
      </c>
      <c r="AD59" t="s">
        <v>34</v>
      </c>
      <c r="AE59">
        <v>12</v>
      </c>
      <c r="AG59" t="s">
        <v>52</v>
      </c>
      <c r="AI59" t="s">
        <v>33</v>
      </c>
      <c r="AQ59">
        <v>7206.5</v>
      </c>
      <c r="AR59">
        <v>-2.2204500055522658E-3</v>
      </c>
      <c r="AS59">
        <v>0.1</v>
      </c>
    </row>
    <row r="60" spans="1:45" x14ac:dyDescent="0.2">
      <c r="A60" t="s">
        <v>56</v>
      </c>
      <c r="C60" s="12">
        <v>48002.462</v>
      </c>
      <c r="D60" s="12"/>
      <c r="E60" s="8">
        <f t="shared" si="6"/>
        <v>7208.9727629682684</v>
      </c>
      <c r="F60">
        <f t="shared" si="7"/>
        <v>7209</v>
      </c>
      <c r="P60">
        <f t="shared" si="9"/>
        <v>-2.4582088400652465E-3</v>
      </c>
      <c r="Q60" s="2">
        <f t="shared" si="8"/>
        <v>32983.962</v>
      </c>
      <c r="U60" s="15">
        <v>-1.1243700006161816E-2</v>
      </c>
      <c r="V60">
        <f>VLOOKUP(C60,'B (2)'!C$21:E$117,3,FALSE)</f>
        <v>7208.9727629682684</v>
      </c>
      <c r="AD60" t="s">
        <v>34</v>
      </c>
      <c r="AE60">
        <v>9</v>
      </c>
      <c r="AG60" t="s">
        <v>52</v>
      </c>
      <c r="AI60" t="s">
        <v>33</v>
      </c>
      <c r="AQ60">
        <v>7235.5</v>
      </c>
      <c r="AR60">
        <v>6.309849995886907E-3</v>
      </c>
      <c r="AS60">
        <v>0.1</v>
      </c>
    </row>
    <row r="61" spans="1:45" x14ac:dyDescent="0.2">
      <c r="A61" t="s">
        <v>56</v>
      </c>
      <c r="B61" s="6" t="s">
        <v>82</v>
      </c>
      <c r="C61" s="12">
        <v>48013.419000000002</v>
      </c>
      <c r="D61" s="12"/>
      <c r="E61" s="8">
        <f t="shared" si="6"/>
        <v>7235.5152851449784</v>
      </c>
      <c r="F61">
        <f t="shared" si="7"/>
        <v>7235.5</v>
      </c>
      <c r="G61">
        <f>+C61-(C$7+F61*C$8)</f>
        <v>6.309849995886907E-3</v>
      </c>
      <c r="J61">
        <f>G61</f>
        <v>6.309849995886907E-3</v>
      </c>
      <c r="P61">
        <f t="shared" si="9"/>
        <v>-2.3244192071343091E-3</v>
      </c>
      <c r="Q61" s="2">
        <f t="shared" si="8"/>
        <v>32994.919000000002</v>
      </c>
      <c r="R61">
        <f>+(P61-G61)^2</f>
        <v>7.4550604670240632E-5</v>
      </c>
      <c r="S61">
        <v>0.1</v>
      </c>
      <c r="T61">
        <f>+S61*R61</f>
        <v>7.4550604670240632E-6</v>
      </c>
      <c r="U61" s="15"/>
      <c r="V61">
        <f>VLOOKUP(C61,'B (2)'!C$21:E$117,3,FALSE)</f>
        <v>7235.5152851449784</v>
      </c>
      <c r="AD61" t="s">
        <v>40</v>
      </c>
      <c r="AE61">
        <v>7</v>
      </c>
      <c r="AG61" t="s">
        <v>31</v>
      </c>
      <c r="AI61" t="s">
        <v>33</v>
      </c>
      <c r="AQ61">
        <v>7298.5</v>
      </c>
      <c r="AR61">
        <v>4.3239499937044457E-3</v>
      </c>
      <c r="AS61">
        <v>0.1</v>
      </c>
    </row>
    <row r="62" spans="1:45" x14ac:dyDescent="0.2">
      <c r="A62" t="s">
        <v>56</v>
      </c>
      <c r="B62" s="6" t="s">
        <v>82</v>
      </c>
      <c r="C62" s="12">
        <v>48013.436000000002</v>
      </c>
      <c r="D62" s="12"/>
      <c r="E62" s="8">
        <f t="shared" si="6"/>
        <v>7235.5564663877458</v>
      </c>
      <c r="F62">
        <f t="shared" si="7"/>
        <v>7235.5</v>
      </c>
      <c r="P62">
        <f t="shared" si="9"/>
        <v>-2.3244192071343091E-3</v>
      </c>
      <c r="Q62" s="2">
        <f t="shared" si="8"/>
        <v>32994.936000000002</v>
      </c>
      <c r="U62" s="15">
        <v>2.3309849995712284E-2</v>
      </c>
      <c r="V62">
        <f>VLOOKUP(C62,'B (2)'!C$21:E$117,3,FALSE)</f>
        <v>7235.5564663877458</v>
      </c>
      <c r="AD62" t="s">
        <v>34</v>
      </c>
      <c r="AE62">
        <v>9</v>
      </c>
      <c r="AG62" t="s">
        <v>52</v>
      </c>
      <c r="AI62" t="s">
        <v>33</v>
      </c>
      <c r="AQ62">
        <v>8047</v>
      </c>
      <c r="AR62">
        <v>2.5629000010667369E-3</v>
      </c>
      <c r="AS62">
        <v>0.1</v>
      </c>
    </row>
    <row r="63" spans="1:45" x14ac:dyDescent="0.2">
      <c r="A63" t="s">
        <v>56</v>
      </c>
      <c r="B63" s="6" t="s">
        <v>82</v>
      </c>
      <c r="C63" s="12">
        <v>48039.423999999999</v>
      </c>
      <c r="D63" s="12"/>
      <c r="E63" s="8">
        <f t="shared" si="6"/>
        <v>7298.5104744490891</v>
      </c>
      <c r="F63">
        <f t="shared" si="7"/>
        <v>7298.5</v>
      </c>
      <c r="G63">
        <f>+C63-(C$7+F63*C$8)</f>
        <v>4.3239499937044457E-3</v>
      </c>
      <c r="J63">
        <f>G63</f>
        <v>4.3239499937044457E-3</v>
      </c>
      <c r="P63">
        <f t="shared" si="9"/>
        <v>-2.0047929350274982E-3</v>
      </c>
      <c r="Q63" s="2">
        <f t="shared" si="8"/>
        <v>33020.923999999999</v>
      </c>
      <c r="R63">
        <f>+(P63-G63)^2</f>
        <v>4.0052987057974583E-5</v>
      </c>
      <c r="S63">
        <v>0.1</v>
      </c>
      <c r="T63">
        <f>+S63*R63</f>
        <v>4.0052987057974581E-6</v>
      </c>
      <c r="U63" s="15"/>
      <c r="V63">
        <f>VLOOKUP(C63,'B (2)'!C$21:E$117,3,FALSE)</f>
        <v>7298.5104744490891</v>
      </c>
      <c r="AD63" t="s">
        <v>34</v>
      </c>
      <c r="AE63">
        <v>9</v>
      </c>
      <c r="AG63" t="s">
        <v>52</v>
      </c>
      <c r="AI63" t="s">
        <v>33</v>
      </c>
      <c r="AQ63">
        <v>8859</v>
      </c>
      <c r="AR63">
        <v>1.1411300001782365E-2</v>
      </c>
      <c r="AS63">
        <v>0.1</v>
      </c>
    </row>
    <row r="64" spans="1:45" x14ac:dyDescent="0.2">
      <c r="A64" t="s">
        <v>57</v>
      </c>
      <c r="C64" s="12">
        <v>48348.41</v>
      </c>
      <c r="D64" s="12"/>
      <c r="E64" s="8">
        <f t="shared" si="6"/>
        <v>8047.0062084357132</v>
      </c>
      <c r="F64">
        <f t="shared" si="7"/>
        <v>8047</v>
      </c>
      <c r="G64">
        <f>+C64-(C$7+F64*C$8)</f>
        <v>2.5629000010667369E-3</v>
      </c>
      <c r="J64">
        <f>G64</f>
        <v>2.5629000010667369E-3</v>
      </c>
      <c r="P64">
        <f t="shared" si="9"/>
        <v>1.9607606294302742E-3</v>
      </c>
      <c r="Q64" s="2">
        <f t="shared" si="8"/>
        <v>33329.910000000003</v>
      </c>
      <c r="R64">
        <f>+(P64-G64)^2</f>
        <v>3.6257182287475415E-7</v>
      </c>
      <c r="S64">
        <v>0.1</v>
      </c>
      <c r="T64">
        <f>+S64*R64</f>
        <v>3.6257182287475415E-8</v>
      </c>
      <c r="U64" s="15"/>
      <c r="V64">
        <f>VLOOKUP(C64,'B (2)'!C$21:E$117,3,FALSE)</f>
        <v>8047.0062084357132</v>
      </c>
      <c r="AD64" t="s">
        <v>34</v>
      </c>
      <c r="AE64">
        <v>11</v>
      </c>
      <c r="AG64" t="s">
        <v>52</v>
      </c>
      <c r="AI64" t="s">
        <v>33</v>
      </c>
      <c r="AQ64">
        <v>8859</v>
      </c>
      <c r="AR64">
        <v>1.1711300001479685E-2</v>
      </c>
      <c r="AS64">
        <v>0.1</v>
      </c>
    </row>
    <row r="65" spans="1:45" x14ac:dyDescent="0.2">
      <c r="A65" t="s">
        <v>57</v>
      </c>
      <c r="B65" s="6" t="s">
        <v>82</v>
      </c>
      <c r="C65" s="12">
        <v>48356.447</v>
      </c>
      <c r="D65" s="12"/>
      <c r="E65" s="8">
        <f t="shared" si="6"/>
        <v>8066.4752465605725</v>
      </c>
      <c r="F65">
        <f t="shared" si="7"/>
        <v>8066.5</v>
      </c>
      <c r="P65">
        <f t="shared" si="9"/>
        <v>2.0682159797169655E-3</v>
      </c>
      <c r="Q65" s="2">
        <f t="shared" si="8"/>
        <v>33337.947</v>
      </c>
      <c r="U65" s="15">
        <v>-1.0218449999229051E-2</v>
      </c>
      <c r="V65">
        <f>VLOOKUP(C65,'B (2)'!C$21:E$117,3,FALSE)</f>
        <v>8066.4752465605725</v>
      </c>
      <c r="AD65" t="s">
        <v>34</v>
      </c>
      <c r="AE65">
        <v>8</v>
      </c>
      <c r="AG65" t="s">
        <v>52</v>
      </c>
      <c r="AI65" t="s">
        <v>33</v>
      </c>
      <c r="AQ65">
        <v>8873</v>
      </c>
      <c r="AR65">
        <v>1.5081099998496938E-2</v>
      </c>
      <c r="AS65">
        <v>0.1</v>
      </c>
    </row>
    <row r="66" spans="1:45" x14ac:dyDescent="0.2">
      <c r="A66" t="s">
        <v>58</v>
      </c>
      <c r="C66" s="12">
        <v>48407.417999999998</v>
      </c>
      <c r="D66" s="12">
        <v>4.0000000000000001E-3</v>
      </c>
      <c r="E66" s="8">
        <f t="shared" si="6"/>
        <v>8189.9487245078908</v>
      </c>
      <c r="F66">
        <f t="shared" si="7"/>
        <v>8190</v>
      </c>
      <c r="P66">
        <f t="shared" si="9"/>
        <v>2.7536537536570829E-3</v>
      </c>
      <c r="Q66" s="2">
        <f t="shared" si="8"/>
        <v>33388.917999999998</v>
      </c>
      <c r="U66" s="15">
        <v>-2.1167000006244052E-2</v>
      </c>
      <c r="V66">
        <f>VLOOKUP(C66,'B (2)'!C$21:E$117,3,FALSE)</f>
        <v>8189.9487245078908</v>
      </c>
      <c r="AD66" t="s">
        <v>34</v>
      </c>
      <c r="AE66">
        <v>7</v>
      </c>
      <c r="AG66" t="s">
        <v>52</v>
      </c>
      <c r="AI66" t="s">
        <v>33</v>
      </c>
      <c r="AQ66">
        <v>8948</v>
      </c>
      <c r="AR66">
        <v>7.3835999937728047E-3</v>
      </c>
      <c r="AS66">
        <v>0.1</v>
      </c>
    </row>
    <row r="67" spans="1:45" x14ac:dyDescent="0.2">
      <c r="A67" t="s">
        <v>60</v>
      </c>
      <c r="C67" s="12">
        <v>48683.62</v>
      </c>
      <c r="D67" s="12"/>
      <c r="E67" s="8">
        <f t="shared" si="6"/>
        <v>8859.0276430303293</v>
      </c>
      <c r="F67">
        <f t="shared" si="7"/>
        <v>8859</v>
      </c>
      <c r="G67">
        <f t="shared" ref="G67:G72" si="10">+C67-(C$7+F67*C$8)</f>
        <v>1.1411300001782365E-2</v>
      </c>
      <c r="I67">
        <f>G67</f>
        <v>1.1411300001782365E-2</v>
      </c>
      <c r="P67">
        <f t="shared" si="9"/>
        <v>6.6133913128143419E-3</v>
      </c>
      <c r="Q67" s="2">
        <f t="shared" si="8"/>
        <v>33665.120000000003</v>
      </c>
      <c r="R67">
        <f t="shared" ref="R67:R72" si="11">+(P67-G67)^2</f>
        <v>2.3019927787674857E-5</v>
      </c>
      <c r="S67">
        <v>0.1</v>
      </c>
      <c r="T67">
        <f t="shared" ref="T67:T72" si="12">+S67*R67</f>
        <v>2.301992778767486E-6</v>
      </c>
      <c r="U67" s="15"/>
      <c r="V67">
        <f>VLOOKUP(C67,'B (2)'!C$21:E$117,3,FALSE)</f>
        <v>8859.0276430303293</v>
      </c>
      <c r="AD67" t="s">
        <v>59</v>
      </c>
      <c r="AI67" t="s">
        <v>38</v>
      </c>
      <c r="AQ67">
        <v>9864</v>
      </c>
      <c r="AR67">
        <v>1.6064799994637724E-2</v>
      </c>
      <c r="AS67">
        <v>0.1</v>
      </c>
    </row>
    <row r="68" spans="1:45" x14ac:dyDescent="0.2">
      <c r="A68" t="s">
        <v>60</v>
      </c>
      <c r="B68" s="6" t="s">
        <v>86</v>
      </c>
      <c r="C68" s="12">
        <v>48683.620300000002</v>
      </c>
      <c r="D68" s="12"/>
      <c r="E68" s="8">
        <f t="shared" si="6"/>
        <v>8859.0283697581417</v>
      </c>
      <c r="F68" s="107">
        <f t="shared" si="7"/>
        <v>8859</v>
      </c>
      <c r="G68">
        <f t="shared" si="10"/>
        <v>1.1711300001479685E-2</v>
      </c>
      <c r="I68">
        <f>G68</f>
        <v>1.1711300001479685E-2</v>
      </c>
      <c r="P68">
        <f t="shared" si="9"/>
        <v>6.6133913128143419E-3</v>
      </c>
      <c r="Q68" s="2">
        <f t="shared" si="8"/>
        <v>33665.120300000002</v>
      </c>
      <c r="R68">
        <f t="shared" si="11"/>
        <v>2.5988672997969601E-5</v>
      </c>
      <c r="S68">
        <v>0.1</v>
      </c>
      <c r="T68">
        <f t="shared" si="12"/>
        <v>2.5988672997969605E-6</v>
      </c>
      <c r="U68" s="15"/>
      <c r="V68">
        <f>VLOOKUP(C68,'B (2)'!C$21:E$117,3,FALSE)</f>
        <v>8859.0283697581417</v>
      </c>
      <c r="AD68" t="s">
        <v>61</v>
      </c>
      <c r="AI68" t="s">
        <v>38</v>
      </c>
      <c r="AQ68">
        <v>10707</v>
      </c>
      <c r="AR68">
        <v>1.9824899995001033E-2</v>
      </c>
      <c r="AS68">
        <v>0.1</v>
      </c>
    </row>
    <row r="69" spans="1:45" x14ac:dyDescent="0.2">
      <c r="A69" t="s">
        <v>62</v>
      </c>
      <c r="B69" s="16" t="s">
        <v>82</v>
      </c>
      <c r="C69" s="12">
        <v>48689.402999999998</v>
      </c>
      <c r="D69" s="12">
        <v>6.0000000000000001E-3</v>
      </c>
      <c r="E69" s="8">
        <f t="shared" si="6"/>
        <v>8873.036532849419</v>
      </c>
      <c r="F69" s="107">
        <f t="shared" si="7"/>
        <v>8873</v>
      </c>
      <c r="G69">
        <f t="shared" si="10"/>
        <v>1.5081099998496938E-2</v>
      </c>
      <c r="J69">
        <f>G69</f>
        <v>1.5081099998496938E-2</v>
      </c>
      <c r="P69">
        <f t="shared" si="9"/>
        <v>6.6968092098643548E-3</v>
      </c>
      <c r="Q69" s="2">
        <f t="shared" si="8"/>
        <v>33670.902999999998</v>
      </c>
      <c r="R69">
        <f t="shared" si="11"/>
        <v>7.0296332028349197E-5</v>
      </c>
      <c r="S69">
        <v>0.1</v>
      </c>
      <c r="T69">
        <f t="shared" si="12"/>
        <v>7.0296332028349199E-6</v>
      </c>
      <c r="U69" s="15"/>
      <c r="V69">
        <f>VLOOKUP(C69,'B (2)'!C$21:E$117,3,FALSE)</f>
        <v>8873.036532849419</v>
      </c>
      <c r="AD69" t="s">
        <v>34</v>
      </c>
      <c r="AE69">
        <v>7</v>
      </c>
      <c r="AG69" t="s">
        <v>52</v>
      </c>
      <c r="AI69" t="s">
        <v>33</v>
      </c>
      <c r="AQ69">
        <v>12388</v>
      </c>
      <c r="AR69">
        <v>2.9691600000660401E-2</v>
      </c>
      <c r="AS69">
        <v>1</v>
      </c>
    </row>
    <row r="70" spans="1:45" x14ac:dyDescent="0.2">
      <c r="A70" t="s">
        <v>62</v>
      </c>
      <c r="C70" s="12">
        <v>48720.356</v>
      </c>
      <c r="D70" s="12">
        <v>5.0000000000000001E-3</v>
      </c>
      <c r="E70" s="8">
        <f t="shared" si="6"/>
        <v>8948.0178862249395</v>
      </c>
      <c r="F70" s="107">
        <f t="shared" si="7"/>
        <v>8948</v>
      </c>
      <c r="G70">
        <f t="shared" si="10"/>
        <v>7.3835999937728047E-3</v>
      </c>
      <c r="J70">
        <f>G70</f>
        <v>7.3835999937728047E-3</v>
      </c>
      <c r="P70">
        <f t="shared" si="9"/>
        <v>7.1455379860331566E-3</v>
      </c>
      <c r="Q70" s="2">
        <f t="shared" si="8"/>
        <v>33701.856</v>
      </c>
      <c r="R70">
        <f t="shared" si="11"/>
        <v>5.6673519529032298E-8</v>
      </c>
      <c r="S70">
        <v>0.1</v>
      </c>
      <c r="T70">
        <f t="shared" si="12"/>
        <v>5.6673519529032303E-9</v>
      </c>
      <c r="U70" s="15"/>
      <c r="V70">
        <f>VLOOKUP(C70,'B (2)'!C$21:E$117,3,FALSE)</f>
        <v>8948.0178862249395</v>
      </c>
      <c r="AD70" t="s">
        <v>34</v>
      </c>
      <c r="AE70">
        <v>11</v>
      </c>
      <c r="AG70" t="s">
        <v>52</v>
      </c>
      <c r="AI70" t="s">
        <v>33</v>
      </c>
      <c r="AQ70">
        <v>12531</v>
      </c>
      <c r="AR70">
        <v>3.3861699994304217E-2</v>
      </c>
      <c r="AS70">
        <v>1</v>
      </c>
    </row>
    <row r="71" spans="1:45" x14ac:dyDescent="0.2">
      <c r="A71" t="s">
        <v>64</v>
      </c>
      <c r="C71" s="12">
        <v>49098.498</v>
      </c>
      <c r="D71" s="12">
        <v>4.0000000000000001E-3</v>
      </c>
      <c r="E71" s="8">
        <f t="shared" si="6"/>
        <v>9864.0389157899226</v>
      </c>
      <c r="F71" s="107">
        <f t="shared" si="7"/>
        <v>9864</v>
      </c>
      <c r="G71">
        <f t="shared" si="10"/>
        <v>1.6064799994637724E-2</v>
      </c>
      <c r="J71">
        <f>G71</f>
        <v>1.6064799994637724E-2</v>
      </c>
      <c r="P71">
        <f t="shared" si="9"/>
        <v>1.2877217066245804E-2</v>
      </c>
      <c r="Q71" s="2">
        <f t="shared" si="8"/>
        <v>34079.998</v>
      </c>
      <c r="R71">
        <f t="shared" si="11"/>
        <v>1.0160684925375609E-5</v>
      </c>
      <c r="S71">
        <v>0.1</v>
      </c>
      <c r="T71">
        <f t="shared" si="12"/>
        <v>1.0160684925375609E-6</v>
      </c>
      <c r="U71" s="15"/>
      <c r="V71">
        <f>VLOOKUP(C71,'B (2)'!C$21:E$117,3,FALSE)</f>
        <v>9864.0389157899226</v>
      </c>
      <c r="AD71" t="s">
        <v>34</v>
      </c>
      <c r="AE71">
        <v>41</v>
      </c>
      <c r="AG71" t="s">
        <v>63</v>
      </c>
      <c r="AI71" t="s">
        <v>33</v>
      </c>
      <c r="AQ71">
        <v>13429.5</v>
      </c>
      <c r="AR71">
        <v>3.8905649991647806E-2</v>
      </c>
      <c r="AS71">
        <v>1</v>
      </c>
    </row>
    <row r="72" spans="1:45" x14ac:dyDescent="0.2">
      <c r="A72" t="s">
        <v>65</v>
      </c>
      <c r="B72" s="6" t="s">
        <v>86</v>
      </c>
      <c r="C72" s="12">
        <v>49446.5</v>
      </c>
      <c r="D72" s="12"/>
      <c r="E72">
        <f t="shared" si="6"/>
        <v>10707.048024354097</v>
      </c>
      <c r="F72" s="107">
        <f t="shared" si="7"/>
        <v>10707</v>
      </c>
      <c r="G72">
        <f t="shared" si="10"/>
        <v>1.9824899995001033E-2</v>
      </c>
      <c r="I72">
        <f>G72</f>
        <v>1.9824899995001033E-2</v>
      </c>
      <c r="P72">
        <f t="shared" si="9"/>
        <v>1.8562462028113739E-2</v>
      </c>
      <c r="Q72" s="2">
        <f t="shared" si="8"/>
        <v>34428</v>
      </c>
      <c r="R72">
        <f t="shared" si="11"/>
        <v>1.5937496202385248E-6</v>
      </c>
      <c r="S72">
        <v>0.1</v>
      </c>
      <c r="T72">
        <f t="shared" si="12"/>
        <v>1.5937496202385248E-7</v>
      </c>
      <c r="U72" s="15"/>
      <c r="V72">
        <f>VLOOKUP(C72,'B (2)'!C$21:E$117,3,FALSE)</f>
        <v>10707.048024354097</v>
      </c>
      <c r="AD72" t="s">
        <v>61</v>
      </c>
      <c r="AI72" t="s">
        <v>38</v>
      </c>
      <c r="AQ72">
        <v>14335.5</v>
      </c>
      <c r="AR72">
        <v>4.5779849991959054E-2</v>
      </c>
      <c r="AS72">
        <v>1</v>
      </c>
    </row>
    <row r="73" spans="1:45" x14ac:dyDescent="0.2">
      <c r="A73" t="s">
        <v>66</v>
      </c>
      <c r="C73" s="12">
        <v>49472.544999999998</v>
      </c>
      <c r="D73" s="12"/>
      <c r="E73">
        <f t="shared" si="6"/>
        <v>10770.140110700015</v>
      </c>
      <c r="F73" s="107">
        <f t="shared" si="7"/>
        <v>10770</v>
      </c>
      <c r="P73">
        <f t="shared" si="9"/>
        <v>1.9003133284349542E-2</v>
      </c>
      <c r="Q73" s="2">
        <f t="shared" si="8"/>
        <v>34454.044999999998</v>
      </c>
      <c r="U73" s="15">
        <v>5.7838999993691687E-2</v>
      </c>
      <c r="V73">
        <f>VLOOKUP(C73,'B (2)'!C$21:E$117,3,FALSE)</f>
        <v>10770.140110700015</v>
      </c>
      <c r="AD73" t="s">
        <v>34</v>
      </c>
      <c r="AE73">
        <v>7</v>
      </c>
      <c r="AG73" t="s">
        <v>52</v>
      </c>
      <c r="AI73" t="s">
        <v>33</v>
      </c>
      <c r="AQ73">
        <v>15127.5</v>
      </c>
      <c r="AR73">
        <v>5.1614249998237938E-2</v>
      </c>
      <c r="AS73">
        <v>1</v>
      </c>
    </row>
    <row r="74" spans="1:45" ht="13.5" thickBot="1" x14ac:dyDescent="0.25">
      <c r="A74" s="92" t="s">
        <v>67</v>
      </c>
      <c r="B74" s="7"/>
      <c r="C74" s="105">
        <v>49896.396000000001</v>
      </c>
      <c r="D74" s="105">
        <v>6.0000000000000001E-3</v>
      </c>
      <c r="E74" s="92">
        <f t="shared" si="6"/>
        <v>11796.887812362749</v>
      </c>
      <c r="F74" s="165">
        <f t="shared" si="7"/>
        <v>11797</v>
      </c>
      <c r="G74" s="93"/>
      <c r="P74">
        <f t="shared" si="9"/>
        <v>2.6496556128858706E-2</v>
      </c>
      <c r="Q74" s="166">
        <f t="shared" si="8"/>
        <v>34877.896000000001</v>
      </c>
      <c r="U74" s="15">
        <v>-6.5104490422527306E-3</v>
      </c>
      <c r="V74">
        <f>VLOOKUP(C74,'B (2)'!C$21:E$117,3,FALSE)</f>
        <v>11796.887812362749</v>
      </c>
      <c r="AD74" t="s">
        <v>34</v>
      </c>
      <c r="AE74">
        <v>6</v>
      </c>
      <c r="AG74" t="s">
        <v>52</v>
      </c>
      <c r="AI74" t="s">
        <v>33</v>
      </c>
      <c r="AQ74">
        <v>15193</v>
      </c>
      <c r="AR74">
        <v>5.3005100002337713E-2</v>
      </c>
      <c r="AS74">
        <v>1</v>
      </c>
    </row>
    <row r="75" spans="1:45" x14ac:dyDescent="0.2">
      <c r="A75" s="25" t="s">
        <v>68</v>
      </c>
      <c r="B75" s="26"/>
      <c r="C75" s="25">
        <v>50140.442300000002</v>
      </c>
      <c r="D75" s="25">
        <v>2.0000000000000001E-4</v>
      </c>
      <c r="E75" s="89">
        <f t="shared" si="6"/>
        <v>12388.071925705162</v>
      </c>
      <c r="F75" s="100">
        <f t="shared" si="7"/>
        <v>12388</v>
      </c>
      <c r="G75" s="89">
        <f>+C75-(C$7+F75*C$8)</f>
        <v>2.9691600000660401E-2</v>
      </c>
      <c r="K75">
        <f>G75</f>
        <v>2.9691600000660401E-2</v>
      </c>
      <c r="P75">
        <f t="shared" si="9"/>
        <v>3.1073361535922328E-2</v>
      </c>
      <c r="Q75" s="2">
        <f t="shared" si="8"/>
        <v>35121.942300000002</v>
      </c>
      <c r="R75">
        <f>+(P75-G75)^2</f>
        <v>1.9092649403293984E-6</v>
      </c>
      <c r="S75">
        <v>1</v>
      </c>
      <c r="T75">
        <f>+S75*R75</f>
        <v>1.9092649403293984E-6</v>
      </c>
      <c r="U75" s="15"/>
      <c r="V75">
        <f>VLOOKUP(C75,'B (2)'!C$21:E$117,3,FALSE)</f>
        <v>12388.071925705162</v>
      </c>
      <c r="AQ75">
        <v>15951</v>
      </c>
      <c r="AR75">
        <v>6.045569999696454E-2</v>
      </c>
      <c r="AS75">
        <v>1</v>
      </c>
    </row>
    <row r="76" spans="1:45" x14ac:dyDescent="0.2">
      <c r="A76" t="s">
        <v>69</v>
      </c>
      <c r="C76" s="12">
        <v>50180.398000000001</v>
      </c>
      <c r="D76" s="12">
        <v>4.0000000000000001E-3</v>
      </c>
      <c r="E76">
        <f t="shared" si="6"/>
        <v>12484.861654037344</v>
      </c>
      <c r="F76" s="107">
        <f t="shared" si="7"/>
        <v>12485</v>
      </c>
      <c r="G76" s="15"/>
      <c r="P76">
        <f t="shared" si="9"/>
        <v>3.184301415377034E-2</v>
      </c>
      <c r="Q76" s="2">
        <f t="shared" si="8"/>
        <v>35161.898000000001</v>
      </c>
      <c r="U76" s="15">
        <v>-1.7843791036284529E-2</v>
      </c>
      <c r="V76">
        <f>VLOOKUP(C76,'B (2)'!C$21:E$117,3,FALSE)</f>
        <v>12484.861654037344</v>
      </c>
      <c r="AD76" t="s">
        <v>34</v>
      </c>
      <c r="AE76">
        <v>8</v>
      </c>
      <c r="AG76" t="s">
        <v>52</v>
      </c>
      <c r="AI76" t="s">
        <v>33</v>
      </c>
      <c r="AQ76">
        <v>16067.5</v>
      </c>
      <c r="AR76">
        <v>6.2972249994345475E-2</v>
      </c>
      <c r="AS76">
        <v>1</v>
      </c>
    </row>
    <row r="77" spans="1:45" x14ac:dyDescent="0.2">
      <c r="A77" t="s">
        <v>69</v>
      </c>
      <c r="C77" s="12">
        <v>50192.343000000001</v>
      </c>
      <c r="D77" s="12">
        <v>6.0000000000000001E-3</v>
      </c>
      <c r="E77">
        <f t="shared" si="6"/>
        <v>12513.797533146657</v>
      </c>
      <c r="F77" s="107">
        <f t="shared" si="7"/>
        <v>12514</v>
      </c>
      <c r="G77" s="15"/>
      <c r="P77">
        <f t="shared" si="9"/>
        <v>3.207412766085016E-2</v>
      </c>
      <c r="Q77" s="2">
        <f t="shared" si="8"/>
        <v>35173.843000000001</v>
      </c>
      <c r="U77" s="15">
        <v>-4.4336039463814814E-2</v>
      </c>
      <c r="V77">
        <f>VLOOKUP(C77,'B (2)'!C$21:E$117,3,FALSE)</f>
        <v>12513.797533146657</v>
      </c>
      <c r="AD77" t="s">
        <v>34</v>
      </c>
      <c r="AE77">
        <v>6</v>
      </c>
      <c r="AG77" t="s">
        <v>52</v>
      </c>
      <c r="AI77" t="s">
        <v>33</v>
      </c>
      <c r="AQ77">
        <v>16081.5</v>
      </c>
      <c r="AR77">
        <v>6.2842049999744631E-2</v>
      </c>
      <c r="AS77">
        <v>1</v>
      </c>
    </row>
    <row r="78" spans="1:45" x14ac:dyDescent="0.2">
      <c r="A78" t="s">
        <v>69</v>
      </c>
      <c r="B78" s="17" t="s">
        <v>82</v>
      </c>
      <c r="C78" s="12">
        <v>50193.358</v>
      </c>
      <c r="D78" s="12">
        <v>5.0000000000000001E-3</v>
      </c>
      <c r="E78">
        <f t="shared" si="6"/>
        <v>12516.256295582481</v>
      </c>
      <c r="F78" s="107">
        <f t="shared" si="7"/>
        <v>12516.5</v>
      </c>
      <c r="G78" s="15"/>
      <c r="P78">
        <f t="shared" si="9"/>
        <v>3.2094073031676711E-2</v>
      </c>
      <c r="Q78" s="2">
        <f t="shared" si="8"/>
        <v>35174.858</v>
      </c>
      <c r="U78" s="15">
        <v>-6.1361233289062511E-2</v>
      </c>
      <c r="V78">
        <f>VLOOKUP(C78,'B (2)'!C$21:E$117,3,FALSE)</f>
        <v>12516.256295582481</v>
      </c>
      <c r="AD78" t="s">
        <v>34</v>
      </c>
      <c r="AE78">
        <v>6</v>
      </c>
      <c r="AG78" t="s">
        <v>52</v>
      </c>
      <c r="AI78" t="s">
        <v>33</v>
      </c>
      <c r="AQ78">
        <v>16098.5</v>
      </c>
      <c r="AR78">
        <v>6.3383949993294664E-2</v>
      </c>
      <c r="AS78">
        <v>1</v>
      </c>
    </row>
    <row r="79" spans="1:45" x14ac:dyDescent="0.2">
      <c r="A79" t="s">
        <v>71</v>
      </c>
      <c r="B79" s="6" t="s">
        <v>86</v>
      </c>
      <c r="C79" s="12">
        <v>50199.478199999998</v>
      </c>
      <c r="D79" s="12"/>
      <c r="E79">
        <f t="shared" si="6"/>
        <v>12531.082027464001</v>
      </c>
      <c r="F79" s="107">
        <f t="shared" si="7"/>
        <v>12531</v>
      </c>
      <c r="G79">
        <f t="shared" ref="G79:G110" si="13">+C79-(C$7+F79*C$8)</f>
        <v>3.3861699994304217E-2</v>
      </c>
      <c r="K79">
        <f t="shared" ref="K79:K97" si="14">G79</f>
        <v>3.3861699994304217E-2</v>
      </c>
      <c r="P79">
        <f t="shared" si="9"/>
        <v>3.2209824396861757E-2</v>
      </c>
      <c r="Q79" s="2">
        <f t="shared" si="8"/>
        <v>35180.978199999998</v>
      </c>
      <c r="R79">
        <f t="shared" ref="R79:R110" si="15">+(P79-G79)^2</f>
        <v>2.7286929894258862E-6</v>
      </c>
      <c r="S79">
        <v>1</v>
      </c>
      <c r="T79">
        <f t="shared" ref="T79:T110" si="16">+S79*R79</f>
        <v>2.7286929894258862E-6</v>
      </c>
      <c r="U79" s="15"/>
      <c r="V79">
        <f>VLOOKUP(C79,'B (2)'!C$21:E$117,3,FALSE)</f>
        <v>12531.082027464001</v>
      </c>
      <c r="AD79" t="s">
        <v>70</v>
      </c>
      <c r="AI79" t="s">
        <v>38</v>
      </c>
      <c r="AQ79">
        <v>16898.5</v>
      </c>
      <c r="AR79">
        <v>7.1043949996237643E-2</v>
      </c>
      <c r="AS79">
        <v>1</v>
      </c>
    </row>
    <row r="80" spans="1:45" x14ac:dyDescent="0.2">
      <c r="A80" t="s">
        <v>80</v>
      </c>
      <c r="B80" s="6" t="s">
        <v>82</v>
      </c>
      <c r="C80" s="12">
        <v>50570.392399999997</v>
      </c>
      <c r="D80" s="12">
        <v>2.9999999999999997E-4</v>
      </c>
      <c r="E80">
        <f t="shared" si="6"/>
        <v>13429.594246059851</v>
      </c>
      <c r="F80" s="107">
        <f t="shared" si="7"/>
        <v>13429.5</v>
      </c>
      <c r="G80">
        <f t="shared" si="13"/>
        <v>3.8905649991647806E-2</v>
      </c>
      <c r="K80">
        <f t="shared" si="14"/>
        <v>3.8905649991647806E-2</v>
      </c>
      <c r="P80">
        <f t="shared" si="9"/>
        <v>3.960942915572857E-2</v>
      </c>
      <c r="Q80" s="2">
        <f t="shared" si="8"/>
        <v>35551.892399999997</v>
      </c>
      <c r="R80">
        <f t="shared" si="15"/>
        <v>4.9530511179421955E-7</v>
      </c>
      <c r="S80">
        <v>1</v>
      </c>
      <c r="T80">
        <f t="shared" si="16"/>
        <v>4.9530511179421955E-7</v>
      </c>
      <c r="U80" s="15"/>
      <c r="V80">
        <f>VLOOKUP(C80,'B (2)'!C$21:E$117,3,FALSE)</f>
        <v>13429.594246059851</v>
      </c>
      <c r="AQ80">
        <v>16988</v>
      </c>
      <c r="AR80">
        <v>7.2711599998001475E-2</v>
      </c>
      <c r="AS80">
        <v>1</v>
      </c>
    </row>
    <row r="81" spans="1:45" x14ac:dyDescent="0.2">
      <c r="A81" t="s">
        <v>73</v>
      </c>
      <c r="B81" s="6" t="s">
        <v>82</v>
      </c>
      <c r="C81" s="12">
        <v>50944.404499999997</v>
      </c>
      <c r="D81" s="12">
        <v>6.9999999999999999E-4</v>
      </c>
      <c r="E81">
        <f t="shared" si="6"/>
        <v>14335.610898300969</v>
      </c>
      <c r="F81" s="107">
        <f t="shared" si="7"/>
        <v>14335.5</v>
      </c>
      <c r="G81">
        <f t="shared" si="13"/>
        <v>4.5779849991959054E-2</v>
      </c>
      <c r="K81">
        <f t="shared" si="14"/>
        <v>4.5779849991959054E-2</v>
      </c>
      <c r="P81">
        <f t="shared" si="9"/>
        <v>4.7523222702219245E-2</v>
      </c>
      <c r="Q81" s="2">
        <f t="shared" si="8"/>
        <v>35925.904499999997</v>
      </c>
      <c r="R81">
        <f t="shared" si="15"/>
        <v>3.0393484068799638E-6</v>
      </c>
      <c r="S81">
        <v>1</v>
      </c>
      <c r="T81">
        <f t="shared" si="16"/>
        <v>3.0393484068799638E-6</v>
      </c>
      <c r="V81">
        <f>VLOOKUP(C81,'B (2)'!C$21:E$117,3,FALSE)</f>
        <v>14335.610898300969</v>
      </c>
      <c r="AD81" t="s">
        <v>70</v>
      </c>
      <c r="AG81" t="s">
        <v>72</v>
      </c>
      <c r="AI81" t="s">
        <v>38</v>
      </c>
      <c r="AQ81">
        <v>17716.5</v>
      </c>
      <c r="AR81">
        <v>8.0236549998517148E-2</v>
      </c>
      <c r="AS81">
        <v>1</v>
      </c>
    </row>
    <row r="82" spans="1:45" x14ac:dyDescent="0.2">
      <c r="A82" t="s">
        <v>79</v>
      </c>
      <c r="B82" s="6" t="s">
        <v>82</v>
      </c>
      <c r="C82" s="12">
        <v>51271.355300000003</v>
      </c>
      <c r="D82" s="12">
        <v>4.0000000000000002E-4</v>
      </c>
      <c r="E82">
        <f t="shared" si="6"/>
        <v>15127.625031703501</v>
      </c>
      <c r="F82" s="107">
        <f t="shared" si="7"/>
        <v>15127.5</v>
      </c>
      <c r="G82">
        <f t="shared" si="13"/>
        <v>5.1614249998237938E-2</v>
      </c>
      <c r="K82">
        <f t="shared" si="14"/>
        <v>5.1614249998237938E-2</v>
      </c>
      <c r="O82">
        <f>+C$11+C$12*F82</f>
        <v>0.15947025563032294</v>
      </c>
      <c r="P82">
        <f t="shared" si="9"/>
        <v>5.4813394267132276E-2</v>
      </c>
      <c r="Q82" s="2">
        <f t="shared" si="8"/>
        <v>36252.855300000003</v>
      </c>
      <c r="R82">
        <f t="shared" si="15"/>
        <v>1.0234524053199491E-5</v>
      </c>
      <c r="S82">
        <v>1</v>
      </c>
      <c r="T82">
        <f t="shared" si="16"/>
        <v>1.0234524053199491E-5</v>
      </c>
      <c r="V82">
        <f>VLOOKUP(C82,'B (2)'!C$21:E$117,3,FALSE)</f>
        <v>15127.625031703501</v>
      </c>
      <c r="AQ82">
        <v>17717</v>
      </c>
      <c r="AR82">
        <v>8.2331899997370783E-2</v>
      </c>
      <c r="AS82">
        <v>1</v>
      </c>
    </row>
    <row r="83" spans="1:45" x14ac:dyDescent="0.2">
      <c r="A83" t="s">
        <v>79</v>
      </c>
      <c r="B83" s="6" t="s">
        <v>86</v>
      </c>
      <c r="C83" s="12">
        <v>51298.395700000001</v>
      </c>
      <c r="D83" s="12">
        <v>4.0000000000000002E-4</v>
      </c>
      <c r="E83">
        <f t="shared" si="6"/>
        <v>15193.128400934762</v>
      </c>
      <c r="F83" s="107">
        <f t="shared" si="7"/>
        <v>15193</v>
      </c>
      <c r="G83">
        <f t="shared" si="13"/>
        <v>5.3005100002337713E-2</v>
      </c>
      <c r="K83">
        <f t="shared" si="14"/>
        <v>5.3005100002337713E-2</v>
      </c>
      <c r="P83">
        <f t="shared" si="9"/>
        <v>5.5431849171173893E-2</v>
      </c>
      <c r="Q83" s="2">
        <f t="shared" si="8"/>
        <v>36279.895700000001</v>
      </c>
      <c r="R83">
        <f t="shared" si="15"/>
        <v>5.8891115284470906E-6</v>
      </c>
      <c r="S83">
        <v>1</v>
      </c>
      <c r="T83">
        <f t="shared" si="16"/>
        <v>5.8891115284470906E-6</v>
      </c>
      <c r="V83">
        <f>VLOOKUP(C83,'B (2)'!C$21:E$117,3,FALSE)</f>
        <v>15193.128400934762</v>
      </c>
      <c r="AQ83">
        <v>17865</v>
      </c>
      <c r="AR83">
        <v>8.1855500000528991E-2</v>
      </c>
      <c r="AS83">
        <v>1</v>
      </c>
    </row>
    <row r="84" spans="1:45" x14ac:dyDescent="0.2">
      <c r="A84" s="23" t="s">
        <v>89</v>
      </c>
      <c r="B84" s="6" t="s">
        <v>82</v>
      </c>
      <c r="C84" s="12">
        <v>51659.407399999996</v>
      </c>
      <c r="D84" s="12">
        <v>5.0000000000000001E-4</v>
      </c>
      <c r="E84">
        <f t="shared" si="6"/>
        <v>16067.652545618506</v>
      </c>
      <c r="F84" s="117">
        <f t="shared" si="7"/>
        <v>16067.5</v>
      </c>
      <c r="G84">
        <f t="shared" si="13"/>
        <v>6.2972249994345475E-2</v>
      </c>
      <c r="K84">
        <f t="shared" si="14"/>
        <v>6.2972249994345475E-2</v>
      </c>
      <c r="P84">
        <f t="shared" si="9"/>
        <v>6.3916412144089704E-2</v>
      </c>
      <c r="Q84" s="2">
        <f t="shared" si="8"/>
        <v>36640.907399999996</v>
      </c>
      <c r="R84">
        <f t="shared" si="15"/>
        <v>8.9144216500964444E-7</v>
      </c>
      <c r="S84">
        <v>1</v>
      </c>
      <c r="T84">
        <f t="shared" si="16"/>
        <v>8.9144216500964444E-7</v>
      </c>
      <c r="V84">
        <f>VLOOKUP(C84,'B (2)'!C$21:E$117,3,FALSE)</f>
        <v>16067.652545618506</v>
      </c>
      <c r="AQ84">
        <v>17870</v>
      </c>
      <c r="AR84">
        <v>8.2608999997319188E-2</v>
      </c>
      <c r="AS84">
        <v>1</v>
      </c>
    </row>
    <row r="85" spans="1:45" x14ac:dyDescent="0.2">
      <c r="A85" s="101" t="s">
        <v>195</v>
      </c>
      <c r="B85" s="102" t="s">
        <v>86</v>
      </c>
      <c r="C85" s="106">
        <v>51611.312599999997</v>
      </c>
      <c r="D85" s="103">
        <v>2.9999999999999997E-4</v>
      </c>
      <c r="E85" s="37">
        <f t="shared" ref="E85:E116" si="17">+(C85-C$7)/C$8</f>
        <v>15951.146449462245</v>
      </c>
      <c r="F85" s="117">
        <f t="shared" ref="F85:F101" si="18">ROUND(2*E85,0)/2</f>
        <v>15951</v>
      </c>
      <c r="G85">
        <f t="shared" si="13"/>
        <v>6.045569999696454E-2</v>
      </c>
      <c r="K85">
        <f t="shared" si="14"/>
        <v>6.045569999696454E-2</v>
      </c>
      <c r="P85">
        <f t="shared" si="9"/>
        <v>6.2761669943869614E-2</v>
      </c>
      <c r="Q85" s="2">
        <f t="shared" ref="Q85:Q116" si="19">+C85-15018.5</f>
        <v>36592.812599999997</v>
      </c>
      <c r="R85">
        <f t="shared" si="15"/>
        <v>5.3174973960293859E-6</v>
      </c>
      <c r="S85">
        <v>1</v>
      </c>
      <c r="T85">
        <f t="shared" si="16"/>
        <v>5.3174973960293859E-6</v>
      </c>
      <c r="V85">
        <f>VLOOKUP(C85,'B (2)'!C$21:E$117,3,FALSE)</f>
        <v>15951.146449462245</v>
      </c>
      <c r="AQ85">
        <v>17872</v>
      </c>
      <c r="AR85">
        <v>8.1390399995143525E-2</v>
      </c>
      <c r="AS85">
        <v>1</v>
      </c>
    </row>
    <row r="86" spans="1:45" x14ac:dyDescent="0.2">
      <c r="A86" s="15" t="s">
        <v>240</v>
      </c>
      <c r="B86" s="16" t="s">
        <v>86</v>
      </c>
      <c r="C86" s="86">
        <v>51659.407399999996</v>
      </c>
      <c r="D86" s="86" t="s">
        <v>205</v>
      </c>
      <c r="E86" s="37">
        <f t="shared" si="17"/>
        <v>16067.652545618506</v>
      </c>
      <c r="F86" s="117">
        <f t="shared" si="18"/>
        <v>16067.5</v>
      </c>
      <c r="G86">
        <f t="shared" si="13"/>
        <v>6.2972249994345475E-2</v>
      </c>
      <c r="K86">
        <f t="shared" si="14"/>
        <v>6.2972249994345475E-2</v>
      </c>
      <c r="P86">
        <f t="shared" si="9"/>
        <v>6.3916412144089704E-2</v>
      </c>
      <c r="Q86" s="2">
        <f t="shared" si="19"/>
        <v>36640.907399999996</v>
      </c>
      <c r="R86">
        <f t="shared" si="15"/>
        <v>8.9144216500964444E-7</v>
      </c>
      <c r="S86">
        <v>1</v>
      </c>
      <c r="T86">
        <f t="shared" si="16"/>
        <v>8.9144216500964444E-7</v>
      </c>
      <c r="V86">
        <f>VLOOKUP(C86,'B (2)'!C$21:E$117,3,FALSE)</f>
        <v>16067.652545618506</v>
      </c>
    </row>
    <row r="87" spans="1:45" x14ac:dyDescent="0.2">
      <c r="A87" s="101" t="s">
        <v>196</v>
      </c>
      <c r="B87" s="102" t="s">
        <v>82</v>
      </c>
      <c r="C87" s="106">
        <v>51665.186600000001</v>
      </c>
      <c r="D87" s="103">
        <v>2.9999999999999997E-4</v>
      </c>
      <c r="E87" s="37">
        <f t="shared" si="17"/>
        <v>16081.652230218646</v>
      </c>
      <c r="F87" s="117">
        <f t="shared" si="18"/>
        <v>16081.5</v>
      </c>
      <c r="G87">
        <f t="shared" si="13"/>
        <v>6.2842049999744631E-2</v>
      </c>
      <c r="K87">
        <f t="shared" si="14"/>
        <v>6.2842049999744631E-2</v>
      </c>
      <c r="P87">
        <f t="shared" ref="P87:P118" si="20">+D$11+D$12*F87+D$13*F87^2</f>
        <v>6.4055685036136678E-2</v>
      </c>
      <c r="Q87" s="2">
        <f t="shared" si="19"/>
        <v>36646.686600000001</v>
      </c>
      <c r="R87">
        <f t="shared" si="15"/>
        <v>1.4729100015583246E-6</v>
      </c>
      <c r="S87">
        <v>1</v>
      </c>
      <c r="T87">
        <f t="shared" si="16"/>
        <v>1.4729100015583246E-6</v>
      </c>
      <c r="V87">
        <f>VLOOKUP(C87,'B (2)'!C$21:E$117,3,FALSE)</f>
        <v>16081.652230218646</v>
      </c>
      <c r="AQ87">
        <v>17872.5</v>
      </c>
      <c r="AR87">
        <v>8.3285749991773628E-2</v>
      </c>
      <c r="AS87">
        <v>1</v>
      </c>
    </row>
    <row r="88" spans="1:45" x14ac:dyDescent="0.2">
      <c r="A88" s="101" t="s">
        <v>197</v>
      </c>
      <c r="B88" s="102" t="s">
        <v>82</v>
      </c>
      <c r="C88" s="106">
        <v>51672.204899999997</v>
      </c>
      <c r="D88" s="103">
        <v>2.0000000000000001E-4</v>
      </c>
      <c r="E88" s="37">
        <f t="shared" si="17"/>
        <v>16098.653542931312</v>
      </c>
      <c r="F88" s="117">
        <f t="shared" si="18"/>
        <v>16098.5</v>
      </c>
      <c r="G88">
        <f t="shared" si="13"/>
        <v>6.3383949993294664E-2</v>
      </c>
      <c r="K88">
        <f t="shared" si="14"/>
        <v>6.3383949993294664E-2</v>
      </c>
      <c r="P88">
        <f t="shared" si="20"/>
        <v>6.4224947957000275E-2</v>
      </c>
      <c r="Q88" s="2">
        <f t="shared" si="19"/>
        <v>36653.704899999997</v>
      </c>
      <c r="R88">
        <f t="shared" si="15"/>
        <v>7.0727757495698487E-7</v>
      </c>
      <c r="S88">
        <v>1</v>
      </c>
      <c r="T88">
        <f t="shared" si="16"/>
        <v>7.0727757495698487E-7</v>
      </c>
      <c r="V88">
        <f>VLOOKUP(C88,'B (2)'!C$21:E$117,3,FALSE)</f>
        <v>16098.653542931312</v>
      </c>
      <c r="AQ88">
        <v>18599</v>
      </c>
      <c r="AR88">
        <v>9.0429299998504575E-2</v>
      </c>
      <c r="AS88">
        <v>1</v>
      </c>
    </row>
    <row r="89" spans="1:45" x14ac:dyDescent="0.2">
      <c r="A89" s="23" t="s">
        <v>89</v>
      </c>
      <c r="B89" s="6" t="s">
        <v>82</v>
      </c>
      <c r="C89" s="38">
        <v>52002.46</v>
      </c>
      <c r="D89" s="12">
        <v>2.0000000000000001E-4</v>
      </c>
      <c r="E89">
        <f t="shared" si="17"/>
        <v>16898.672098714822</v>
      </c>
      <c r="F89" s="107">
        <f t="shared" si="18"/>
        <v>16898.5</v>
      </c>
      <c r="G89">
        <f t="shared" si="13"/>
        <v>7.1043949996237643E-2</v>
      </c>
      <c r="K89">
        <f t="shared" si="14"/>
        <v>7.1043949996237643E-2</v>
      </c>
      <c r="P89">
        <f t="shared" si="20"/>
        <v>7.2371133790782666E-2</v>
      </c>
      <c r="Q89" s="2">
        <f t="shared" si="19"/>
        <v>36983.96</v>
      </c>
      <c r="R89">
        <f t="shared" si="15"/>
        <v>1.761416824502925E-6</v>
      </c>
      <c r="S89">
        <v>1</v>
      </c>
      <c r="T89">
        <f t="shared" si="16"/>
        <v>1.761416824502925E-6</v>
      </c>
      <c r="V89">
        <f>VLOOKUP(C89,'B (2)'!C$21:E$117,3,FALSE)</f>
        <v>16898.672098714822</v>
      </c>
      <c r="AQ89">
        <v>18602.5</v>
      </c>
      <c r="AR89">
        <v>8.9705883467104286E-2</v>
      </c>
      <c r="AS89">
        <v>1</v>
      </c>
    </row>
    <row r="90" spans="1:45" x14ac:dyDescent="0.2">
      <c r="A90" s="23" t="s">
        <v>89</v>
      </c>
      <c r="B90" s="13"/>
      <c r="C90" s="12">
        <v>52039.408100000001</v>
      </c>
      <c r="D90" s="12">
        <v>5.0000000000000001E-4</v>
      </c>
      <c r="E90">
        <f t="shared" si="17"/>
        <v>16988.17613847362</v>
      </c>
      <c r="F90" s="107">
        <f t="shared" si="18"/>
        <v>16988</v>
      </c>
      <c r="G90">
        <f t="shared" si="13"/>
        <v>7.2711599998001475E-2</v>
      </c>
      <c r="K90">
        <f t="shared" si="14"/>
        <v>7.2711599998001475E-2</v>
      </c>
      <c r="P90">
        <f t="shared" si="20"/>
        <v>7.3304519019486591E-2</v>
      </c>
      <c r="Q90" s="2">
        <f t="shared" si="19"/>
        <v>37020.908100000001</v>
      </c>
      <c r="R90">
        <f t="shared" si="15"/>
        <v>3.5155296603886813E-7</v>
      </c>
      <c r="S90">
        <v>1</v>
      </c>
      <c r="T90">
        <f t="shared" si="16"/>
        <v>3.5155296603886813E-7</v>
      </c>
      <c r="V90">
        <f>VLOOKUP(C90,'B (2)'!C$21:E$117,3,FALSE)</f>
        <v>16988.17613847362</v>
      </c>
      <c r="AQ90">
        <v>18693.5</v>
      </c>
      <c r="AR90">
        <v>9.2250449997663964E-2</v>
      </c>
      <c r="AS90">
        <v>1</v>
      </c>
    </row>
    <row r="91" spans="1:45" x14ac:dyDescent="0.2">
      <c r="A91" s="101" t="s">
        <v>197</v>
      </c>
      <c r="B91" s="102" t="s">
        <v>82</v>
      </c>
      <c r="C91" s="106">
        <v>52340.147199999999</v>
      </c>
      <c r="D91" s="103">
        <v>5.0000000000000001E-4</v>
      </c>
      <c r="E91" s="37">
        <f t="shared" si="17"/>
        <v>17716.694367108485</v>
      </c>
      <c r="F91" s="117">
        <f t="shared" si="18"/>
        <v>17716.5</v>
      </c>
      <c r="G91">
        <f t="shared" si="13"/>
        <v>8.0236549998517148E-2</v>
      </c>
      <c r="K91">
        <f t="shared" si="14"/>
        <v>8.0236549998517148E-2</v>
      </c>
      <c r="P91">
        <f t="shared" si="20"/>
        <v>8.1066869997465804E-2</v>
      </c>
      <c r="Q91" s="2">
        <f t="shared" si="19"/>
        <v>37321.647199999999</v>
      </c>
      <c r="R91">
        <f t="shared" si="15"/>
        <v>6.8943130065409595E-7</v>
      </c>
      <c r="S91">
        <v>1</v>
      </c>
      <c r="T91">
        <f t="shared" si="16"/>
        <v>6.8943130065409595E-7</v>
      </c>
      <c r="V91">
        <f>VLOOKUP(C91,'B (2)'!C$21:E$117,3,FALSE)</f>
        <v>17716.694367108485</v>
      </c>
      <c r="AQ91">
        <v>18749</v>
      </c>
      <c r="AR91">
        <v>9.3034299999999348E-2</v>
      </c>
      <c r="AS91">
        <v>1</v>
      </c>
    </row>
    <row r="92" spans="1:45" x14ac:dyDescent="0.2">
      <c r="A92" s="101" t="s">
        <v>198</v>
      </c>
      <c r="B92" s="102" t="s">
        <v>86</v>
      </c>
      <c r="C92" s="106">
        <v>52340.3557</v>
      </c>
      <c r="D92" s="103">
        <v>5.0000000000000001E-4</v>
      </c>
      <c r="E92" s="37">
        <f t="shared" si="17"/>
        <v>17717.199442938901</v>
      </c>
      <c r="F92" s="117">
        <f t="shared" si="18"/>
        <v>17717</v>
      </c>
      <c r="G92">
        <f t="shared" si="13"/>
        <v>8.2331899997370783E-2</v>
      </c>
      <c r="K92">
        <f t="shared" si="14"/>
        <v>8.2331899997370783E-2</v>
      </c>
      <c r="P92">
        <f t="shared" si="20"/>
        <v>8.1072298492139039E-2</v>
      </c>
      <c r="Q92" s="2">
        <f t="shared" si="19"/>
        <v>37321.8557</v>
      </c>
      <c r="R92">
        <f t="shared" si="15"/>
        <v>1.5865959519820763E-6</v>
      </c>
      <c r="S92">
        <v>1</v>
      </c>
      <c r="T92">
        <f t="shared" si="16"/>
        <v>1.5865959519820763E-6</v>
      </c>
      <c r="V92">
        <f>VLOOKUP(C92,'B (2)'!C$21:E$117,3,FALSE)</f>
        <v>17717.199442938901</v>
      </c>
      <c r="AQ92">
        <v>18751.5</v>
      </c>
      <c r="AR92">
        <v>9.2911050000111572E-2</v>
      </c>
      <c r="AS92">
        <v>1</v>
      </c>
    </row>
    <row r="93" spans="1:45" x14ac:dyDescent="0.2">
      <c r="A93" t="s">
        <v>83</v>
      </c>
      <c r="C93" s="12">
        <v>52401.451000000001</v>
      </c>
      <c r="D93" s="12">
        <v>1E-3</v>
      </c>
      <c r="E93">
        <f t="shared" si="17"/>
        <v>17865.198288895135</v>
      </c>
      <c r="F93" s="107">
        <f t="shared" si="18"/>
        <v>17865</v>
      </c>
      <c r="G93">
        <f t="shared" si="13"/>
        <v>8.1855500000528991E-2</v>
      </c>
      <c r="H93" s="12"/>
      <c r="I93" s="13"/>
      <c r="J93" s="6"/>
      <c r="K93">
        <f t="shared" si="14"/>
        <v>8.1855500000528991E-2</v>
      </c>
      <c r="P93">
        <f t="shared" si="20"/>
        <v>8.2685214927126244E-2</v>
      </c>
      <c r="Q93" s="2">
        <f t="shared" si="19"/>
        <v>37382.951000000001</v>
      </c>
      <c r="R93">
        <f t="shared" si="15"/>
        <v>6.8842685941828421E-7</v>
      </c>
      <c r="S93">
        <v>1</v>
      </c>
      <c r="T93">
        <f t="shared" si="16"/>
        <v>6.8842685941828421E-7</v>
      </c>
      <c r="V93">
        <f>VLOOKUP(C93,'B (2)'!C$21:E$117,3,FALSE)</f>
        <v>17865.198288895135</v>
      </c>
      <c r="AQ93">
        <v>19430</v>
      </c>
      <c r="AR93">
        <v>0.10340099999302765</v>
      </c>
      <c r="AS93">
        <v>1</v>
      </c>
    </row>
    <row r="94" spans="1:45" x14ac:dyDescent="0.2">
      <c r="A94" t="s">
        <v>78</v>
      </c>
      <c r="C94" s="12">
        <v>52403.515800000001</v>
      </c>
      <c r="D94" s="12">
        <v>4.0000000000000002E-4</v>
      </c>
      <c r="E94">
        <f t="shared" si="17"/>
        <v>17870.200114193161</v>
      </c>
      <c r="F94" s="107">
        <f t="shared" si="18"/>
        <v>17870</v>
      </c>
      <c r="G94">
        <f t="shared" si="13"/>
        <v>8.2608999997319188E-2</v>
      </c>
      <c r="K94">
        <f t="shared" si="14"/>
        <v>8.2608999997319188E-2</v>
      </c>
      <c r="P94">
        <f t="shared" si="20"/>
        <v>8.2739917047061545E-2</v>
      </c>
      <c r="Q94" s="2">
        <f t="shared" si="19"/>
        <v>37385.015800000001</v>
      </c>
      <c r="R94">
        <f t="shared" si="15"/>
        <v>1.7139273913242856E-8</v>
      </c>
      <c r="S94">
        <v>1</v>
      </c>
      <c r="T94">
        <f t="shared" si="16"/>
        <v>1.7139273913242856E-8</v>
      </c>
      <c r="V94">
        <f>VLOOKUP(C94,'B (2)'!C$21:E$117,3,FALSE)</f>
        <v>17870.200114193161</v>
      </c>
      <c r="AQ94">
        <v>19437</v>
      </c>
      <c r="AR94">
        <v>9.9035899998852983E-2</v>
      </c>
      <c r="AS94">
        <v>1</v>
      </c>
    </row>
    <row r="95" spans="1:45" x14ac:dyDescent="0.2">
      <c r="A95" t="s">
        <v>78</v>
      </c>
      <c r="C95" s="12">
        <v>52404.340199999999</v>
      </c>
      <c r="D95" s="12">
        <v>4.0000000000000002E-4</v>
      </c>
      <c r="E95">
        <f t="shared" si="17"/>
        <v>17872.197162224777</v>
      </c>
      <c r="F95" s="107">
        <f t="shared" si="18"/>
        <v>17872</v>
      </c>
      <c r="G95">
        <f t="shared" si="13"/>
        <v>8.1390399995143525E-2</v>
      </c>
      <c r="K95">
        <f t="shared" si="14"/>
        <v>8.1390399995143525E-2</v>
      </c>
      <c r="P95">
        <f t="shared" si="20"/>
        <v>8.276180176928101E-2</v>
      </c>
      <c r="Q95" s="2">
        <f t="shared" si="19"/>
        <v>37385.840199999999</v>
      </c>
      <c r="R95">
        <f t="shared" si="15"/>
        <v>1.8807428261074402E-6</v>
      </c>
      <c r="S95">
        <v>1</v>
      </c>
      <c r="T95">
        <f t="shared" si="16"/>
        <v>1.8807428261074402E-6</v>
      </c>
      <c r="V95">
        <f>VLOOKUP(C95,'B (2)'!C$21:E$117,3,FALSE)</f>
        <v>17872.197162224777</v>
      </c>
      <c r="AQ95">
        <v>19568</v>
      </c>
      <c r="AR95">
        <v>0.102517599996645</v>
      </c>
      <c r="AS95">
        <v>1</v>
      </c>
    </row>
    <row r="96" spans="1:45" x14ac:dyDescent="0.2">
      <c r="A96" t="s">
        <v>78</v>
      </c>
      <c r="C96" s="12">
        <v>52404.548499999997</v>
      </c>
      <c r="D96" s="12">
        <v>2.0000000000000001E-4</v>
      </c>
      <c r="E96">
        <f t="shared" si="17"/>
        <v>17872.701753569978</v>
      </c>
      <c r="F96" s="107">
        <f t="shared" si="18"/>
        <v>17872.5</v>
      </c>
      <c r="G96">
        <f t="shared" si="13"/>
        <v>8.3285749991773628E-2</v>
      </c>
      <c r="K96">
        <f t="shared" si="14"/>
        <v>8.3285749991773628E-2</v>
      </c>
      <c r="P96">
        <f t="shared" si="20"/>
        <v>8.2767273295750635E-2</v>
      </c>
      <c r="Q96" s="2">
        <f t="shared" si="19"/>
        <v>37386.048499999997</v>
      </c>
      <c r="R96">
        <f t="shared" si="15"/>
        <v>2.6881808431891916E-7</v>
      </c>
      <c r="S96">
        <v>1</v>
      </c>
      <c r="T96">
        <f t="shared" si="16"/>
        <v>2.6881808431891916E-7</v>
      </c>
      <c r="V96">
        <f>VLOOKUP(C96,'B (2)'!C$21:E$117,3,FALSE)</f>
        <v>17872.701753569978</v>
      </c>
      <c r="AQ96">
        <v>20191</v>
      </c>
      <c r="AR96">
        <v>0.11092369999823859</v>
      </c>
      <c r="AS96">
        <v>1</v>
      </c>
    </row>
    <row r="97" spans="1:45" x14ac:dyDescent="0.2">
      <c r="A97" t="s">
        <v>83</v>
      </c>
      <c r="B97" s="14"/>
      <c r="C97" s="12">
        <v>52704.461600000002</v>
      </c>
      <c r="D97" s="12">
        <v>5.9999999999999995E-4</v>
      </c>
      <c r="E97">
        <f t="shared" si="17"/>
        <v>18599.219058291565</v>
      </c>
      <c r="F97" s="107">
        <f t="shared" si="18"/>
        <v>18599</v>
      </c>
      <c r="G97">
        <f t="shared" si="13"/>
        <v>9.0429299998504575E-2</v>
      </c>
      <c r="H97" s="12"/>
      <c r="I97" s="13"/>
      <c r="J97" s="6"/>
      <c r="K97">
        <f t="shared" si="14"/>
        <v>9.0429299998504575E-2</v>
      </c>
      <c r="P97">
        <f t="shared" si="20"/>
        <v>9.0863561450729546E-2</v>
      </c>
      <c r="Q97" s="2">
        <f t="shared" si="19"/>
        <v>37685.961600000002</v>
      </c>
      <c r="R97">
        <f t="shared" si="15"/>
        <v>1.8858300888854081E-7</v>
      </c>
      <c r="S97">
        <v>1</v>
      </c>
      <c r="T97">
        <f t="shared" si="16"/>
        <v>1.8858300888854081E-7</v>
      </c>
      <c r="V97">
        <f>VLOOKUP(C97,'B (2)'!C$21:E$117,3,FALSE)</f>
        <v>18599.219058291565</v>
      </c>
      <c r="AQ97">
        <v>20428</v>
      </c>
      <c r="AR97">
        <v>0.1113195999932941</v>
      </c>
      <c r="AS97">
        <v>0.5</v>
      </c>
    </row>
    <row r="98" spans="1:45" x14ac:dyDescent="0.2">
      <c r="A98" s="8" t="s">
        <v>88</v>
      </c>
      <c r="C98" s="88">
        <v>52705.905709133469</v>
      </c>
      <c r="D98" s="12">
        <v>2.9999999999999997E-4</v>
      </c>
      <c r="E98">
        <f t="shared" si="17"/>
        <v>18602.717305868511</v>
      </c>
      <c r="F98" s="107">
        <f t="shared" si="18"/>
        <v>18602.5</v>
      </c>
      <c r="G98">
        <f t="shared" si="13"/>
        <v>8.9705883467104286E-2</v>
      </c>
      <c r="L98">
        <f>G98</f>
        <v>8.9705883467104286E-2</v>
      </c>
      <c r="P98">
        <f t="shared" si="20"/>
        <v>9.0903273329880269E-2</v>
      </c>
      <c r="Q98" s="2">
        <f t="shared" si="19"/>
        <v>37687.405709133469</v>
      </c>
      <c r="R98">
        <f t="shared" si="15"/>
        <v>1.4337424834786867E-6</v>
      </c>
      <c r="S98">
        <v>1</v>
      </c>
      <c r="T98">
        <f t="shared" si="16"/>
        <v>1.4337424834786867E-6</v>
      </c>
      <c r="V98">
        <f>VLOOKUP(C98,'B (2)'!C$21:E$117,3,FALSE)</f>
        <v>18602.717305868511</v>
      </c>
      <c r="AQ98">
        <v>20432.5</v>
      </c>
      <c r="AR98">
        <v>0.11387775000184774</v>
      </c>
      <c r="AS98">
        <v>1</v>
      </c>
    </row>
    <row r="99" spans="1:45" x14ac:dyDescent="0.2">
      <c r="A99" t="s">
        <v>83</v>
      </c>
      <c r="B99" s="14" t="s">
        <v>82</v>
      </c>
      <c r="C99" s="12">
        <v>52743.473899999997</v>
      </c>
      <c r="D99" s="12">
        <v>8.0000000000000004E-4</v>
      </c>
      <c r="E99">
        <f t="shared" si="17"/>
        <v>18693.723469892742</v>
      </c>
      <c r="F99" s="107">
        <f t="shared" si="18"/>
        <v>18693.5</v>
      </c>
      <c r="G99">
        <f t="shared" si="13"/>
        <v>9.2250449997663964E-2</v>
      </c>
      <c r="H99" s="12"/>
      <c r="I99" s="6"/>
      <c r="J99" s="6"/>
      <c r="K99">
        <f t="shared" ref="K99:K105" si="21">G99</f>
        <v>9.2250449997663964E-2</v>
      </c>
      <c r="P99">
        <f t="shared" si="20"/>
        <v>9.1938161942995977E-2</v>
      </c>
      <c r="Q99" s="2">
        <f t="shared" si="19"/>
        <v>37724.973899999997</v>
      </c>
      <c r="R99">
        <f t="shared" si="15"/>
        <v>9.7523829088315171E-8</v>
      </c>
      <c r="S99">
        <v>1</v>
      </c>
      <c r="T99">
        <f t="shared" si="16"/>
        <v>9.7523829088315171E-8</v>
      </c>
      <c r="V99">
        <f>VLOOKUP(C99,'B (2)'!C$21:E$117,3,FALSE)</f>
        <v>18693.723469892742</v>
      </c>
      <c r="AQ99">
        <v>20433</v>
      </c>
      <c r="AR99">
        <v>0.1141730999952415</v>
      </c>
      <c r="AS99">
        <v>1</v>
      </c>
    </row>
    <row r="100" spans="1:45" x14ac:dyDescent="0.2">
      <c r="A100" s="32" t="s">
        <v>100</v>
      </c>
      <c r="B100" s="14" t="s">
        <v>82</v>
      </c>
      <c r="C100" s="31">
        <v>52766.385600000001</v>
      </c>
      <c r="D100" s="31">
        <v>1E-4</v>
      </c>
      <c r="E100">
        <f t="shared" si="17"/>
        <v>18749.22536871141</v>
      </c>
      <c r="F100" s="107">
        <f t="shared" si="18"/>
        <v>18749</v>
      </c>
      <c r="G100">
        <f t="shared" si="13"/>
        <v>9.3034299999999348E-2</v>
      </c>
      <c r="K100">
        <f t="shared" si="21"/>
        <v>9.3034299999999348E-2</v>
      </c>
      <c r="P100">
        <f t="shared" si="20"/>
        <v>9.2571580310134488E-2</v>
      </c>
      <c r="Q100" s="2">
        <f t="shared" si="19"/>
        <v>37747.885600000001</v>
      </c>
      <c r="R100">
        <f t="shared" si="15"/>
        <v>2.1410951138863222E-7</v>
      </c>
      <c r="S100">
        <v>1</v>
      </c>
      <c r="T100">
        <f t="shared" si="16"/>
        <v>2.1410951138863222E-7</v>
      </c>
      <c r="V100">
        <f>VLOOKUP(C100,'B (2)'!C$21:E$117,3,FALSE)</f>
        <v>18749.22536871141</v>
      </c>
      <c r="AQ100">
        <v>20456.5</v>
      </c>
      <c r="AR100">
        <v>0.11385454999253852</v>
      </c>
      <c r="AS100">
        <v>1</v>
      </c>
    </row>
    <row r="101" spans="1:45" x14ac:dyDescent="0.2">
      <c r="A101" s="128" t="s">
        <v>100</v>
      </c>
      <c r="B101" s="129" t="s">
        <v>86</v>
      </c>
      <c r="C101" s="130">
        <v>52767.417500000003</v>
      </c>
      <c r="D101" s="130">
        <v>1E-4</v>
      </c>
      <c r="E101">
        <f t="shared" si="17"/>
        <v>18751.725070147404</v>
      </c>
      <c r="F101" s="107">
        <f t="shared" si="18"/>
        <v>18751.5</v>
      </c>
      <c r="G101">
        <f t="shared" si="13"/>
        <v>9.2911050000111572E-2</v>
      </c>
      <c r="K101">
        <f t="shared" si="21"/>
        <v>9.2911050000111572E-2</v>
      </c>
      <c r="P101">
        <f t="shared" si="20"/>
        <v>9.2600152795127011E-2</v>
      </c>
      <c r="Q101" s="2">
        <f t="shared" si="19"/>
        <v>37748.917500000003</v>
      </c>
      <c r="R101">
        <f t="shared" si="15"/>
        <v>9.6657072067212474E-8</v>
      </c>
      <c r="S101">
        <v>1</v>
      </c>
      <c r="T101">
        <f t="shared" si="16"/>
        <v>9.6657072067212474E-8</v>
      </c>
      <c r="V101">
        <f>VLOOKUP(C101,'B (2)'!C$21:E$117,3,FALSE)</f>
        <v>18751.725070147404</v>
      </c>
      <c r="AQ101">
        <v>21233</v>
      </c>
      <c r="AR101">
        <v>0.12473309999768389</v>
      </c>
      <c r="AS101">
        <v>1</v>
      </c>
    </row>
    <row r="102" spans="1:45" x14ac:dyDescent="0.2">
      <c r="A102" s="131" t="s">
        <v>98</v>
      </c>
      <c r="B102" s="129" t="s">
        <v>86</v>
      </c>
      <c r="C102" s="130">
        <v>53047.519099999998</v>
      </c>
      <c r="D102" s="130">
        <v>2.9999999999999997E-4</v>
      </c>
      <c r="E102">
        <f t="shared" si="17"/>
        <v>19430.250481275481</v>
      </c>
      <c r="F102" s="117">
        <f>ROUND(2*E102,0)/2-0.5</f>
        <v>19430</v>
      </c>
      <c r="G102">
        <f t="shared" si="13"/>
        <v>0.10340099999302765</v>
      </c>
      <c r="K102">
        <f t="shared" si="21"/>
        <v>0.10340099999302765</v>
      </c>
      <c r="P102">
        <f t="shared" si="20"/>
        <v>0.10048259150696613</v>
      </c>
      <c r="Q102" s="2">
        <f t="shared" si="19"/>
        <v>38029.019099999998</v>
      </c>
      <c r="R102">
        <f t="shared" si="15"/>
        <v>8.5171080915159032E-6</v>
      </c>
      <c r="S102">
        <v>1</v>
      </c>
      <c r="T102">
        <f t="shared" si="16"/>
        <v>8.5171080915159032E-6</v>
      </c>
      <c r="V102">
        <f>VLOOKUP(C102,'B (2)'!C$21:E$117,3,FALSE)</f>
        <v>19430.250481275481</v>
      </c>
      <c r="AQ102">
        <v>22950</v>
      </c>
      <c r="AR102">
        <v>0.14646499999798834</v>
      </c>
      <c r="AS102">
        <v>1</v>
      </c>
    </row>
    <row r="103" spans="1:45" x14ac:dyDescent="0.2">
      <c r="A103" s="139" t="s">
        <v>90</v>
      </c>
      <c r="B103" s="140"/>
      <c r="C103" s="141">
        <v>53050.404399999999</v>
      </c>
      <c r="D103" s="141">
        <v>4.0000000000000002E-4</v>
      </c>
      <c r="E103">
        <f t="shared" si="17"/>
        <v>19437.239907143558</v>
      </c>
      <c r="F103" s="107">
        <f>ROUND(2*E103,0)/2</f>
        <v>19437</v>
      </c>
      <c r="G103">
        <f t="shared" si="13"/>
        <v>9.9035899998852983E-2</v>
      </c>
      <c r="K103">
        <f t="shared" si="21"/>
        <v>9.9035899998852983E-2</v>
      </c>
      <c r="P103">
        <f t="shared" si="20"/>
        <v>0.10056524154307042</v>
      </c>
      <c r="Q103" s="2">
        <f t="shared" si="19"/>
        <v>38031.904399999999</v>
      </c>
      <c r="R103">
        <f t="shared" si="15"/>
        <v>2.3388855588693795E-6</v>
      </c>
      <c r="S103">
        <v>1</v>
      </c>
      <c r="T103">
        <f t="shared" si="16"/>
        <v>2.3388855588693795E-6</v>
      </c>
      <c r="V103">
        <f>VLOOKUP(C103,'B (2)'!C$21:E$117,3,FALSE)</f>
        <v>19437.239907143558</v>
      </c>
      <c r="AQ103">
        <v>23056</v>
      </c>
      <c r="AR103">
        <v>0.14957919999869773</v>
      </c>
      <c r="AS103">
        <v>1</v>
      </c>
    </row>
    <row r="104" spans="1:45" x14ac:dyDescent="0.2">
      <c r="A104" s="142" t="s">
        <v>100</v>
      </c>
      <c r="B104" s="143" t="s">
        <v>86</v>
      </c>
      <c r="C104" s="144">
        <v>53104.4859</v>
      </c>
      <c r="D104" s="144">
        <v>1E-4</v>
      </c>
      <c r="E104">
        <f t="shared" si="17"/>
        <v>19568.248341304319</v>
      </c>
      <c r="F104" s="107">
        <f>ROUND(2*E104,0)/2</f>
        <v>19568</v>
      </c>
      <c r="G104">
        <f t="shared" si="13"/>
        <v>0.102517599996645</v>
      </c>
      <c r="K104">
        <f t="shared" si="21"/>
        <v>0.102517599996645</v>
      </c>
      <c r="P104">
        <f t="shared" si="20"/>
        <v>0.10211698069067691</v>
      </c>
      <c r="Q104" s="2">
        <f t="shared" si="19"/>
        <v>38085.9859</v>
      </c>
      <c r="R104">
        <f t="shared" si="15"/>
        <v>1.6049582831435335E-7</v>
      </c>
      <c r="S104">
        <v>1</v>
      </c>
      <c r="T104">
        <f t="shared" si="16"/>
        <v>1.6049582831435335E-7</v>
      </c>
      <c r="V104">
        <f>VLOOKUP(C104,'B (2)'!C$21:E$117,3,FALSE)</f>
        <v>19568.248341304319</v>
      </c>
      <c r="AQ104">
        <v>23071.5</v>
      </c>
      <c r="AR104">
        <v>0.14843505000317236</v>
      </c>
      <c r="AS104">
        <v>1</v>
      </c>
    </row>
    <row r="105" spans="1:45" x14ac:dyDescent="0.2">
      <c r="A105" s="142" t="s">
        <v>100</v>
      </c>
      <c r="B105" s="143" t="s">
        <v>86</v>
      </c>
      <c r="C105" s="144">
        <v>53361.674500000001</v>
      </c>
      <c r="D105" s="144">
        <v>1E-4</v>
      </c>
      <c r="E105">
        <f t="shared" si="17"/>
        <v>20191.268704459901</v>
      </c>
      <c r="F105" s="117">
        <f t="shared" ref="F105:F136" si="22">ROUND(2*E105,0)/2-0.5</f>
        <v>20191</v>
      </c>
      <c r="G105">
        <f t="shared" si="13"/>
        <v>0.11092369999823859</v>
      </c>
      <c r="K105">
        <f t="shared" si="21"/>
        <v>0.11092369999823859</v>
      </c>
      <c r="P105">
        <f t="shared" si="20"/>
        <v>0.10962661819829186</v>
      </c>
      <c r="Q105" s="2">
        <f t="shared" si="19"/>
        <v>38343.174500000001</v>
      </c>
      <c r="R105">
        <f t="shared" si="15"/>
        <v>1.6824211957530372E-6</v>
      </c>
      <c r="S105">
        <v>1</v>
      </c>
      <c r="T105">
        <f t="shared" si="16"/>
        <v>1.6824211957530372E-6</v>
      </c>
      <c r="V105">
        <f>VLOOKUP(C105,'B (2)'!C$21:E$117,3,FALSE)</f>
        <v>20191.268704459901</v>
      </c>
      <c r="AQ105">
        <v>23083.5</v>
      </c>
      <c r="AR105">
        <v>0.14932344999397174</v>
      </c>
      <c r="AS105">
        <v>1</v>
      </c>
    </row>
    <row r="106" spans="1:45" x14ac:dyDescent="0.2">
      <c r="A106" s="141" t="s">
        <v>108</v>
      </c>
      <c r="B106" s="140" t="s">
        <v>86</v>
      </c>
      <c r="C106" s="141">
        <v>53459.510699999999</v>
      </c>
      <c r="D106" s="141">
        <v>5.9999999999999995E-4</v>
      </c>
      <c r="E106">
        <f t="shared" si="17"/>
        <v>20428.269663498366</v>
      </c>
      <c r="F106" s="117">
        <f t="shared" si="22"/>
        <v>20428</v>
      </c>
      <c r="G106">
        <f t="shared" si="13"/>
        <v>0.1113195999932941</v>
      </c>
      <c r="N106">
        <f>G106</f>
        <v>0.1113195999932941</v>
      </c>
      <c r="P106">
        <f t="shared" si="20"/>
        <v>0.11253981796675441</v>
      </c>
      <c r="Q106" s="2">
        <f t="shared" si="19"/>
        <v>38441.010699999999</v>
      </c>
      <c r="R106">
        <f t="shared" si="15"/>
        <v>1.4889319027555811E-6</v>
      </c>
      <c r="S106">
        <v>1</v>
      </c>
      <c r="T106">
        <f t="shared" si="16"/>
        <v>1.4889319027555811E-6</v>
      </c>
      <c r="V106">
        <f>VLOOKUP(C106,'B (2)'!C$21:E$117,3,FALSE)</f>
        <v>20428.269663498366</v>
      </c>
      <c r="AQ106">
        <v>23085.5</v>
      </c>
      <c r="AR106">
        <v>0.14930484999786131</v>
      </c>
      <c r="AS106">
        <v>1</v>
      </c>
    </row>
    <row r="107" spans="1:45" x14ac:dyDescent="0.2">
      <c r="A107" s="142" t="s">
        <v>99</v>
      </c>
      <c r="B107" s="143"/>
      <c r="C107" s="141">
        <v>53461.370900000002</v>
      </c>
      <c r="D107" s="141">
        <v>2.9999999999999997E-4</v>
      </c>
      <c r="E107">
        <f t="shared" si="17"/>
        <v>20432.775860427562</v>
      </c>
      <c r="F107" s="117">
        <f t="shared" si="22"/>
        <v>20432.5</v>
      </c>
      <c r="G107">
        <f t="shared" si="13"/>
        <v>0.11387775000184774</v>
      </c>
      <c r="K107">
        <f>G107</f>
        <v>0.11387775000184774</v>
      </c>
      <c r="P107">
        <f t="shared" si="20"/>
        <v>0.1125954326247029</v>
      </c>
      <c r="Q107" s="2">
        <f t="shared" si="19"/>
        <v>38442.870900000002</v>
      </c>
      <c r="R107">
        <f t="shared" si="15"/>
        <v>1.6443378557276429E-6</v>
      </c>
      <c r="S107">
        <v>1</v>
      </c>
      <c r="T107">
        <f t="shared" si="16"/>
        <v>1.6443378557276429E-6</v>
      </c>
      <c r="V107">
        <f>VLOOKUP(C107,'B (2)'!C$21:E$117,3,FALSE)</f>
        <v>20432.775860427562</v>
      </c>
      <c r="AQ107">
        <v>23098</v>
      </c>
      <c r="AR107">
        <v>0.14888860000064597</v>
      </c>
      <c r="AS107">
        <v>1</v>
      </c>
    </row>
    <row r="108" spans="1:45" x14ac:dyDescent="0.2">
      <c r="A108" s="142" t="s">
        <v>99</v>
      </c>
      <c r="B108" s="140" t="s">
        <v>82</v>
      </c>
      <c r="C108" s="141">
        <v>53461.577599999997</v>
      </c>
      <c r="D108" s="141">
        <v>4.0000000000000002E-4</v>
      </c>
      <c r="E108">
        <f t="shared" si="17"/>
        <v>20433.276575891083</v>
      </c>
      <c r="F108" s="117">
        <f t="shared" si="22"/>
        <v>20433</v>
      </c>
      <c r="G108">
        <f t="shared" si="13"/>
        <v>0.1141730999952415</v>
      </c>
      <c r="K108">
        <f>G108</f>
        <v>0.1141730999952415</v>
      </c>
      <c r="P108">
        <f t="shared" si="20"/>
        <v>0.11260161272297114</v>
      </c>
      <c r="Q108" s="2">
        <f t="shared" si="19"/>
        <v>38443.077599999997</v>
      </c>
      <c r="R108">
        <f t="shared" si="15"/>
        <v>2.4695722469077224E-6</v>
      </c>
      <c r="S108">
        <v>1</v>
      </c>
      <c r="T108">
        <f t="shared" si="16"/>
        <v>2.4695722469077224E-6</v>
      </c>
      <c r="V108">
        <f>VLOOKUP(C108,'B (2)'!C$21:E$117,3,FALSE)</f>
        <v>20433.276575891083</v>
      </c>
      <c r="AQ108">
        <v>23110</v>
      </c>
      <c r="AR108">
        <v>0.14827700000023469</v>
      </c>
      <c r="AS108">
        <v>1</v>
      </c>
    </row>
    <row r="109" spans="1:45" x14ac:dyDescent="0.2">
      <c r="A109" s="141" t="s">
        <v>198</v>
      </c>
      <c r="B109" s="140" t="s">
        <v>82</v>
      </c>
      <c r="C109" s="141">
        <v>53471.278299999998</v>
      </c>
      <c r="D109" s="141">
        <v>1.1999999999999999E-3</v>
      </c>
      <c r="E109">
        <f t="shared" si="17"/>
        <v>20456.775804227269</v>
      </c>
      <c r="F109" s="117">
        <f t="shared" si="22"/>
        <v>20456.5</v>
      </c>
      <c r="G109">
        <f t="shared" si="13"/>
        <v>0.11385454999253852</v>
      </c>
      <c r="K109">
        <f>G109</f>
        <v>0.11385454999253852</v>
      </c>
      <c r="P109">
        <f t="shared" si="20"/>
        <v>0.11289223341831933</v>
      </c>
      <c r="Q109" s="2">
        <f t="shared" si="19"/>
        <v>38452.778299999998</v>
      </c>
      <c r="R109">
        <f t="shared" si="15"/>
        <v>9.2605318901695933E-7</v>
      </c>
      <c r="S109">
        <v>1</v>
      </c>
      <c r="T109">
        <f t="shared" si="16"/>
        <v>9.2605318901695933E-7</v>
      </c>
      <c r="V109">
        <f>VLOOKUP(C109,'B (2)'!C$21:E$117,3,FALSE)</f>
        <v>20456.775804227269</v>
      </c>
      <c r="AQ109">
        <v>23134</v>
      </c>
      <c r="AR109">
        <v>0.14915380000456935</v>
      </c>
      <c r="AS109">
        <v>1</v>
      </c>
    </row>
    <row r="110" spans="1:45" x14ac:dyDescent="0.2">
      <c r="A110" s="5" t="s">
        <v>104</v>
      </c>
      <c r="B110" s="145"/>
      <c r="C110" s="146">
        <v>53791.835599999999</v>
      </c>
      <c r="D110" s="141">
        <v>1E-4</v>
      </c>
      <c r="E110">
        <f t="shared" si="17"/>
        <v>21233.302156710124</v>
      </c>
      <c r="F110" s="117">
        <f t="shared" si="22"/>
        <v>21233</v>
      </c>
      <c r="G110">
        <f t="shared" si="13"/>
        <v>0.12473309999768389</v>
      </c>
      <c r="L110">
        <f>G110</f>
        <v>0.12473309999768389</v>
      </c>
      <c r="P110">
        <f t="shared" si="20"/>
        <v>0.12266698900306668</v>
      </c>
      <c r="Q110" s="2">
        <f t="shared" si="19"/>
        <v>38773.335599999999</v>
      </c>
      <c r="R110">
        <f t="shared" si="15"/>
        <v>4.2688146420781499E-6</v>
      </c>
      <c r="S110">
        <v>1</v>
      </c>
      <c r="T110">
        <f t="shared" si="16"/>
        <v>4.2688146420781499E-6</v>
      </c>
      <c r="V110">
        <f>VLOOKUP(C110,'B (2)'!C$21:E$117,3,FALSE)</f>
        <v>21233.302156710124</v>
      </c>
      <c r="AQ110">
        <v>23216.5</v>
      </c>
      <c r="AR110">
        <v>0.14978654999868013</v>
      </c>
      <c r="AS110">
        <v>1</v>
      </c>
    </row>
    <row r="111" spans="1:45" x14ac:dyDescent="0.2">
      <c r="A111" s="144" t="s">
        <v>107</v>
      </c>
      <c r="B111" s="143" t="s">
        <v>86</v>
      </c>
      <c r="C111" s="144">
        <v>54500.650900000001</v>
      </c>
      <c r="D111" s="144">
        <v>2.0000000000000001E-4</v>
      </c>
      <c r="E111">
        <f t="shared" si="17"/>
        <v>22950.354800630699</v>
      </c>
      <c r="F111" s="117">
        <f t="shared" si="22"/>
        <v>22950</v>
      </c>
      <c r="G111">
        <f t="shared" ref="G111:G142" si="23">+C111-(C$7+F111*C$8)</f>
        <v>0.14646499999798834</v>
      </c>
      <c r="K111">
        <f>G111</f>
        <v>0.14646499999798834</v>
      </c>
      <c r="P111">
        <f t="shared" si="20"/>
        <v>0.14546575166195394</v>
      </c>
      <c r="Q111" s="2">
        <f t="shared" si="19"/>
        <v>39482.150900000001</v>
      </c>
      <c r="R111">
        <f t="shared" ref="R111:R142" si="24">+(P111-G111)^2</f>
        <v>9.9849723706752302E-7</v>
      </c>
      <c r="S111">
        <v>1</v>
      </c>
      <c r="T111">
        <f t="shared" ref="T111:T142" si="25">+S111*R111</f>
        <v>9.9849723706752302E-7</v>
      </c>
      <c r="V111">
        <f>VLOOKUP(C111,'B (2)'!C$21:E$117,3,FALSE)</f>
        <v>22950.354800630699</v>
      </c>
      <c r="AQ111">
        <v>23871</v>
      </c>
      <c r="AR111">
        <v>0.15909969999484019</v>
      </c>
      <c r="AS111">
        <v>1</v>
      </c>
    </row>
    <row r="112" spans="1:45" x14ac:dyDescent="0.2">
      <c r="A112" s="141" t="s">
        <v>105</v>
      </c>
      <c r="B112" s="140" t="s">
        <v>82</v>
      </c>
      <c r="C112" s="141">
        <v>54544.411800000002</v>
      </c>
      <c r="D112" s="141">
        <v>1.2999999999999999E-3</v>
      </c>
      <c r="E112">
        <f t="shared" si="17"/>
        <v>23056.362344549892</v>
      </c>
      <c r="F112" s="117">
        <f t="shared" si="22"/>
        <v>23056</v>
      </c>
      <c r="G112">
        <f t="shared" si="23"/>
        <v>0.14957919999869773</v>
      </c>
      <c r="K112">
        <f>G112</f>
        <v>0.14957919999869773</v>
      </c>
      <c r="P112">
        <f t="shared" si="20"/>
        <v>0.14692672172077989</v>
      </c>
      <c r="Q112" s="2">
        <f t="shared" si="19"/>
        <v>39525.911800000002</v>
      </c>
      <c r="R112">
        <f t="shared" si="24"/>
        <v>7.0356410148259968E-6</v>
      </c>
      <c r="S112">
        <v>1</v>
      </c>
      <c r="T112">
        <f t="shared" si="25"/>
        <v>7.0356410148259968E-6</v>
      </c>
      <c r="V112">
        <f>VLOOKUP(C112,'B (2)'!C$21:E$117,3,FALSE)</f>
        <v>23056.362344549892</v>
      </c>
      <c r="AQ112">
        <v>23876</v>
      </c>
      <c r="AR112">
        <v>0.15945320000173524</v>
      </c>
      <c r="AS112">
        <v>1</v>
      </c>
    </row>
    <row r="113" spans="1:45" x14ac:dyDescent="0.2">
      <c r="A113" s="130" t="s">
        <v>107</v>
      </c>
      <c r="B113" s="129" t="s">
        <v>82</v>
      </c>
      <c r="C113" s="130">
        <v>54556.589399999997</v>
      </c>
      <c r="D113" s="130">
        <v>1E-4</v>
      </c>
      <c r="E113">
        <f t="shared" si="17"/>
        <v>23085.861679957296</v>
      </c>
      <c r="F113" s="117">
        <f t="shared" si="22"/>
        <v>23085.5</v>
      </c>
      <c r="G113">
        <f t="shared" si="23"/>
        <v>0.14930484999786131</v>
      </c>
      <c r="K113">
        <f>G113</f>
        <v>0.14930484999786131</v>
      </c>
      <c r="P113">
        <f t="shared" si="20"/>
        <v>0.14733441861092456</v>
      </c>
      <c r="Q113" s="2">
        <f t="shared" si="19"/>
        <v>39538.089399999997</v>
      </c>
      <c r="R113">
        <f t="shared" si="24"/>
        <v>3.8825998506255042E-6</v>
      </c>
      <c r="S113">
        <v>1</v>
      </c>
      <c r="T113">
        <f t="shared" si="25"/>
        <v>3.8825998506255042E-6</v>
      </c>
      <c r="V113">
        <f>VLOOKUP(C113,'B (2)'!C$21:E$117,3,FALSE)</f>
        <v>23085.861679957296</v>
      </c>
      <c r="AQ113">
        <v>24045</v>
      </c>
      <c r="AR113">
        <v>0.16048149999551242</v>
      </c>
      <c r="AS113">
        <v>1</v>
      </c>
    </row>
    <row r="114" spans="1:45" x14ac:dyDescent="0.2">
      <c r="A114" s="155" t="s">
        <v>106</v>
      </c>
      <c r="B114" s="17" t="s">
        <v>86</v>
      </c>
      <c r="C114" s="155">
        <v>54882.925300000003</v>
      </c>
      <c r="D114" s="155">
        <v>4.0000000000000002E-4</v>
      </c>
      <c r="E114">
        <f t="shared" si="17"/>
        <v>23876.386263584664</v>
      </c>
      <c r="F114" s="117">
        <f t="shared" si="22"/>
        <v>23876</v>
      </c>
      <c r="G114">
        <f t="shared" si="23"/>
        <v>0.15945320000173524</v>
      </c>
      <c r="K114">
        <f>G114</f>
        <v>0.15945320000173524</v>
      </c>
      <c r="P114">
        <f t="shared" si="20"/>
        <v>0.15843869356978135</v>
      </c>
      <c r="Q114" s="2">
        <f t="shared" si="19"/>
        <v>39864.425300000003</v>
      </c>
      <c r="R114">
        <f t="shared" si="24"/>
        <v>1.0292233004758081E-6</v>
      </c>
      <c r="S114">
        <v>1</v>
      </c>
      <c r="T114">
        <f t="shared" si="25"/>
        <v>1.0292233004758081E-6</v>
      </c>
      <c r="V114" t="e">
        <f>VLOOKUP(C114,'B (2)'!C$21:E$117,3,FALSE)</f>
        <v>#N/A</v>
      </c>
      <c r="AQ114">
        <v>25654</v>
      </c>
      <c r="AR114">
        <v>0.18351779999647988</v>
      </c>
      <c r="AS114">
        <v>1</v>
      </c>
    </row>
    <row r="115" spans="1:45" x14ac:dyDescent="0.2">
      <c r="A115" s="155" t="s">
        <v>106</v>
      </c>
      <c r="B115" s="17" t="s">
        <v>86</v>
      </c>
      <c r="C115" s="155">
        <v>54952.691099999996</v>
      </c>
      <c r="D115" s="155">
        <v>6.9999999999999999E-4</v>
      </c>
      <c r="E115">
        <f t="shared" si="17"/>
        <v>24045.388754565349</v>
      </c>
      <c r="F115" s="117">
        <f t="shared" si="22"/>
        <v>24045</v>
      </c>
      <c r="G115">
        <f t="shared" si="23"/>
        <v>0.16048149999551242</v>
      </c>
      <c r="K115">
        <f>G115</f>
        <v>0.16048149999551242</v>
      </c>
      <c r="P115">
        <f t="shared" si="20"/>
        <v>0.16085753612127787</v>
      </c>
      <c r="Q115" s="2">
        <f t="shared" si="19"/>
        <v>39934.191099999996</v>
      </c>
      <c r="R115">
        <f t="shared" si="24"/>
        <v>1.4140316788068923E-7</v>
      </c>
      <c r="S115">
        <v>1</v>
      </c>
      <c r="T115">
        <f t="shared" si="25"/>
        <v>1.4140316788068923E-7</v>
      </c>
      <c r="V115" t="e">
        <f>VLOOKUP(C115,'B (2)'!C$21:E$117,3,FALSE)</f>
        <v>#N/A</v>
      </c>
      <c r="AQ115">
        <v>25760</v>
      </c>
      <c r="AR115">
        <v>0.18673199999466306</v>
      </c>
      <c r="AS115">
        <v>1</v>
      </c>
    </row>
    <row r="116" spans="1:45" x14ac:dyDescent="0.2">
      <c r="A116" s="155" t="s">
        <v>241</v>
      </c>
      <c r="B116" s="17" t="s">
        <v>82</v>
      </c>
      <c r="C116" s="155">
        <v>55987.849000000002</v>
      </c>
      <c r="D116" s="155">
        <v>5.0000000000000001E-4</v>
      </c>
      <c r="E116" s="37">
        <f t="shared" si="17"/>
        <v>26552.982212367791</v>
      </c>
      <c r="F116" s="110">
        <f t="shared" si="22"/>
        <v>26552.5</v>
      </c>
      <c r="G116">
        <f t="shared" si="23"/>
        <v>0.19906174999778159</v>
      </c>
      <c r="N116">
        <f>G116</f>
        <v>0.19906174999778159</v>
      </c>
      <c r="P116">
        <f t="shared" si="20"/>
        <v>0.19860381252020079</v>
      </c>
      <c r="Q116" s="2">
        <f t="shared" si="19"/>
        <v>40969.349000000002</v>
      </c>
      <c r="R116">
        <f t="shared" si="24"/>
        <v>2.0970673337306555E-7</v>
      </c>
      <c r="S116">
        <v>1</v>
      </c>
      <c r="T116">
        <f t="shared" si="25"/>
        <v>2.0970673337306555E-7</v>
      </c>
      <c r="V116" t="e">
        <f>VLOOKUP(C116,'B (2)'!C$21:E$117,3,FALSE)</f>
        <v>#N/A</v>
      </c>
    </row>
    <row r="117" spans="1:45" x14ac:dyDescent="0.2">
      <c r="A117" s="155" t="s">
        <v>241</v>
      </c>
      <c r="B117" s="17" t="s">
        <v>82</v>
      </c>
      <c r="C117" s="155">
        <v>56047.707999999999</v>
      </c>
      <c r="D117" s="155">
        <v>1E-4</v>
      </c>
      <c r="E117" s="37">
        <f t="shared" ref="E117:E148" si="26">+(C117-C$7)/C$8</f>
        <v>26697.986213004398</v>
      </c>
      <c r="F117" s="110">
        <f t="shared" si="22"/>
        <v>26697.5</v>
      </c>
      <c r="G117">
        <f t="shared" si="23"/>
        <v>0.20071325000026263</v>
      </c>
      <c r="N117">
        <f>G117</f>
        <v>0.20071325000026263</v>
      </c>
      <c r="P117">
        <f t="shared" si="20"/>
        <v>0.20089298285700788</v>
      </c>
      <c r="Q117" s="2">
        <f t="shared" ref="Q117:Q148" si="27">+C117-15018.5</f>
        <v>41029.207999999999</v>
      </c>
      <c r="R117">
        <f t="shared" si="24"/>
        <v>3.2303899793807151E-8</v>
      </c>
      <c r="S117">
        <v>1</v>
      </c>
      <c r="T117">
        <f t="shared" si="25"/>
        <v>3.2303899793807151E-8</v>
      </c>
      <c r="V117" t="e">
        <f>VLOOKUP(C117,'B (2)'!C$21:E$117,3,FALSE)</f>
        <v>#N/A</v>
      </c>
    </row>
    <row r="118" spans="1:45" x14ac:dyDescent="0.2">
      <c r="A118" s="139" t="s">
        <v>231</v>
      </c>
      <c r="B118" s="145" t="s">
        <v>82</v>
      </c>
      <c r="C118" s="139">
        <v>54550.809200000003</v>
      </c>
      <c r="D118" s="139">
        <v>2.0000000000000001E-4</v>
      </c>
      <c r="E118">
        <f t="shared" si="26"/>
        <v>23071.859572931135</v>
      </c>
      <c r="F118" s="117">
        <f t="shared" si="22"/>
        <v>23071.5</v>
      </c>
      <c r="G118">
        <f t="shared" si="23"/>
        <v>0.14843505000317236</v>
      </c>
      <c r="K118">
        <f>G118</f>
        <v>0.14843505000317236</v>
      </c>
      <c r="P118">
        <f t="shared" si="20"/>
        <v>0.14714087529022268</v>
      </c>
      <c r="Q118" s="2">
        <f t="shared" si="27"/>
        <v>39532.309200000003</v>
      </c>
      <c r="R118">
        <f t="shared" si="24"/>
        <v>1.6748881876383881E-6</v>
      </c>
      <c r="S118">
        <v>1</v>
      </c>
      <c r="T118">
        <f t="shared" si="25"/>
        <v>1.6748881876383881E-6</v>
      </c>
      <c r="V118">
        <f>VLOOKUP(C118,'B (2)'!C$21:E$117,3,FALSE)</f>
        <v>23071.859572931135</v>
      </c>
      <c r="AQ118">
        <v>23992</v>
      </c>
      <c r="AR118">
        <v>0.16137439999874914</v>
      </c>
      <c r="AS118">
        <v>1</v>
      </c>
    </row>
    <row r="119" spans="1:45" x14ac:dyDescent="0.2">
      <c r="A119" s="131" t="s">
        <v>234</v>
      </c>
      <c r="B119" s="17" t="s">
        <v>86</v>
      </c>
      <c r="C119" s="155">
        <v>54555.763800000001</v>
      </c>
      <c r="D119" s="155">
        <v>4.0000000000000002E-4</v>
      </c>
      <c r="E119">
        <f t="shared" si="26"/>
        <v>23083.861725014427</v>
      </c>
      <c r="F119" s="117">
        <f t="shared" si="22"/>
        <v>23083.5</v>
      </c>
      <c r="G119">
        <f t="shared" si="23"/>
        <v>0.14932344999397174</v>
      </c>
      <c r="N119">
        <f t="shared" ref="N119:N125" si="28">G119</f>
        <v>0.14932344999397174</v>
      </c>
      <c r="P119">
        <f t="shared" ref="P119:P150" si="29">+D$11+D$12*F119+D$13*F119^2</f>
        <v>0.14730676292354655</v>
      </c>
      <c r="Q119" s="2">
        <f t="shared" si="27"/>
        <v>39537.263800000001</v>
      </c>
      <c r="R119">
        <f t="shared" si="24"/>
        <v>4.0670267400201054E-6</v>
      </c>
      <c r="S119">
        <v>1</v>
      </c>
      <c r="T119">
        <f t="shared" si="25"/>
        <v>4.0670267400201054E-6</v>
      </c>
      <c r="V119">
        <f>VLOOKUP(C119,'B (2)'!C$21:E$117,3,FALSE)</f>
        <v>23083.861725014427</v>
      </c>
      <c r="AQ119">
        <v>24003</v>
      </c>
      <c r="AR119">
        <v>0.16027209999447223</v>
      </c>
      <c r="AS119">
        <v>1</v>
      </c>
    </row>
    <row r="120" spans="1:45" x14ac:dyDescent="0.2">
      <c r="A120" s="131" t="s">
        <v>234</v>
      </c>
      <c r="B120" s="17" t="s">
        <v>82</v>
      </c>
      <c r="C120" s="155">
        <v>54561.749100000001</v>
      </c>
      <c r="D120" s="155">
        <v>2.9999999999999997E-4</v>
      </c>
      <c r="E120">
        <f t="shared" si="26"/>
        <v>23098.36067162246</v>
      </c>
      <c r="F120" s="117">
        <f t="shared" si="22"/>
        <v>23098</v>
      </c>
      <c r="G120">
        <f t="shared" si="23"/>
        <v>0.14888860000064597</v>
      </c>
      <c r="N120">
        <f t="shared" si="28"/>
        <v>0.14888860000064597</v>
      </c>
      <c r="P120">
        <f t="shared" si="29"/>
        <v>0.14750731681467746</v>
      </c>
      <c r="Q120" s="2">
        <f t="shared" si="27"/>
        <v>39543.249100000001</v>
      </c>
      <c r="R120">
        <f t="shared" si="24"/>
        <v>1.9079432398392938E-6</v>
      </c>
      <c r="S120">
        <v>1</v>
      </c>
      <c r="T120">
        <f t="shared" si="25"/>
        <v>1.9079432398392938E-6</v>
      </c>
      <c r="V120">
        <f>VLOOKUP(C120,'B (2)'!C$21:E$117,3,FALSE)</f>
        <v>23098.36067162246</v>
      </c>
      <c r="AQ120">
        <v>24062</v>
      </c>
      <c r="AR120">
        <v>0.16202340000018012</v>
      </c>
      <c r="AS120">
        <v>1</v>
      </c>
    </row>
    <row r="121" spans="1:45" x14ac:dyDescent="0.2">
      <c r="A121" s="131" t="s">
        <v>234</v>
      </c>
      <c r="B121" s="17" t="s">
        <v>82</v>
      </c>
      <c r="C121" s="155">
        <v>54566.7022</v>
      </c>
      <c r="D121" s="155">
        <v>4.0000000000000002E-4</v>
      </c>
      <c r="E121">
        <f t="shared" si="26"/>
        <v>23110.359190066691</v>
      </c>
      <c r="F121" s="117">
        <f t="shared" si="22"/>
        <v>23110</v>
      </c>
      <c r="G121">
        <f t="shared" si="23"/>
        <v>0.14827700000023469</v>
      </c>
      <c r="N121">
        <f t="shared" si="28"/>
        <v>0.14827700000023469</v>
      </c>
      <c r="P121">
        <f t="shared" si="29"/>
        <v>0.14767338044943226</v>
      </c>
      <c r="Q121" s="2">
        <f t="shared" si="27"/>
        <v>39548.2022</v>
      </c>
      <c r="R121">
        <f t="shared" si="24"/>
        <v>3.6435656211092874E-7</v>
      </c>
      <c r="S121">
        <v>1</v>
      </c>
      <c r="T121">
        <f t="shared" si="25"/>
        <v>3.6435656211092874E-7</v>
      </c>
      <c r="V121">
        <f>VLOOKUP(C121,'B (2)'!C$21:E$117,3,FALSE)</f>
        <v>23110.359190066691</v>
      </c>
      <c r="AQ121">
        <v>24674.5</v>
      </c>
      <c r="AR121">
        <v>0.17042714999843156</v>
      </c>
      <c r="AS121">
        <v>1</v>
      </c>
    </row>
    <row r="122" spans="1:45" x14ac:dyDescent="0.2">
      <c r="A122" s="131" t="s">
        <v>234</v>
      </c>
      <c r="B122" s="17" t="s">
        <v>82</v>
      </c>
      <c r="C122" s="155">
        <v>54576.610500000003</v>
      </c>
      <c r="D122" s="155">
        <v>5.9999999999999995E-4</v>
      </c>
      <c r="E122">
        <f t="shared" si="26"/>
        <v>23134.361314049853</v>
      </c>
      <c r="F122" s="117">
        <f t="shared" si="22"/>
        <v>23134</v>
      </c>
      <c r="G122">
        <f t="shared" si="23"/>
        <v>0.14915380000456935</v>
      </c>
      <c r="N122">
        <f t="shared" si="28"/>
        <v>0.14915380000456935</v>
      </c>
      <c r="P122">
        <f t="shared" si="29"/>
        <v>0.14800574681522546</v>
      </c>
      <c r="Q122" s="2">
        <f t="shared" si="27"/>
        <v>39558.110500000003</v>
      </c>
      <c r="R122">
        <f t="shared" si="24"/>
        <v>1.3180261255626638E-6</v>
      </c>
      <c r="S122">
        <v>1</v>
      </c>
      <c r="T122">
        <f t="shared" si="25"/>
        <v>1.3180261255626638E-6</v>
      </c>
      <c r="V122" t="e">
        <f>VLOOKUP(C122,'B (2)'!C$21:E$117,3,FALSE)</f>
        <v>#N/A</v>
      </c>
      <c r="AQ122">
        <v>24738</v>
      </c>
      <c r="AR122">
        <v>0.17033660000015516</v>
      </c>
      <c r="AS122">
        <v>1</v>
      </c>
    </row>
    <row r="123" spans="1:45" x14ac:dyDescent="0.2">
      <c r="A123" s="131" t="s">
        <v>234</v>
      </c>
      <c r="B123" s="17" t="s">
        <v>86</v>
      </c>
      <c r="C123" s="155">
        <v>54610.6679</v>
      </c>
      <c r="D123" s="155">
        <v>4.0000000000000002E-4</v>
      </c>
      <c r="E123">
        <f t="shared" si="26"/>
        <v>23216.862846839929</v>
      </c>
      <c r="F123" s="117">
        <f t="shared" si="22"/>
        <v>23216.5</v>
      </c>
      <c r="G123">
        <f t="shared" si="23"/>
        <v>0.14978654999868013</v>
      </c>
      <c r="N123">
        <f t="shared" si="28"/>
        <v>0.14978654999868013</v>
      </c>
      <c r="P123">
        <f t="shared" si="29"/>
        <v>0.14915068763250208</v>
      </c>
      <c r="Q123" s="2">
        <f t="shared" si="27"/>
        <v>39592.1679</v>
      </c>
      <c r="R123">
        <f t="shared" si="24"/>
        <v>4.0432094872154492E-7</v>
      </c>
      <c r="S123">
        <v>1</v>
      </c>
      <c r="T123">
        <f t="shared" si="25"/>
        <v>4.0432094872154492E-7</v>
      </c>
      <c r="V123" t="e">
        <f>VLOOKUP(C123,'B (2)'!C$21:E$117,3,FALSE)</f>
        <v>#N/A</v>
      </c>
      <c r="AQ123">
        <v>24798.5</v>
      </c>
      <c r="AR123">
        <v>0.17247394999867538</v>
      </c>
      <c r="AS123">
        <v>1</v>
      </c>
    </row>
    <row r="124" spans="1:45" x14ac:dyDescent="0.2">
      <c r="A124" s="131" t="s">
        <v>235</v>
      </c>
      <c r="B124" s="17" t="s">
        <v>82</v>
      </c>
      <c r="C124" s="155">
        <v>54880.8609</v>
      </c>
      <c r="D124" s="155">
        <v>1E-4</v>
      </c>
      <c r="E124">
        <f t="shared" si="26"/>
        <v>23871.38540725705</v>
      </c>
      <c r="F124" s="117">
        <f t="shared" si="22"/>
        <v>23871</v>
      </c>
      <c r="G124">
        <f t="shared" si="23"/>
        <v>0.15909969999484019</v>
      </c>
      <c r="N124">
        <f t="shared" si="28"/>
        <v>0.15909969999484019</v>
      </c>
      <c r="P124">
        <f t="shared" si="29"/>
        <v>0.15836737093735823</v>
      </c>
      <c r="Q124" s="2">
        <f t="shared" si="27"/>
        <v>39862.3609</v>
      </c>
      <c r="R124">
        <f t="shared" si="24"/>
        <v>5.3630584843242672E-7</v>
      </c>
      <c r="S124">
        <v>1</v>
      </c>
      <c r="T124">
        <f t="shared" si="25"/>
        <v>5.3630584843242672E-7</v>
      </c>
      <c r="V124" t="e">
        <f>VLOOKUP(C124,'B (2)'!C$21:E$117,3,FALSE)</f>
        <v>#N/A</v>
      </c>
      <c r="AQ124">
        <v>24803</v>
      </c>
      <c r="AR124">
        <v>0.17283209999732208</v>
      </c>
      <c r="AS124">
        <v>1</v>
      </c>
    </row>
    <row r="125" spans="1:45" x14ac:dyDescent="0.2">
      <c r="A125" s="131" t="s">
        <v>236</v>
      </c>
      <c r="B125" s="17" t="s">
        <v>82</v>
      </c>
      <c r="C125" s="155">
        <v>54930.813099999999</v>
      </c>
      <c r="D125" s="155">
        <v>4.0000000000000002E-4</v>
      </c>
      <c r="E125">
        <f t="shared" si="26"/>
        <v>23992.390917549572</v>
      </c>
      <c r="F125" s="117">
        <f t="shared" si="22"/>
        <v>23992</v>
      </c>
      <c r="G125">
        <f t="shared" si="23"/>
        <v>0.16137439999874914</v>
      </c>
      <c r="N125">
        <f t="shared" si="28"/>
        <v>0.16137439999874914</v>
      </c>
      <c r="P125">
        <f t="shared" si="29"/>
        <v>0.16009726284967829</v>
      </c>
      <c r="Q125" s="2">
        <f t="shared" si="27"/>
        <v>39912.313099999999</v>
      </c>
      <c r="R125">
        <f t="shared" si="24"/>
        <v>1.63107929753682E-6</v>
      </c>
      <c r="S125">
        <v>1</v>
      </c>
      <c r="T125">
        <f t="shared" si="25"/>
        <v>1.63107929753682E-6</v>
      </c>
      <c r="V125" t="e">
        <f>VLOOKUP(C125,'B (2)'!C$21:E$117,3,FALSE)</f>
        <v>#N/A</v>
      </c>
      <c r="AQ125">
        <v>25668</v>
      </c>
      <c r="AR125">
        <v>0.18538759999501053</v>
      </c>
      <c r="AS125">
        <v>1</v>
      </c>
    </row>
    <row r="126" spans="1:45" x14ac:dyDescent="0.2">
      <c r="A126" s="156" t="s">
        <v>232</v>
      </c>
      <c r="B126" s="157" t="s">
        <v>82</v>
      </c>
      <c r="C126" s="156">
        <v>54935.352899999998</v>
      </c>
      <c r="D126" s="156">
        <v>4.0000000000000002E-4</v>
      </c>
      <c r="E126">
        <f t="shared" si="26"/>
        <v>24003.38824730934</v>
      </c>
      <c r="F126" s="117">
        <f t="shared" si="22"/>
        <v>24003</v>
      </c>
      <c r="G126">
        <f t="shared" si="23"/>
        <v>0.16027209999447223</v>
      </c>
      <c r="K126">
        <f>G126</f>
        <v>0.16027209999447223</v>
      </c>
      <c r="P126">
        <f t="shared" si="29"/>
        <v>0.16025492756538592</v>
      </c>
      <c r="Q126" s="2">
        <f t="shared" si="27"/>
        <v>39916.852899999998</v>
      </c>
      <c r="R126">
        <f t="shared" si="24"/>
        <v>2.9489232072413991E-10</v>
      </c>
      <c r="S126">
        <v>1</v>
      </c>
      <c r="T126">
        <f t="shared" si="25"/>
        <v>2.9489232072413991E-10</v>
      </c>
      <c r="V126" t="e">
        <f>VLOOKUP(C126,'B (2)'!C$21:E$117,3,FALSE)</f>
        <v>#N/A</v>
      </c>
      <c r="AQ126">
        <v>25711.5</v>
      </c>
      <c r="AR126">
        <v>0.18518304999452084</v>
      </c>
      <c r="AS126">
        <v>1</v>
      </c>
    </row>
    <row r="127" spans="1:45" x14ac:dyDescent="0.2">
      <c r="A127" s="131" t="s">
        <v>236</v>
      </c>
      <c r="B127" s="17" t="s">
        <v>82</v>
      </c>
      <c r="C127" s="155">
        <v>54959.710400000004</v>
      </c>
      <c r="D127" s="155">
        <v>2.9999999999999997E-4</v>
      </c>
      <c r="E127">
        <f t="shared" si="26"/>
        <v>24062.392489704085</v>
      </c>
      <c r="F127" s="117">
        <f t="shared" si="22"/>
        <v>24062</v>
      </c>
      <c r="G127">
        <f t="shared" si="23"/>
        <v>0.16202340000018012</v>
      </c>
      <c r="N127">
        <f>G127</f>
        <v>0.16202340000018012</v>
      </c>
      <c r="P127">
        <f t="shared" si="29"/>
        <v>0.16110172667019157</v>
      </c>
      <c r="Q127" s="2">
        <f t="shared" si="27"/>
        <v>39941.210400000004</v>
      </c>
      <c r="R127">
        <f t="shared" si="24"/>
        <v>8.4948172721217929E-7</v>
      </c>
      <c r="S127">
        <v>1</v>
      </c>
      <c r="T127">
        <f t="shared" si="25"/>
        <v>8.4948172721217929E-7</v>
      </c>
      <c r="V127" t="e">
        <f>VLOOKUP(C127,'B (2)'!C$21:E$117,3,FALSE)</f>
        <v>#N/A</v>
      </c>
    </row>
    <row r="128" spans="1:45" x14ac:dyDescent="0.2">
      <c r="A128" s="158" t="s">
        <v>230</v>
      </c>
      <c r="B128" s="129" t="s">
        <v>82</v>
      </c>
      <c r="C128" s="130">
        <v>55212.5645</v>
      </c>
      <c r="D128" s="130">
        <v>1E-4</v>
      </c>
      <c r="E128">
        <f t="shared" si="26"/>
        <v>24674.912847166957</v>
      </c>
      <c r="F128" s="117">
        <f t="shared" si="22"/>
        <v>24674.5</v>
      </c>
      <c r="G128">
        <f t="shared" si="23"/>
        <v>0.17042714999843156</v>
      </c>
      <c r="K128">
        <f>G128</f>
        <v>0.17042714999843156</v>
      </c>
      <c r="P128">
        <f t="shared" si="29"/>
        <v>0.1700064676439873</v>
      </c>
      <c r="Q128" s="2">
        <f t="shared" si="27"/>
        <v>40194.0645</v>
      </c>
      <c r="R128">
        <f t="shared" si="24"/>
        <v>1.7697364334076372E-7</v>
      </c>
      <c r="S128">
        <v>1</v>
      </c>
      <c r="T128">
        <f t="shared" si="25"/>
        <v>1.7697364334076372E-7</v>
      </c>
      <c r="V128" t="e">
        <f>VLOOKUP(C128,'B (2)'!C$21:E$117,3,FALSE)</f>
        <v>#N/A</v>
      </c>
    </row>
    <row r="129" spans="1:22" x14ac:dyDescent="0.2">
      <c r="A129" s="131" t="s">
        <v>237</v>
      </c>
      <c r="B129" s="17" t="s">
        <v>86</v>
      </c>
      <c r="C129" s="155">
        <v>55238.777800000003</v>
      </c>
      <c r="D129" s="155">
        <v>2.9999999999999997E-4</v>
      </c>
      <c r="E129">
        <f t="shared" si="26"/>
        <v>24738.412627816284</v>
      </c>
      <c r="F129" s="117">
        <f t="shared" si="22"/>
        <v>24738</v>
      </c>
      <c r="G129">
        <f t="shared" si="23"/>
        <v>0.17033660000015516</v>
      </c>
      <c r="N129">
        <f>G129</f>
        <v>0.17033660000015516</v>
      </c>
      <c r="P129">
        <f t="shared" si="29"/>
        <v>0.17094153202440124</v>
      </c>
      <c r="Q129" s="2">
        <f t="shared" si="27"/>
        <v>40220.277800000003</v>
      </c>
      <c r="R129">
        <f t="shared" si="24"/>
        <v>3.6594275395845975E-7</v>
      </c>
      <c r="S129">
        <v>1</v>
      </c>
      <c r="T129">
        <f t="shared" si="25"/>
        <v>3.6594275395845975E-7</v>
      </c>
      <c r="V129" t="e">
        <f>VLOOKUP(C129,'B (2)'!C$21:E$117,3,FALSE)</f>
        <v>#N/A</v>
      </c>
    </row>
    <row r="130" spans="1:22" x14ac:dyDescent="0.2">
      <c r="A130" s="131" t="s">
        <v>238</v>
      </c>
      <c r="B130" s="17" t="s">
        <v>86</v>
      </c>
      <c r="C130" s="155">
        <v>55263.7549</v>
      </c>
      <c r="D130" s="155">
        <v>2.0000000000000001E-4</v>
      </c>
      <c r="E130">
        <f t="shared" si="26"/>
        <v>24798.917805388584</v>
      </c>
      <c r="F130" s="117">
        <f t="shared" si="22"/>
        <v>24798.5</v>
      </c>
      <c r="G130">
        <f t="shared" si="23"/>
        <v>0.17247394999867538</v>
      </c>
      <c r="N130">
        <f>G130</f>
        <v>0.17247394999867538</v>
      </c>
      <c r="P130">
        <f t="shared" si="29"/>
        <v>0.17183449617691032</v>
      </c>
      <c r="Q130" s="2">
        <f t="shared" si="27"/>
        <v>40245.2549</v>
      </c>
      <c r="R130">
        <f t="shared" si="24"/>
        <v>4.0890119016993719E-7</v>
      </c>
      <c r="S130">
        <v>1</v>
      </c>
      <c r="T130">
        <f t="shared" si="25"/>
        <v>4.0890119016993719E-7</v>
      </c>
      <c r="V130" t="e">
        <f>VLOOKUP(C130,'B (2)'!C$21:E$117,3,FALSE)</f>
        <v>#N/A</v>
      </c>
    </row>
    <row r="131" spans="1:22" x14ac:dyDescent="0.2">
      <c r="A131" s="158" t="s">
        <v>230</v>
      </c>
      <c r="B131" s="129" t="s">
        <v>86</v>
      </c>
      <c r="C131" s="130">
        <v>55265.6129</v>
      </c>
      <c r="D131" s="130">
        <v>2.0000000000000001E-4</v>
      </c>
      <c r="E131">
        <f t="shared" si="26"/>
        <v>24803.418672980471</v>
      </c>
      <c r="F131" s="117">
        <f t="shared" si="22"/>
        <v>24803</v>
      </c>
      <c r="G131">
        <f t="shared" si="23"/>
        <v>0.17283209999732208</v>
      </c>
      <c r="K131">
        <f>G131</f>
        <v>0.17283209999732208</v>
      </c>
      <c r="P131">
        <f t="shared" si="29"/>
        <v>0.17190099594222569</v>
      </c>
      <c r="Q131" s="2">
        <f t="shared" si="27"/>
        <v>40247.1129</v>
      </c>
      <c r="R131">
        <f t="shared" si="24"/>
        <v>8.6695476141693717E-7</v>
      </c>
      <c r="S131">
        <v>1</v>
      </c>
      <c r="T131">
        <f t="shared" si="25"/>
        <v>8.6695476141693717E-7</v>
      </c>
      <c r="V131" t="e">
        <f>VLOOKUP(C131,'B (2)'!C$21:E$117,3,FALSE)</f>
        <v>#N/A</v>
      </c>
    </row>
    <row r="132" spans="1:22" x14ac:dyDescent="0.2">
      <c r="A132" s="156" t="s">
        <v>233</v>
      </c>
      <c r="B132" s="157" t="s">
        <v>82</v>
      </c>
      <c r="C132" s="156">
        <v>55616.924299999999</v>
      </c>
      <c r="D132" s="156">
        <v>4.0000000000000002E-4</v>
      </c>
      <c r="E132">
        <f t="shared" si="26"/>
        <v>25654.444558298459</v>
      </c>
      <c r="F132" s="117">
        <f t="shared" si="22"/>
        <v>25654</v>
      </c>
      <c r="G132">
        <f t="shared" si="23"/>
        <v>0.18351779999647988</v>
      </c>
      <c r="K132">
        <f>G132</f>
        <v>0.18351779999647988</v>
      </c>
      <c r="P132">
        <f t="shared" si="29"/>
        <v>0.1846783096473848</v>
      </c>
      <c r="Q132" s="2">
        <f t="shared" si="27"/>
        <v>40598.424299999999</v>
      </c>
      <c r="R132">
        <f t="shared" si="24"/>
        <v>1.346782649843453E-6</v>
      </c>
      <c r="S132">
        <v>1</v>
      </c>
      <c r="T132">
        <f t="shared" si="25"/>
        <v>1.346782649843453E-6</v>
      </c>
      <c r="V132" t="e">
        <f>VLOOKUP(C132,'B (2)'!C$21:E$117,3,FALSE)</f>
        <v>#N/A</v>
      </c>
    </row>
    <row r="133" spans="1:22" x14ac:dyDescent="0.2">
      <c r="A133" s="131" t="s">
        <v>242</v>
      </c>
      <c r="B133" s="129" t="s">
        <v>86</v>
      </c>
      <c r="C133" s="130">
        <v>55618.570599999999</v>
      </c>
      <c r="D133" s="130">
        <v>8.9999999999999998E-4</v>
      </c>
      <c r="E133" s="37">
        <f t="shared" si="26"/>
        <v>25658.432598296589</v>
      </c>
      <c r="F133" s="110">
        <f t="shared" si="22"/>
        <v>25658</v>
      </c>
      <c r="G133">
        <f t="shared" si="23"/>
        <v>0.17858059999707621</v>
      </c>
      <c r="N133">
        <f>G133</f>
        <v>0.17858059999707621</v>
      </c>
      <c r="P133">
        <f t="shared" si="29"/>
        <v>0.18473931394892898</v>
      </c>
      <c r="Q133" s="2">
        <f t="shared" si="27"/>
        <v>40600.070599999999</v>
      </c>
      <c r="R133">
        <f t="shared" si="24"/>
        <v>3.7929757540746003E-5</v>
      </c>
      <c r="S133">
        <v>1</v>
      </c>
      <c r="T133">
        <f t="shared" si="25"/>
        <v>3.7929757540746003E-5</v>
      </c>
      <c r="V133" t="e">
        <f>VLOOKUP(C133,'B (2)'!C$21:E$117,3,FALSE)</f>
        <v>#N/A</v>
      </c>
    </row>
    <row r="134" spans="1:22" x14ac:dyDescent="0.2">
      <c r="A134" s="155" t="s">
        <v>239</v>
      </c>
      <c r="B134" s="17" t="s">
        <v>82</v>
      </c>
      <c r="C134" s="155">
        <v>55622.705499999996</v>
      </c>
      <c r="D134" s="155">
        <v>2.9999999999999997E-4</v>
      </c>
      <c r="E134">
        <f t="shared" si="26"/>
        <v>25668.449087750672</v>
      </c>
      <c r="F134" s="117">
        <f t="shared" si="22"/>
        <v>25668</v>
      </c>
      <c r="G134">
        <f t="shared" si="23"/>
        <v>0.18538759999501053</v>
      </c>
      <c r="N134">
        <f>G134</f>
        <v>0.18538759999501053</v>
      </c>
      <c r="P134">
        <f t="shared" si="29"/>
        <v>0.18489186344524275</v>
      </c>
      <c r="Q134" s="2">
        <f t="shared" si="27"/>
        <v>40604.205499999996</v>
      </c>
      <c r="R134">
        <f t="shared" si="24"/>
        <v>2.4575472677566606E-7</v>
      </c>
      <c r="S134">
        <v>1</v>
      </c>
      <c r="T134">
        <f t="shared" si="25"/>
        <v>2.4575472677566606E-7</v>
      </c>
      <c r="V134" t="e">
        <f>VLOOKUP(C134,'B (2)'!C$21:E$117,3,FALSE)</f>
        <v>#N/A</v>
      </c>
    </row>
    <row r="135" spans="1:22" x14ac:dyDescent="0.2">
      <c r="A135" s="131" t="s">
        <v>242</v>
      </c>
      <c r="B135" s="129" t="s">
        <v>86</v>
      </c>
      <c r="C135" s="130">
        <v>55628.483699999997</v>
      </c>
      <c r="D135" s="130">
        <v>4.0000000000000002E-4</v>
      </c>
      <c r="E135" s="37">
        <f t="shared" si="26"/>
        <v>25682.446349924758</v>
      </c>
      <c r="F135" s="110">
        <f t="shared" si="22"/>
        <v>25682</v>
      </c>
      <c r="G135">
        <f t="shared" si="23"/>
        <v>0.18425739999656798</v>
      </c>
      <c r="N135">
        <f>G135</f>
        <v>0.18425739999656798</v>
      </c>
      <c r="P135">
        <f t="shared" si="29"/>
        <v>0.18510552572197012</v>
      </c>
      <c r="Q135" s="2">
        <f t="shared" si="27"/>
        <v>40609.983699999997</v>
      </c>
      <c r="R135">
        <f t="shared" si="24"/>
        <v>7.1931724608889328E-7</v>
      </c>
      <c r="S135">
        <v>1</v>
      </c>
      <c r="T135">
        <f t="shared" si="25"/>
        <v>7.1931724608889328E-7</v>
      </c>
      <c r="V135" t="e">
        <f>VLOOKUP(C135,'B (2)'!C$21:E$117,3,FALSE)</f>
        <v>#N/A</v>
      </c>
    </row>
    <row r="136" spans="1:22" x14ac:dyDescent="0.2">
      <c r="A136" s="155" t="s">
        <v>239</v>
      </c>
      <c r="B136" s="17" t="s">
        <v>82</v>
      </c>
      <c r="C136" s="155">
        <v>55640.662499999999</v>
      </c>
      <c r="D136" s="155">
        <v>2.9999999999999997E-4</v>
      </c>
      <c r="E136">
        <f t="shared" si="26"/>
        <v>25711.948592243432</v>
      </c>
      <c r="F136" s="117">
        <f t="shared" si="22"/>
        <v>25711.5</v>
      </c>
      <c r="G136">
        <f t="shared" si="23"/>
        <v>0.18518304999452084</v>
      </c>
      <c r="N136">
        <f>G136</f>
        <v>0.18518304999452084</v>
      </c>
      <c r="P136">
        <f t="shared" si="29"/>
        <v>0.18555609777831172</v>
      </c>
      <c r="Q136" s="2">
        <f t="shared" si="27"/>
        <v>40622.162499999999</v>
      </c>
      <c r="R136">
        <f t="shared" si="24"/>
        <v>1.3916464899128772E-7</v>
      </c>
      <c r="S136">
        <v>1</v>
      </c>
      <c r="T136">
        <f t="shared" si="25"/>
        <v>1.3916464899128772E-7</v>
      </c>
      <c r="V136" t="e">
        <f>VLOOKUP(C136,'B (2)'!C$21:E$117,3,FALSE)</f>
        <v>#N/A</v>
      </c>
    </row>
    <row r="137" spans="1:22" x14ac:dyDescent="0.2">
      <c r="A137" s="156" t="s">
        <v>233</v>
      </c>
      <c r="B137" s="157" t="s">
        <v>86</v>
      </c>
      <c r="C137" s="156">
        <v>55660.685299999997</v>
      </c>
      <c r="D137" s="156">
        <v>5.9999999999999995E-4</v>
      </c>
      <c r="E137">
        <f t="shared" si="26"/>
        <v>25760.452344460249</v>
      </c>
      <c r="F137" s="117">
        <f t="shared" ref="F137:F168" si="30">ROUND(2*E137,0)/2-0.5</f>
        <v>25760</v>
      </c>
      <c r="G137">
        <f t="shared" si="23"/>
        <v>0.18673199999466306</v>
      </c>
      <c r="K137">
        <f>G137</f>
        <v>0.18673199999466306</v>
      </c>
      <c r="P137">
        <f t="shared" si="29"/>
        <v>0.18629791566263135</v>
      </c>
      <c r="Q137" s="2">
        <f t="shared" si="27"/>
        <v>40642.185299999997</v>
      </c>
      <c r="R137">
        <f t="shared" si="24"/>
        <v>1.8842920731541494E-7</v>
      </c>
      <c r="S137">
        <v>1</v>
      </c>
      <c r="T137">
        <f t="shared" si="25"/>
        <v>1.8842920731541494E-7</v>
      </c>
      <c r="V137" t="e">
        <f>VLOOKUP(C137,'B (2)'!C$21:E$117,3,FALSE)</f>
        <v>#N/A</v>
      </c>
    </row>
    <row r="138" spans="1:22" x14ac:dyDescent="0.2">
      <c r="A138" s="147" t="s">
        <v>243</v>
      </c>
      <c r="B138" s="43" t="s">
        <v>86</v>
      </c>
      <c r="C138" s="42">
        <v>55935.832199999997</v>
      </c>
      <c r="D138" s="42">
        <v>2.0000000000000001E-4</v>
      </c>
      <c r="E138" s="37">
        <f t="shared" si="26"/>
        <v>26426.975361262441</v>
      </c>
      <c r="F138" s="110">
        <f t="shared" si="30"/>
        <v>26426.5</v>
      </c>
      <c r="G138">
        <f t="shared" si="23"/>
        <v>0.19623354999203002</v>
      </c>
      <c r="N138">
        <f t="shared" ref="N138:N169" si="31">G138</f>
        <v>0.19623354999203002</v>
      </c>
      <c r="P138">
        <f t="shared" si="29"/>
        <v>0.19662405171879599</v>
      </c>
      <c r="Q138" s="2">
        <f t="shared" si="27"/>
        <v>40917.332199999997</v>
      </c>
      <c r="R138">
        <f t="shared" si="24"/>
        <v>1.5249159860720294E-7</v>
      </c>
      <c r="S138">
        <v>1</v>
      </c>
      <c r="T138">
        <f t="shared" si="25"/>
        <v>1.5249159860720294E-7</v>
      </c>
      <c r="V138" t="e">
        <f>VLOOKUP(C138,'B (2)'!C$21:E$117,3,FALSE)</f>
        <v>#N/A</v>
      </c>
    </row>
    <row r="139" spans="1:22" x14ac:dyDescent="0.2">
      <c r="A139" s="147" t="s">
        <v>244</v>
      </c>
      <c r="B139" s="43" t="s">
        <v>82</v>
      </c>
      <c r="C139" s="42">
        <v>56336.8914</v>
      </c>
      <c r="D139" s="42">
        <v>2.0000000000000001E-4</v>
      </c>
      <c r="E139" s="37">
        <f t="shared" si="26"/>
        <v>27398.511612989336</v>
      </c>
      <c r="F139" s="110">
        <f t="shared" si="30"/>
        <v>27398</v>
      </c>
      <c r="G139">
        <f t="shared" si="23"/>
        <v>0.21119860000180779</v>
      </c>
      <c r="N139">
        <f t="shared" si="31"/>
        <v>0.21119860000180779</v>
      </c>
      <c r="P139">
        <f t="shared" si="29"/>
        <v>0.21211594440094758</v>
      </c>
      <c r="Q139" s="2">
        <f t="shared" si="27"/>
        <v>41318.3914</v>
      </c>
      <c r="R139">
        <f t="shared" si="24"/>
        <v>8.4152074663314452E-7</v>
      </c>
      <c r="S139">
        <v>1</v>
      </c>
      <c r="T139">
        <f t="shared" si="25"/>
        <v>8.4152074663314452E-7</v>
      </c>
      <c r="V139" t="e">
        <f>VLOOKUP(C139,'B (2)'!C$21:E$117,3,FALSE)</f>
        <v>#N/A</v>
      </c>
    </row>
    <row r="140" spans="1:22" x14ac:dyDescent="0.2">
      <c r="A140" s="147" t="s">
        <v>244</v>
      </c>
      <c r="B140" s="43" t="s">
        <v>86</v>
      </c>
      <c r="C140" s="42">
        <v>56376.728999999999</v>
      </c>
      <c r="D140" s="42">
        <v>2.9999999999999997E-4</v>
      </c>
      <c r="E140" s="37">
        <f t="shared" si="26"/>
        <v>27495.015252805584</v>
      </c>
      <c r="F140" s="110">
        <f t="shared" si="30"/>
        <v>27494.5</v>
      </c>
      <c r="G140">
        <f t="shared" si="23"/>
        <v>0.21270114999788348</v>
      </c>
      <c r="N140">
        <f t="shared" si="31"/>
        <v>0.21270114999788348</v>
      </c>
      <c r="P140">
        <f t="shared" si="29"/>
        <v>0.21368328906629172</v>
      </c>
      <c r="Q140" s="2">
        <f t="shared" si="27"/>
        <v>41358.228999999999</v>
      </c>
      <c r="R140">
        <f t="shared" si="24"/>
        <v>9.6459714969381398E-7</v>
      </c>
      <c r="S140">
        <v>1</v>
      </c>
      <c r="T140">
        <f t="shared" si="25"/>
        <v>9.6459714969381398E-7</v>
      </c>
      <c r="V140" t="e">
        <f>VLOOKUP(C140,'B (2)'!C$21:E$117,3,FALSE)</f>
        <v>#N/A</v>
      </c>
    </row>
    <row r="141" spans="1:22" x14ac:dyDescent="0.2">
      <c r="A141" s="147" t="s">
        <v>244</v>
      </c>
      <c r="B141" s="43" t="s">
        <v>86</v>
      </c>
      <c r="C141" s="42">
        <v>56414.708599999998</v>
      </c>
      <c r="D141" s="42">
        <v>1E-4</v>
      </c>
      <c r="E141" s="37">
        <f t="shared" si="26"/>
        <v>27587.018025029949</v>
      </c>
      <c r="F141" s="110">
        <f t="shared" si="30"/>
        <v>27586.5</v>
      </c>
      <c r="G141">
        <f t="shared" si="23"/>
        <v>0.21384554999531247</v>
      </c>
      <c r="N141">
        <f t="shared" si="31"/>
        <v>0.21384554999531247</v>
      </c>
      <c r="P141">
        <f t="shared" si="29"/>
        <v>0.21518234420334162</v>
      </c>
      <c r="Q141" s="2">
        <f t="shared" si="27"/>
        <v>41396.208599999998</v>
      </c>
      <c r="R141">
        <f t="shared" si="24"/>
        <v>1.7870187546202869E-6</v>
      </c>
      <c r="S141">
        <v>1</v>
      </c>
      <c r="T141">
        <f t="shared" si="25"/>
        <v>1.7870187546202869E-6</v>
      </c>
      <c r="V141" t="e">
        <f>VLOOKUP(C141,'B (2)'!C$21:E$117,3,FALSE)</f>
        <v>#N/A</v>
      </c>
    </row>
    <row r="142" spans="1:22" x14ac:dyDescent="0.2">
      <c r="A142" s="147" t="s">
        <v>244</v>
      </c>
      <c r="B142" s="43" t="s">
        <v>82</v>
      </c>
      <c r="C142" s="42">
        <v>56451.656000000003</v>
      </c>
      <c r="D142" s="42">
        <v>2.0000000000000001E-4</v>
      </c>
      <c r="E142" s="37">
        <f t="shared" si="26"/>
        <v>27676.520369090522</v>
      </c>
      <c r="F142" s="110">
        <f t="shared" si="30"/>
        <v>27676</v>
      </c>
      <c r="G142">
        <f t="shared" si="23"/>
        <v>0.21481320000020787</v>
      </c>
      <c r="N142">
        <f t="shared" si="31"/>
        <v>0.21481320000020787</v>
      </c>
      <c r="P142">
        <f t="shared" si="29"/>
        <v>0.21664515944714891</v>
      </c>
      <c r="Q142" s="2">
        <f t="shared" si="27"/>
        <v>41433.156000000003</v>
      </c>
      <c r="R142">
        <f t="shared" si="24"/>
        <v>3.3560754152364986E-6</v>
      </c>
      <c r="S142">
        <v>1</v>
      </c>
      <c r="T142">
        <f t="shared" si="25"/>
        <v>3.3560754152364986E-6</v>
      </c>
      <c r="V142" t="e">
        <f>VLOOKUP(C142,'B (2)'!C$21:E$117,3,FALSE)</f>
        <v>#N/A</v>
      </c>
    </row>
    <row r="143" spans="1:22" x14ac:dyDescent="0.2">
      <c r="A143" t="s">
        <v>941</v>
      </c>
      <c r="B143" s="6" t="s">
        <v>82</v>
      </c>
      <c r="C143" s="12">
        <v>53471.277300000002</v>
      </c>
      <c r="D143" s="12" t="s">
        <v>33</v>
      </c>
      <c r="E143" s="37">
        <f t="shared" si="26"/>
        <v>20456.773381801231</v>
      </c>
      <c r="F143" s="110">
        <f t="shared" si="30"/>
        <v>20456.5</v>
      </c>
      <c r="G143">
        <f t="shared" ref="G143:G174" si="32">+C143-(C$7+F143*C$8)</f>
        <v>0.11285454999597277</v>
      </c>
      <c r="N143">
        <f t="shared" si="31"/>
        <v>0.11285454999597277</v>
      </c>
      <c r="P143">
        <f t="shared" si="29"/>
        <v>0.11289223341831933</v>
      </c>
      <c r="Q143" s="2">
        <f t="shared" si="27"/>
        <v>38452.777300000002</v>
      </c>
      <c r="R143">
        <f t="shared" ref="R143:R174" si="33">+(P143-G143)^2</f>
        <v>1.4200403197490061E-9</v>
      </c>
      <c r="S143">
        <v>1</v>
      </c>
      <c r="T143">
        <f t="shared" ref="T143:T174" si="34">+S143*R143</f>
        <v>1.4200403197490061E-9</v>
      </c>
      <c r="V143" t="e">
        <f>VLOOKUP(C143,'B (2)'!C$21:E$117,3,FALSE)</f>
        <v>#N/A</v>
      </c>
    </row>
    <row r="144" spans="1:22" x14ac:dyDescent="0.2">
      <c r="A144" t="s">
        <v>350</v>
      </c>
      <c r="B144" s="6" t="s">
        <v>82</v>
      </c>
      <c r="C144" s="12">
        <v>50594.748200000002</v>
      </c>
      <c r="D144" s="12" t="s">
        <v>249</v>
      </c>
      <c r="E144" s="37">
        <f t="shared" si="26"/>
        <v>13488.594370330318</v>
      </c>
      <c r="F144" s="110">
        <f t="shared" si="30"/>
        <v>13488</v>
      </c>
      <c r="G144">
        <f t="shared" si="32"/>
        <v>0.24536159999843221</v>
      </c>
      <c r="N144">
        <f t="shared" si="31"/>
        <v>0.24536159999843221</v>
      </c>
      <c r="P144">
        <f t="shared" si="29"/>
        <v>4.0106699119171578E-2</v>
      </c>
      <c r="Q144" s="2">
        <f t="shared" si="27"/>
        <v>35576.248200000002</v>
      </c>
      <c r="R144">
        <f t="shared" si="33"/>
        <v>4.2129574334955101E-2</v>
      </c>
      <c r="S144">
        <v>1</v>
      </c>
      <c r="T144">
        <f t="shared" si="34"/>
        <v>4.2129574334955101E-2</v>
      </c>
      <c r="V144" t="e">
        <f>VLOOKUP(C144,'B (2)'!C$21:E$117,3,FALSE)</f>
        <v>#N/A</v>
      </c>
    </row>
    <row r="145" spans="1:22" x14ac:dyDescent="0.2">
      <c r="A145" t="s">
        <v>299</v>
      </c>
      <c r="B145" s="6" t="s">
        <v>86</v>
      </c>
      <c r="C145" s="12">
        <v>51274.036</v>
      </c>
      <c r="D145" s="12" t="s">
        <v>70</v>
      </c>
      <c r="E145" s="37">
        <f t="shared" si="26"/>
        <v>15134.118829202727</v>
      </c>
      <c r="F145" s="110">
        <f t="shared" si="30"/>
        <v>15133.5</v>
      </c>
      <c r="G145">
        <f t="shared" si="32"/>
        <v>0.25545844999578549</v>
      </c>
      <c r="N145">
        <f t="shared" si="31"/>
        <v>0.25545844999578549</v>
      </c>
      <c r="P145">
        <f t="shared" si="29"/>
        <v>5.4869947831498359E-2</v>
      </c>
      <c r="Q145" s="2">
        <f t="shared" si="27"/>
        <v>36255.536</v>
      </c>
      <c r="R145">
        <f t="shared" si="33"/>
        <v>4.0235747200512227E-2</v>
      </c>
      <c r="S145">
        <v>1</v>
      </c>
      <c r="T145">
        <f t="shared" si="34"/>
        <v>4.0235747200512227E-2</v>
      </c>
      <c r="V145" t="e">
        <f>VLOOKUP(C145,'B (2)'!C$21:E$117,3,FALSE)</f>
        <v>#N/A</v>
      </c>
    </row>
    <row r="146" spans="1:22" x14ac:dyDescent="0.2">
      <c r="A146" t="s">
        <v>299</v>
      </c>
      <c r="B146" s="6" t="s">
        <v>86</v>
      </c>
      <c r="C146" s="12">
        <v>52637.589</v>
      </c>
      <c r="D146" s="12" t="s">
        <v>70</v>
      </c>
      <c r="E146" s="37">
        <f t="shared" si="26"/>
        <v>18437.225130344683</v>
      </c>
      <c r="F146" s="110">
        <f t="shared" si="30"/>
        <v>18436.5</v>
      </c>
      <c r="G146">
        <f t="shared" si="32"/>
        <v>0.29934054999466753</v>
      </c>
      <c r="N146">
        <f t="shared" si="31"/>
        <v>0.29934054999466753</v>
      </c>
      <c r="P146">
        <f t="shared" si="29"/>
        <v>8.9027260473583184E-2</v>
      </c>
      <c r="Q146" s="2">
        <f t="shared" si="27"/>
        <v>37619.089</v>
      </c>
      <c r="R146">
        <f t="shared" si="33"/>
        <v>4.4231679749179451E-2</v>
      </c>
      <c r="S146">
        <v>1</v>
      </c>
      <c r="T146">
        <f t="shared" si="34"/>
        <v>4.4231679749179451E-2</v>
      </c>
      <c r="V146" t="e">
        <f>VLOOKUP(C146,'B (2)'!C$21:E$117,3,FALSE)</f>
        <v>#N/A</v>
      </c>
    </row>
    <row r="147" spans="1:22" x14ac:dyDescent="0.2">
      <c r="A147" t="s">
        <v>941</v>
      </c>
      <c r="B147" s="6" t="s">
        <v>82</v>
      </c>
      <c r="C147" s="12">
        <v>53471.2788</v>
      </c>
      <c r="D147" s="12" t="s">
        <v>158</v>
      </c>
      <c r="E147" s="37">
        <f t="shared" si="26"/>
        <v>20456.777015440297</v>
      </c>
      <c r="F147" s="110">
        <f t="shared" si="30"/>
        <v>20456.5</v>
      </c>
      <c r="G147">
        <f t="shared" si="32"/>
        <v>0.11435454999445938</v>
      </c>
      <c r="N147">
        <f t="shared" si="31"/>
        <v>0.11435454999445938</v>
      </c>
      <c r="P147">
        <f t="shared" si="29"/>
        <v>0.11289223341831933</v>
      </c>
      <c r="Q147" s="2">
        <f t="shared" si="27"/>
        <v>38452.7788</v>
      </c>
      <c r="R147">
        <f t="shared" si="33"/>
        <v>2.1383697688539398E-6</v>
      </c>
      <c r="S147">
        <v>1</v>
      </c>
      <c r="T147">
        <f t="shared" si="34"/>
        <v>2.1383697688539398E-6</v>
      </c>
      <c r="V147" t="e">
        <f>VLOOKUP(C147,'B (2)'!C$21:E$117,3,FALSE)</f>
        <v>#N/A</v>
      </c>
    </row>
    <row r="148" spans="1:22" x14ac:dyDescent="0.2">
      <c r="A148" t="s">
        <v>941</v>
      </c>
      <c r="B148" s="6" t="s">
        <v>82</v>
      </c>
      <c r="C148" s="12">
        <v>53471.278700000003</v>
      </c>
      <c r="D148" s="12" t="s">
        <v>182</v>
      </c>
      <c r="E148" s="37">
        <f t="shared" si="26"/>
        <v>20456.776773197696</v>
      </c>
      <c r="F148" s="110">
        <f t="shared" si="30"/>
        <v>20456.5</v>
      </c>
      <c r="G148">
        <f t="shared" si="32"/>
        <v>0.11425454999698559</v>
      </c>
      <c r="N148">
        <f t="shared" si="31"/>
        <v>0.11425454999698559</v>
      </c>
      <c r="P148">
        <f t="shared" si="29"/>
        <v>0.11289223341831933</v>
      </c>
      <c r="Q148" s="2">
        <f t="shared" si="27"/>
        <v>38452.778700000003</v>
      </c>
      <c r="R148">
        <f t="shared" si="33"/>
        <v>1.8559064605089336E-6</v>
      </c>
      <c r="S148">
        <v>1</v>
      </c>
      <c r="T148">
        <f t="shared" si="34"/>
        <v>1.8559064605089336E-6</v>
      </c>
      <c r="V148" t="e">
        <f>VLOOKUP(C148,'B (2)'!C$21:E$117,3,FALSE)</f>
        <v>#N/A</v>
      </c>
    </row>
    <row r="149" spans="1:22" x14ac:dyDescent="0.2">
      <c r="A149" t="s">
        <v>902</v>
      </c>
      <c r="B149" s="6" t="s">
        <v>86</v>
      </c>
      <c r="C149" s="12">
        <v>53899.58</v>
      </c>
      <c r="D149" s="12" t="s">
        <v>182</v>
      </c>
      <c r="E149" s="37">
        <f t="shared" ref="E149:E180" si="35">+(C149-C$7)/C$8</f>
        <v>21494.304997489155</v>
      </c>
      <c r="F149" s="110">
        <f t="shared" si="30"/>
        <v>21494</v>
      </c>
      <c r="G149">
        <f t="shared" si="32"/>
        <v>0.12590579999960028</v>
      </c>
      <c r="N149">
        <f t="shared" si="31"/>
        <v>0.12590579999960028</v>
      </c>
      <c r="P149">
        <f t="shared" si="29"/>
        <v>0.12602745086390907</v>
      </c>
      <c r="Q149" s="2">
        <f t="shared" ref="Q149:Q180" si="36">+C149-15018.5</f>
        <v>38881.08</v>
      </c>
      <c r="R149">
        <f t="shared" si="33"/>
        <v>1.4798932787076154E-8</v>
      </c>
      <c r="S149">
        <v>1</v>
      </c>
      <c r="T149">
        <f t="shared" si="34"/>
        <v>1.4798932787076154E-8</v>
      </c>
      <c r="V149" t="e">
        <f>VLOOKUP(C149,'B (2)'!C$21:E$117,3,FALSE)</f>
        <v>#N/A</v>
      </c>
    </row>
    <row r="150" spans="1:22" x14ac:dyDescent="0.2">
      <c r="A150" t="s">
        <v>342</v>
      </c>
      <c r="B150" s="6" t="s">
        <v>86</v>
      </c>
      <c r="C150" s="12">
        <v>42658.45</v>
      </c>
      <c r="D150" s="12" t="s">
        <v>252</v>
      </c>
      <c r="E150" s="37">
        <f t="shared" si="35"/>
        <v>-5736.5010914240684</v>
      </c>
      <c r="F150" s="110">
        <f t="shared" si="30"/>
        <v>-5737</v>
      </c>
      <c r="G150">
        <f t="shared" si="32"/>
        <v>0.20595409999077674</v>
      </c>
      <c r="N150">
        <f t="shared" si="31"/>
        <v>0.20595409999077674</v>
      </c>
      <c r="P150">
        <f t="shared" si="29"/>
        <v>-2.1343341599920858E-2</v>
      </c>
      <c r="Q150" s="2">
        <f t="shared" si="36"/>
        <v>27639.949999999997</v>
      </c>
      <c r="R150">
        <f t="shared" si="33"/>
        <v>5.166412695367658E-2</v>
      </c>
      <c r="S150">
        <v>0.1</v>
      </c>
      <c r="T150">
        <f t="shared" si="34"/>
        <v>5.166412695367658E-3</v>
      </c>
      <c r="V150" t="e">
        <f>VLOOKUP(C150,'B (2)'!C$21:E$117,3,FALSE)</f>
        <v>#N/A</v>
      </c>
    </row>
    <row r="151" spans="1:22" x14ac:dyDescent="0.2">
      <c r="A151" t="s">
        <v>350</v>
      </c>
      <c r="B151" s="6" t="s">
        <v>86</v>
      </c>
      <c r="C151" s="12">
        <v>43184.784</v>
      </c>
      <c r="D151" s="12" t="s">
        <v>252</v>
      </c>
      <c r="E151" s="37">
        <f t="shared" si="35"/>
        <v>-4461.49590137626</v>
      </c>
      <c r="F151" s="110">
        <f t="shared" si="30"/>
        <v>-4462</v>
      </c>
      <c r="G151">
        <f t="shared" si="32"/>
        <v>0.20809659999940777</v>
      </c>
      <c r="N151">
        <f t="shared" si="31"/>
        <v>0.20809659999940777</v>
      </c>
      <c r="P151">
        <f t="shared" ref="P151:P187" si="37">+D$11+D$12*F151+D$13*F151^2</f>
        <v>-2.3601334670848916E-2</v>
      </c>
      <c r="Q151" s="2">
        <f t="shared" si="36"/>
        <v>28166.284</v>
      </c>
      <c r="R151">
        <f t="shared" si="33"/>
        <v>5.368393293046253E-2</v>
      </c>
      <c r="S151">
        <v>1</v>
      </c>
      <c r="T151">
        <f t="shared" si="34"/>
        <v>5.368393293046253E-2</v>
      </c>
      <c r="V151" t="e">
        <f>VLOOKUP(C151,'B (2)'!C$21:E$117,3,FALSE)</f>
        <v>#N/A</v>
      </c>
    </row>
    <row r="152" spans="1:22" x14ac:dyDescent="0.2">
      <c r="A152" t="s">
        <v>350</v>
      </c>
      <c r="B152" s="6" t="s">
        <v>86</v>
      </c>
      <c r="C152" s="12">
        <v>43272.680999999997</v>
      </c>
      <c r="D152" s="12" t="s">
        <v>252</v>
      </c>
      <c r="E152" s="37">
        <f t="shared" si="35"/>
        <v>-4248.5719192857478</v>
      </c>
      <c r="F152" s="110">
        <f t="shared" si="30"/>
        <v>-4249</v>
      </c>
      <c r="G152">
        <f t="shared" si="32"/>
        <v>0.17671569999220083</v>
      </c>
      <c r="N152">
        <f t="shared" si="31"/>
        <v>0.17671569999220083</v>
      </c>
      <c r="P152">
        <f t="shared" si="37"/>
        <v>-2.3890843850136709E-2</v>
      </c>
      <c r="Q152" s="2">
        <f t="shared" si="36"/>
        <v>28254.180999999997</v>
      </c>
      <c r="R152">
        <f t="shared" si="33"/>
        <v>4.0242985432367692E-2</v>
      </c>
      <c r="S152">
        <v>1</v>
      </c>
      <c r="T152">
        <f t="shared" si="34"/>
        <v>4.0242985432367692E-2</v>
      </c>
      <c r="V152" t="e">
        <f>VLOOKUP(C152,'B (2)'!C$21:E$117,3,FALSE)</f>
        <v>#N/A</v>
      </c>
    </row>
    <row r="153" spans="1:22" x14ac:dyDescent="0.2">
      <c r="A153" t="s">
        <v>350</v>
      </c>
      <c r="B153" s="6" t="s">
        <v>86</v>
      </c>
      <c r="C153" s="12">
        <v>43577.773000000001</v>
      </c>
      <c r="D153" s="12" t="s">
        <v>252</v>
      </c>
      <c r="E153" s="37">
        <f t="shared" si="35"/>
        <v>-3509.5091123189368</v>
      </c>
      <c r="F153" s="110">
        <f t="shared" si="30"/>
        <v>-3510</v>
      </c>
      <c r="G153">
        <f t="shared" si="32"/>
        <v>0.20264299999689683</v>
      </c>
      <c r="N153">
        <f t="shared" si="31"/>
        <v>0.20264299999689683</v>
      </c>
      <c r="P153">
        <f t="shared" si="37"/>
        <v>-2.4700602613900294E-2</v>
      </c>
      <c r="Q153" s="2">
        <f t="shared" si="36"/>
        <v>28559.273000000001</v>
      </c>
      <c r="R153">
        <f t="shared" si="33"/>
        <v>5.1685113648056037E-2</v>
      </c>
      <c r="S153">
        <v>1</v>
      </c>
      <c r="T153">
        <f t="shared" si="34"/>
        <v>5.1685113648056037E-2</v>
      </c>
      <c r="V153" t="e">
        <f>VLOOKUP(C153,'B (2)'!C$21:E$117,3,FALSE)</f>
        <v>#N/A</v>
      </c>
    </row>
    <row r="154" spans="1:22" x14ac:dyDescent="0.2">
      <c r="A154" t="s">
        <v>350</v>
      </c>
      <c r="B154" s="6" t="s">
        <v>86</v>
      </c>
      <c r="C154" s="12">
        <v>43603.775000000001</v>
      </c>
      <c r="D154" s="12" t="s">
        <v>252</v>
      </c>
      <c r="E154" s="37">
        <f t="shared" si="35"/>
        <v>-3446.5211902929541</v>
      </c>
      <c r="F154" s="110">
        <f t="shared" si="30"/>
        <v>-3447</v>
      </c>
      <c r="G154">
        <f t="shared" si="32"/>
        <v>0.19765709999774117</v>
      </c>
      <c r="N154">
        <f t="shared" si="31"/>
        <v>0.19765709999774117</v>
      </c>
      <c r="P154">
        <f t="shared" si="37"/>
        <v>-2.4755652671033888E-2</v>
      </c>
      <c r="Q154" s="2">
        <f t="shared" si="36"/>
        <v>28585.275000000001</v>
      </c>
      <c r="R154">
        <f t="shared" si="33"/>
        <v>4.9467432549701706E-2</v>
      </c>
      <c r="S154">
        <v>1</v>
      </c>
      <c r="T154">
        <f t="shared" si="34"/>
        <v>4.9467432549701706E-2</v>
      </c>
      <c r="V154" t="e">
        <f>VLOOKUP(C154,'B (2)'!C$21:E$117,3,FALSE)</f>
        <v>#N/A</v>
      </c>
    </row>
    <row r="155" spans="1:22" x14ac:dyDescent="0.2">
      <c r="A155" t="s">
        <v>350</v>
      </c>
      <c r="B155" s="6" t="s">
        <v>86</v>
      </c>
      <c r="C155" s="12">
        <v>43982.712</v>
      </c>
      <c r="D155" s="12" t="s">
        <v>252</v>
      </c>
      <c r="E155" s="37">
        <f t="shared" si="35"/>
        <v>-2528.5743320220818</v>
      </c>
      <c r="F155" s="110">
        <f t="shared" si="30"/>
        <v>-2529</v>
      </c>
      <c r="G155">
        <f t="shared" si="32"/>
        <v>0.17571969999698922</v>
      </c>
      <c r="N155">
        <f t="shared" si="31"/>
        <v>0.17571969999698922</v>
      </c>
      <c r="P155">
        <f t="shared" si="37"/>
        <v>-2.5308597601370691E-2</v>
      </c>
      <c r="Q155" s="2">
        <f t="shared" si="36"/>
        <v>28964.212</v>
      </c>
      <c r="R155">
        <f t="shared" si="33"/>
        <v>4.0412376435294758E-2</v>
      </c>
      <c r="S155">
        <v>1</v>
      </c>
      <c r="T155">
        <f t="shared" si="34"/>
        <v>4.0412376435294758E-2</v>
      </c>
      <c r="V155" t="e">
        <f>VLOOKUP(C155,'B (2)'!C$21:E$117,3,FALSE)</f>
        <v>#N/A</v>
      </c>
    </row>
    <row r="156" spans="1:22" x14ac:dyDescent="0.2">
      <c r="A156" t="s">
        <v>350</v>
      </c>
      <c r="B156" s="6" t="s">
        <v>86</v>
      </c>
      <c r="C156" s="12">
        <v>44670.891000000003</v>
      </c>
      <c r="D156" s="12" t="s">
        <v>252</v>
      </c>
      <c r="E156" s="37">
        <f t="shared" si="35"/>
        <v>-861.51159869702406</v>
      </c>
      <c r="F156" s="110">
        <f t="shared" si="30"/>
        <v>-862</v>
      </c>
      <c r="G156">
        <f t="shared" si="32"/>
        <v>0.20161660000303527</v>
      </c>
      <c r="N156">
        <f t="shared" si="31"/>
        <v>0.20161660000303527</v>
      </c>
      <c r="P156">
        <f t="shared" si="37"/>
        <v>-2.5120201258745676E-2</v>
      </c>
      <c r="Q156" s="2">
        <f t="shared" si="36"/>
        <v>29652.391000000003</v>
      </c>
      <c r="R156">
        <f t="shared" si="33"/>
        <v>5.1409577046424348E-2</v>
      </c>
      <c r="S156">
        <v>1</v>
      </c>
      <c r="T156">
        <f t="shared" si="34"/>
        <v>5.1409577046424348E-2</v>
      </c>
      <c r="V156" t="e">
        <f>VLOOKUP(C156,'B (2)'!C$21:E$117,3,FALSE)</f>
        <v>#N/A</v>
      </c>
    </row>
    <row r="157" spans="1:22" x14ac:dyDescent="0.2">
      <c r="A157" t="s">
        <v>350</v>
      </c>
      <c r="B157" s="6" t="s">
        <v>82</v>
      </c>
      <c r="C157" s="12">
        <v>48331.703000000001</v>
      </c>
      <c r="D157" s="12" t="s">
        <v>252</v>
      </c>
      <c r="E157" s="37">
        <f t="shared" si="35"/>
        <v>8006.5347364993922</v>
      </c>
      <c r="F157" s="110">
        <f t="shared" si="30"/>
        <v>8006</v>
      </c>
      <c r="G157">
        <f t="shared" si="32"/>
        <v>0.22074419999989914</v>
      </c>
      <c r="N157">
        <f t="shared" si="31"/>
        <v>0.22074419999989914</v>
      </c>
      <c r="P157">
        <f t="shared" si="37"/>
        <v>1.7355153005428718E-3</v>
      </c>
      <c r="Q157" s="2">
        <f t="shared" si="36"/>
        <v>33313.203000000001</v>
      </c>
      <c r="R157">
        <f t="shared" si="33"/>
        <v>4.7964803973742053E-2</v>
      </c>
      <c r="S157">
        <v>1</v>
      </c>
      <c r="T157">
        <f t="shared" si="34"/>
        <v>4.7964803973742053E-2</v>
      </c>
      <c r="V157" t="e">
        <f>VLOOKUP(C157,'B (2)'!C$21:E$117,3,FALSE)</f>
        <v>#N/A</v>
      </c>
    </row>
    <row r="158" spans="1:22" x14ac:dyDescent="0.2">
      <c r="A158" t="s">
        <v>350</v>
      </c>
      <c r="B158" s="6" t="s">
        <v>86</v>
      </c>
      <c r="C158" s="12">
        <v>48682.803</v>
      </c>
      <c r="D158" s="12" t="s">
        <v>252</v>
      </c>
      <c r="E158" s="37">
        <f t="shared" si="35"/>
        <v>8857.0485209514354</v>
      </c>
      <c r="F158" s="110">
        <f t="shared" si="30"/>
        <v>8856.5</v>
      </c>
      <c r="G158">
        <f t="shared" si="32"/>
        <v>0.22643455000070389</v>
      </c>
      <c r="N158">
        <f t="shared" si="31"/>
        <v>0.22643455000070389</v>
      </c>
      <c r="P158">
        <f t="shared" si="37"/>
        <v>6.5985066749568444E-3</v>
      </c>
      <c r="Q158" s="2">
        <f t="shared" si="36"/>
        <v>33664.303</v>
      </c>
      <c r="R158">
        <f t="shared" si="33"/>
        <v>4.8327885945119733E-2</v>
      </c>
      <c r="S158">
        <v>1</v>
      </c>
      <c r="T158">
        <f t="shared" si="34"/>
        <v>4.8327885945119733E-2</v>
      </c>
      <c r="V158" t="e">
        <f>VLOOKUP(C158,'B (2)'!C$21:E$117,3,FALSE)</f>
        <v>#N/A</v>
      </c>
    </row>
    <row r="159" spans="1:22" x14ac:dyDescent="0.2">
      <c r="A159" t="s">
        <v>350</v>
      </c>
      <c r="B159" s="6" t="s">
        <v>82</v>
      </c>
      <c r="C159" s="12">
        <v>50523.758999999998</v>
      </c>
      <c r="D159" s="12" t="s">
        <v>252</v>
      </c>
      <c r="E159" s="37">
        <f t="shared" si="35"/>
        <v>13316.62828332597</v>
      </c>
      <c r="F159" s="110">
        <f t="shared" si="30"/>
        <v>13316</v>
      </c>
      <c r="G159">
        <f t="shared" si="32"/>
        <v>0.25936119999823859</v>
      </c>
      <c r="N159">
        <f t="shared" si="31"/>
        <v>0.25936119999823859</v>
      </c>
      <c r="P159">
        <f t="shared" si="37"/>
        <v>3.8650042781624677E-2</v>
      </c>
      <c r="Q159" s="2">
        <f t="shared" si="36"/>
        <v>35505.258999999998</v>
      </c>
      <c r="R159">
        <f t="shared" si="33"/>
        <v>4.8713414919896864E-2</v>
      </c>
      <c r="S159">
        <v>1</v>
      </c>
      <c r="T159">
        <f t="shared" si="34"/>
        <v>4.8713414919896864E-2</v>
      </c>
      <c r="V159" t="e">
        <f>VLOOKUP(C159,'B (2)'!C$21:E$117,3,FALSE)</f>
        <v>#N/A</v>
      </c>
    </row>
    <row r="160" spans="1:22" x14ac:dyDescent="0.2">
      <c r="A160" t="s">
        <v>350</v>
      </c>
      <c r="B160" s="6" t="s">
        <v>86</v>
      </c>
      <c r="C160" s="12">
        <v>50572.673000000003</v>
      </c>
      <c r="D160" s="12" t="s">
        <v>252</v>
      </c>
      <c r="E160" s="37">
        <f t="shared" si="35"/>
        <v>13435.118830898431</v>
      </c>
      <c r="F160" s="110">
        <f t="shared" si="30"/>
        <v>13434.5</v>
      </c>
      <c r="G160">
        <f t="shared" si="32"/>
        <v>0.25545915000111563</v>
      </c>
      <c r="N160">
        <f t="shared" si="31"/>
        <v>0.25545915000111563</v>
      </c>
      <c r="P160">
        <f t="shared" si="37"/>
        <v>3.9651856836246675E-2</v>
      </c>
      <c r="Q160" s="2">
        <f t="shared" si="36"/>
        <v>35554.173000000003</v>
      </c>
      <c r="R160">
        <f t="shared" si="33"/>
        <v>4.6572787783147697E-2</v>
      </c>
      <c r="S160">
        <v>1</v>
      </c>
      <c r="T160">
        <f t="shared" si="34"/>
        <v>4.6572787783147697E-2</v>
      </c>
      <c r="V160" t="e">
        <f>VLOOKUP(C160,'B (2)'!C$21:E$117,3,FALSE)</f>
        <v>#N/A</v>
      </c>
    </row>
    <row r="161" spans="1:22" x14ac:dyDescent="0.2">
      <c r="A161" t="s">
        <v>350</v>
      </c>
      <c r="B161" s="6" t="s">
        <v>82</v>
      </c>
      <c r="C161" s="12">
        <v>50921.705000000002</v>
      </c>
      <c r="D161" s="12" t="s">
        <v>252</v>
      </c>
      <c r="E161" s="37">
        <f t="shared" si="35"/>
        <v>14280.623038289106</v>
      </c>
      <c r="F161" s="110">
        <f t="shared" si="30"/>
        <v>14280</v>
      </c>
      <c r="G161">
        <f t="shared" si="32"/>
        <v>0.2571959999986575</v>
      </c>
      <c r="N161">
        <f t="shared" si="31"/>
        <v>0.2571959999986575</v>
      </c>
      <c r="P161">
        <f t="shared" si="37"/>
        <v>4.7025374833532557E-2</v>
      </c>
      <c r="Q161" s="2">
        <f t="shared" si="36"/>
        <v>35903.205000000002</v>
      </c>
      <c r="R161">
        <f t="shared" si="33"/>
        <v>4.4171691682299452E-2</v>
      </c>
      <c r="S161">
        <v>1</v>
      </c>
      <c r="T161">
        <f t="shared" si="34"/>
        <v>4.4171691682299452E-2</v>
      </c>
      <c r="V161" t="e">
        <f>VLOOKUP(C161,'B (2)'!C$21:E$117,3,FALSE)</f>
        <v>#N/A</v>
      </c>
    </row>
    <row r="162" spans="1:22" x14ac:dyDescent="0.2">
      <c r="A162" t="s">
        <v>350</v>
      </c>
      <c r="B162" s="6" t="s">
        <v>82</v>
      </c>
      <c r="C162" s="12">
        <v>50926.642999999996</v>
      </c>
      <c r="D162" s="12" t="s">
        <v>252</v>
      </c>
      <c r="E162" s="37">
        <f t="shared" si="35"/>
        <v>14292.584978100042</v>
      </c>
      <c r="F162" s="110">
        <f t="shared" si="30"/>
        <v>14292</v>
      </c>
      <c r="G162">
        <f t="shared" si="32"/>
        <v>0.24148439999407856</v>
      </c>
      <c r="N162">
        <f t="shared" si="31"/>
        <v>0.24148439999407856</v>
      </c>
      <c r="P162">
        <f t="shared" si="37"/>
        <v>4.7132873161946656E-2</v>
      </c>
      <c r="Q162" s="2">
        <f t="shared" si="36"/>
        <v>35908.142999999996</v>
      </c>
      <c r="R162">
        <f t="shared" si="33"/>
        <v>3.7772515981980892E-2</v>
      </c>
      <c r="S162">
        <v>1</v>
      </c>
      <c r="T162">
        <f t="shared" si="34"/>
        <v>3.7772515981980892E-2</v>
      </c>
      <c r="V162" t="e">
        <f>VLOOKUP(C162,'B (2)'!C$21:E$117,3,FALSE)</f>
        <v>#N/A</v>
      </c>
    </row>
    <row r="163" spans="1:22" x14ac:dyDescent="0.2">
      <c r="A163" t="s">
        <v>350</v>
      </c>
      <c r="B163" s="6" t="s">
        <v>86</v>
      </c>
      <c r="C163" s="12">
        <v>51656.724199999997</v>
      </c>
      <c r="D163" s="12" t="s">
        <v>252</v>
      </c>
      <c r="E163" s="37">
        <f t="shared" si="35"/>
        <v>16061.152692054162</v>
      </c>
      <c r="F163" s="110">
        <f t="shared" si="30"/>
        <v>16060.5</v>
      </c>
      <c r="G163">
        <f t="shared" si="32"/>
        <v>0.26943734999804292</v>
      </c>
      <c r="N163">
        <f t="shared" si="31"/>
        <v>0.26943734999804292</v>
      </c>
      <c r="P163">
        <f t="shared" si="37"/>
        <v>6.3846816377642238E-2</v>
      </c>
      <c r="Q163" s="2">
        <f t="shared" si="36"/>
        <v>36638.224199999997</v>
      </c>
      <c r="R163">
        <f t="shared" si="33"/>
        <v>4.226746751432111E-2</v>
      </c>
      <c r="S163">
        <v>1</v>
      </c>
      <c r="T163">
        <f t="shared" si="34"/>
        <v>4.226746751432111E-2</v>
      </c>
      <c r="V163" t="e">
        <f>VLOOKUP(C163,'B (2)'!C$21:E$117,3,FALSE)</f>
        <v>#N/A</v>
      </c>
    </row>
    <row r="164" spans="1:22" x14ac:dyDescent="0.2">
      <c r="A164" t="s">
        <v>277</v>
      </c>
      <c r="B164" s="6" t="s">
        <v>82</v>
      </c>
      <c r="C164" s="12">
        <v>51987.600100000003</v>
      </c>
      <c r="D164" s="12" t="s">
        <v>252</v>
      </c>
      <c r="E164" s="37">
        <f t="shared" si="35"/>
        <v>16862.675089926513</v>
      </c>
      <c r="F164" s="110">
        <f t="shared" si="30"/>
        <v>16862</v>
      </c>
      <c r="G164">
        <f t="shared" si="32"/>
        <v>0.27868339999986347</v>
      </c>
      <c r="N164">
        <f t="shared" si="31"/>
        <v>0.27868339999986347</v>
      </c>
      <c r="P164">
        <f t="shared" si="37"/>
        <v>7.199175216922786E-2</v>
      </c>
      <c r="Q164" s="2">
        <f t="shared" si="36"/>
        <v>36969.100100000003</v>
      </c>
      <c r="R164">
        <f t="shared" si="33"/>
        <v>4.2721437282943489E-2</v>
      </c>
      <c r="S164">
        <v>1</v>
      </c>
      <c r="T164">
        <f t="shared" si="34"/>
        <v>4.2721437282943489E-2</v>
      </c>
      <c r="V164" t="e">
        <f>VLOOKUP(C164,'B (2)'!C$21:E$117,3,FALSE)</f>
        <v>#N/A</v>
      </c>
    </row>
    <row r="165" spans="1:22" x14ac:dyDescent="0.2">
      <c r="A165" t="s">
        <v>277</v>
      </c>
      <c r="B165" s="6" t="s">
        <v>82</v>
      </c>
      <c r="C165" s="12">
        <v>52076.75</v>
      </c>
      <c r="D165" s="12" t="s">
        <v>252</v>
      </c>
      <c r="E165" s="37">
        <f t="shared" si="35"/>
        <v>17078.634129608992</v>
      </c>
      <c r="F165" s="110">
        <f t="shared" si="30"/>
        <v>17078</v>
      </c>
      <c r="G165">
        <f t="shared" si="32"/>
        <v>0.26177459999598796</v>
      </c>
      <c r="N165">
        <f t="shared" si="31"/>
        <v>0.26177459999598796</v>
      </c>
      <c r="P165">
        <f t="shared" si="37"/>
        <v>7.4247589293193944E-2</v>
      </c>
      <c r="Q165" s="2">
        <f t="shared" si="36"/>
        <v>37058.25</v>
      </c>
      <c r="R165">
        <f t="shared" si="33"/>
        <v>3.5166379743125822E-2</v>
      </c>
      <c r="S165">
        <v>1</v>
      </c>
      <c r="T165">
        <f t="shared" si="34"/>
        <v>3.5166379743125822E-2</v>
      </c>
      <c r="V165" t="e">
        <f>VLOOKUP(C165,'B (2)'!C$21:E$117,3,FALSE)</f>
        <v>#N/A</v>
      </c>
    </row>
    <row r="166" spans="1:22" x14ac:dyDescent="0.2">
      <c r="A166" t="s">
        <v>283</v>
      </c>
      <c r="B166" s="6" t="s">
        <v>86</v>
      </c>
      <c r="C166" s="12">
        <v>52365.125200000002</v>
      </c>
      <c r="D166" s="12" t="s">
        <v>252</v>
      </c>
      <c r="E166" s="37">
        <f t="shared" si="35"/>
        <v>17777.201724864241</v>
      </c>
      <c r="F166" s="110">
        <f t="shared" si="30"/>
        <v>17776.5</v>
      </c>
      <c r="G166">
        <f t="shared" si="32"/>
        <v>0.28967854999791598</v>
      </c>
      <c r="N166">
        <f t="shared" si="31"/>
        <v>0.28967854999791598</v>
      </c>
      <c r="P166">
        <f t="shared" si="37"/>
        <v>8.1719277290813283E-2</v>
      </c>
      <c r="Q166" s="2">
        <f t="shared" si="36"/>
        <v>37346.625200000002</v>
      </c>
      <c r="R166">
        <f t="shared" si="33"/>
        <v>4.3247059104867105E-2</v>
      </c>
      <c r="S166">
        <v>1</v>
      </c>
      <c r="T166">
        <f t="shared" si="34"/>
        <v>4.3247059104867105E-2</v>
      </c>
      <c r="V166" t="e">
        <f>VLOOKUP(C166,'B (2)'!C$21:E$117,3,FALSE)</f>
        <v>#N/A</v>
      </c>
    </row>
    <row r="167" spans="1:22" x14ac:dyDescent="0.2">
      <c r="A167" t="s">
        <v>588</v>
      </c>
      <c r="B167" s="6" t="s">
        <v>86</v>
      </c>
      <c r="C167" s="12">
        <v>52404.2402</v>
      </c>
      <c r="D167" s="12" t="s">
        <v>252</v>
      </c>
      <c r="E167" s="37">
        <f t="shared" si="35"/>
        <v>17871.954919620264</v>
      </c>
      <c r="F167" s="110">
        <f t="shared" si="30"/>
        <v>17871.5</v>
      </c>
      <c r="G167">
        <f t="shared" si="32"/>
        <v>0.18779504999838537</v>
      </c>
      <c r="N167">
        <f t="shared" si="31"/>
        <v>0.18779504999838537</v>
      </c>
      <c r="P167">
        <f t="shared" si="37"/>
        <v>8.2756330381177287E-2</v>
      </c>
      <c r="Q167" s="2">
        <f t="shared" si="36"/>
        <v>37385.7402</v>
      </c>
      <c r="R167">
        <f t="shared" si="33"/>
        <v>1.1033132618822453E-2</v>
      </c>
      <c r="S167">
        <v>1</v>
      </c>
      <c r="T167">
        <f t="shared" si="34"/>
        <v>1.1033132618822453E-2</v>
      </c>
      <c r="V167" t="e">
        <f>VLOOKUP(C167,'B (2)'!C$21:E$117,3,FALSE)</f>
        <v>#N/A</v>
      </c>
    </row>
    <row r="168" spans="1:22" x14ac:dyDescent="0.2">
      <c r="A168" t="s">
        <v>606</v>
      </c>
      <c r="B168" s="6" t="s">
        <v>82</v>
      </c>
      <c r="C168" s="12">
        <v>52705.905500000001</v>
      </c>
      <c r="D168" s="12" t="s">
        <v>252</v>
      </c>
      <c r="E168" s="37">
        <f t="shared" si="35"/>
        <v>18602.716799258153</v>
      </c>
      <c r="F168" s="110">
        <f t="shared" si="30"/>
        <v>18602</v>
      </c>
      <c r="G168">
        <f t="shared" si="32"/>
        <v>0.29590140000073006</v>
      </c>
      <c r="N168">
        <f t="shared" si="31"/>
        <v>0.29590140000073006</v>
      </c>
      <c r="P168">
        <f t="shared" si="37"/>
        <v>9.0897599789189598E-2</v>
      </c>
      <c r="Q168" s="2">
        <f t="shared" si="36"/>
        <v>37687.405500000001</v>
      </c>
      <c r="R168">
        <f t="shared" si="33"/>
        <v>4.20265581011732E-2</v>
      </c>
      <c r="S168">
        <v>1</v>
      </c>
      <c r="T168">
        <f t="shared" si="34"/>
        <v>4.20265581011732E-2</v>
      </c>
      <c r="V168" t="e">
        <f>VLOOKUP(C168,'B (2)'!C$21:E$117,3,FALSE)</f>
        <v>#N/A</v>
      </c>
    </row>
    <row r="169" spans="1:22" x14ac:dyDescent="0.2">
      <c r="A169" t="s">
        <v>277</v>
      </c>
      <c r="B169" s="6" t="s">
        <v>86</v>
      </c>
      <c r="C169" s="12">
        <v>52707.763400000003</v>
      </c>
      <c r="D169" s="12" t="s">
        <v>252</v>
      </c>
      <c r="E169" s="37">
        <f t="shared" si="35"/>
        <v>18607.217424607443</v>
      </c>
      <c r="F169" s="110">
        <f t="shared" ref="F169:F187" si="38">ROUND(2*E169,0)/2-0.5</f>
        <v>18606.5</v>
      </c>
      <c r="G169">
        <f t="shared" si="32"/>
        <v>0.29615955000190297</v>
      </c>
      <c r="N169">
        <f t="shared" si="31"/>
        <v>0.29615955000190297</v>
      </c>
      <c r="P169">
        <f t="shared" si="37"/>
        <v>9.0948666636578232E-2</v>
      </c>
      <c r="Q169" s="2">
        <f t="shared" si="36"/>
        <v>37689.263400000003</v>
      </c>
      <c r="R169">
        <f t="shared" si="33"/>
        <v>4.211150665157691E-2</v>
      </c>
      <c r="S169">
        <v>1</v>
      </c>
      <c r="T169">
        <f t="shared" si="34"/>
        <v>4.211150665157691E-2</v>
      </c>
      <c r="V169" t="e">
        <f>VLOOKUP(C169,'B (2)'!C$21:E$117,3,FALSE)</f>
        <v>#N/A</v>
      </c>
    </row>
    <row r="170" spans="1:22" x14ac:dyDescent="0.2">
      <c r="A170" t="s">
        <v>615</v>
      </c>
      <c r="B170" s="6" t="s">
        <v>86</v>
      </c>
      <c r="C170" s="12">
        <v>52724.279699999999</v>
      </c>
      <c r="D170" s="12" t="s">
        <v>252</v>
      </c>
      <c r="E170" s="37">
        <f t="shared" si="35"/>
        <v>18647.226939896937</v>
      </c>
      <c r="F170" s="110">
        <f t="shared" si="38"/>
        <v>18646.5</v>
      </c>
      <c r="G170">
        <f t="shared" si="32"/>
        <v>0.30008755000017118</v>
      </c>
      <c r="N170">
        <f t="shared" ref="N170:N187" si="39">G170</f>
        <v>0.30008755000017118</v>
      </c>
      <c r="P170">
        <f t="shared" si="37"/>
        <v>9.1403086751542864E-2</v>
      </c>
      <c r="Q170" s="2">
        <f t="shared" si="36"/>
        <v>37705.779699999999</v>
      </c>
      <c r="R170">
        <f t="shared" si="33"/>
        <v>4.354920520136811E-2</v>
      </c>
      <c r="S170">
        <v>1</v>
      </c>
      <c r="T170">
        <f t="shared" si="34"/>
        <v>4.354920520136811E-2</v>
      </c>
      <c r="V170" t="e">
        <f>VLOOKUP(C170,'B (2)'!C$21:E$117,3,FALSE)</f>
        <v>#N/A</v>
      </c>
    </row>
    <row r="171" spans="1:22" x14ac:dyDescent="0.2">
      <c r="A171" t="s">
        <v>277</v>
      </c>
      <c r="B171" s="6" t="s">
        <v>82</v>
      </c>
      <c r="C171" s="12">
        <v>52735.641000000003</v>
      </c>
      <c r="D171" s="12" t="s">
        <v>252</v>
      </c>
      <c r="E171" s="37">
        <f t="shared" si="35"/>
        <v>18674.748848923708</v>
      </c>
      <c r="F171" s="110">
        <f t="shared" si="38"/>
        <v>18674</v>
      </c>
      <c r="G171">
        <f t="shared" si="32"/>
        <v>0.30913180000061402</v>
      </c>
      <c r="N171">
        <f t="shared" si="39"/>
        <v>0.30913180000061402</v>
      </c>
      <c r="P171">
        <f t="shared" si="37"/>
        <v>9.1716014264002707E-2</v>
      </c>
      <c r="Q171" s="2">
        <f t="shared" si="36"/>
        <v>37717.141000000003</v>
      </c>
      <c r="R171">
        <f t="shared" si="33"/>
        <v>4.7269623887468075E-2</v>
      </c>
      <c r="S171">
        <v>1</v>
      </c>
      <c r="T171">
        <f t="shared" si="34"/>
        <v>4.7269623887468075E-2</v>
      </c>
      <c r="V171" t="e">
        <f>VLOOKUP(C171,'B (2)'!C$21:E$117,3,FALSE)</f>
        <v>#N/A</v>
      </c>
    </row>
    <row r="172" spans="1:22" x14ac:dyDescent="0.2">
      <c r="A172" t="s">
        <v>615</v>
      </c>
      <c r="B172" s="6" t="s">
        <v>86</v>
      </c>
      <c r="C172" s="12">
        <v>52991.361299999997</v>
      </c>
      <c r="D172" s="12" t="s">
        <v>252</v>
      </c>
      <c r="E172" s="37">
        <f t="shared" si="35"/>
        <v>19294.212363917177</v>
      </c>
      <c r="F172" s="110">
        <f t="shared" si="38"/>
        <v>19293.5</v>
      </c>
      <c r="G172">
        <f t="shared" si="32"/>
        <v>0.29407044999243226</v>
      </c>
      <c r="N172">
        <f t="shared" si="39"/>
        <v>0.29407044999243226</v>
      </c>
      <c r="P172">
        <f t="shared" si="37"/>
        <v>9.8876336356437167E-2</v>
      </c>
      <c r="Q172" s="2">
        <f t="shared" si="36"/>
        <v>37972.861299999997</v>
      </c>
      <c r="R172">
        <f t="shared" si="33"/>
        <v>3.8100741998141764E-2</v>
      </c>
      <c r="S172">
        <v>1</v>
      </c>
      <c r="T172">
        <f t="shared" si="34"/>
        <v>3.8100741998141764E-2</v>
      </c>
      <c r="V172" t="e">
        <f>VLOOKUP(C172,'B (2)'!C$21:E$117,3,FALSE)</f>
        <v>#N/A</v>
      </c>
    </row>
    <row r="173" spans="1:22" x14ac:dyDescent="0.2">
      <c r="A173" t="s">
        <v>285</v>
      </c>
      <c r="B173" s="6" t="s">
        <v>86</v>
      </c>
      <c r="C173" s="12">
        <v>53072.286699999997</v>
      </c>
      <c r="D173" s="12" t="s">
        <v>252</v>
      </c>
      <c r="E173" s="37">
        <f t="shared" si="35"/>
        <v>19490.248160591331</v>
      </c>
      <c r="F173" s="110">
        <f t="shared" si="38"/>
        <v>19489.5</v>
      </c>
      <c r="G173">
        <f t="shared" si="32"/>
        <v>0.30884764999791514</v>
      </c>
      <c r="N173">
        <f t="shared" si="39"/>
        <v>0.30884764999791514</v>
      </c>
      <c r="P173">
        <f t="shared" si="37"/>
        <v>0.10118598125484295</v>
      </c>
      <c r="Q173" s="2">
        <f t="shared" si="36"/>
        <v>38053.786699999997</v>
      </c>
      <c r="R173">
        <f t="shared" si="33"/>
        <v>4.3123368665157438E-2</v>
      </c>
      <c r="S173">
        <v>1</v>
      </c>
      <c r="T173">
        <f t="shared" si="34"/>
        <v>4.3123368665157438E-2</v>
      </c>
      <c r="V173" t="e">
        <f>VLOOKUP(C173,'B (2)'!C$21:E$117,3,FALSE)</f>
        <v>#N/A</v>
      </c>
    </row>
    <row r="174" spans="1:22" x14ac:dyDescent="0.2">
      <c r="A174" t="s">
        <v>277</v>
      </c>
      <c r="B174" s="6" t="s">
        <v>82</v>
      </c>
      <c r="C174" s="12">
        <v>53442.793899999997</v>
      </c>
      <c r="D174" s="12" t="s">
        <v>252</v>
      </c>
      <c r="E174" s="37">
        <f t="shared" si="35"/>
        <v>20387.774451786805</v>
      </c>
      <c r="F174" s="110">
        <f t="shared" si="38"/>
        <v>20387.5</v>
      </c>
      <c r="G174">
        <f t="shared" si="32"/>
        <v>0.11329624999052612</v>
      </c>
      <c r="N174">
        <f t="shared" si="39"/>
        <v>0.11329624999052612</v>
      </c>
      <c r="P174">
        <f t="shared" si="37"/>
        <v>0.11203979038894105</v>
      </c>
      <c r="Q174" s="2">
        <f t="shared" si="36"/>
        <v>38424.293899999997</v>
      </c>
      <c r="R174">
        <f t="shared" si="33"/>
        <v>1.5786907304153251E-6</v>
      </c>
      <c r="S174">
        <v>1</v>
      </c>
      <c r="T174">
        <f t="shared" si="34"/>
        <v>1.5786907304153251E-6</v>
      </c>
      <c r="V174" t="e">
        <f>VLOOKUP(C174,'B (2)'!C$21:E$117,3,FALSE)</f>
        <v>#N/A</v>
      </c>
    </row>
    <row r="175" spans="1:22" x14ac:dyDescent="0.2">
      <c r="A175" t="s">
        <v>672</v>
      </c>
      <c r="B175" s="6" t="s">
        <v>82</v>
      </c>
      <c r="C175" s="12">
        <v>53451.465199999999</v>
      </c>
      <c r="D175" s="12" t="s">
        <v>252</v>
      </c>
      <c r="E175" s="37">
        <f t="shared" si="35"/>
        <v>20408.780034752115</v>
      </c>
      <c r="F175" s="110">
        <f t="shared" si="38"/>
        <v>20408.5</v>
      </c>
      <c r="G175">
        <f t="shared" ref="G175:G187" si="40">+C175-(C$7+F175*C$8)</f>
        <v>0.11560094999731518</v>
      </c>
      <c r="N175">
        <f t="shared" si="39"/>
        <v>0.11560094999731518</v>
      </c>
      <c r="P175">
        <f t="shared" si="37"/>
        <v>0.11229895062613118</v>
      </c>
      <c r="Q175" s="2">
        <f t="shared" si="36"/>
        <v>38432.965199999999</v>
      </c>
      <c r="R175">
        <f t="shared" ref="R175:R187" si="41">+(P175-G175)^2</f>
        <v>1.0903199847299532E-5</v>
      </c>
      <c r="S175">
        <v>1</v>
      </c>
      <c r="T175">
        <f t="shared" ref="T175:T187" si="42">+S175*R175</f>
        <v>1.0903199847299532E-5</v>
      </c>
      <c r="V175" t="e">
        <f>VLOOKUP(C175,'B (2)'!C$21:E$117,3,FALSE)</f>
        <v>#N/A</v>
      </c>
    </row>
    <row r="176" spans="1:22" x14ac:dyDescent="0.2">
      <c r="A176" t="s">
        <v>691</v>
      </c>
      <c r="B176" s="6" t="s">
        <v>86</v>
      </c>
      <c r="C176" s="12">
        <v>53469.009100000003</v>
      </c>
      <c r="D176" s="12" t="s">
        <v>252</v>
      </c>
      <c r="E176" s="37">
        <f t="shared" si="35"/>
        <v>20451.278835045625</v>
      </c>
      <c r="F176" s="110">
        <f t="shared" si="38"/>
        <v>20451</v>
      </c>
      <c r="G176">
        <f t="shared" si="40"/>
        <v>0.11510570000245934</v>
      </c>
      <c r="N176">
        <f t="shared" si="39"/>
        <v>0.11510570000245934</v>
      </c>
      <c r="P176">
        <f t="shared" si="37"/>
        <v>0.1128241884123206</v>
      </c>
      <c r="Q176" s="2">
        <f t="shared" si="36"/>
        <v>38450.509100000003</v>
      </c>
      <c r="R176">
        <f t="shared" si="41"/>
        <v>5.2052951359374171E-6</v>
      </c>
      <c r="S176">
        <v>1</v>
      </c>
      <c r="T176">
        <f t="shared" si="42"/>
        <v>5.2052951359374171E-6</v>
      </c>
      <c r="V176" t="e">
        <f>VLOOKUP(C176,'B (2)'!C$21:E$117,3,FALSE)</f>
        <v>#N/A</v>
      </c>
    </row>
    <row r="177" spans="1:22" x14ac:dyDescent="0.2">
      <c r="A177" t="s">
        <v>691</v>
      </c>
      <c r="B177" s="6" t="s">
        <v>82</v>
      </c>
      <c r="C177" s="12">
        <v>53469.213799999998</v>
      </c>
      <c r="D177" s="12" t="s">
        <v>252</v>
      </c>
      <c r="E177" s="37">
        <f t="shared" si="35"/>
        <v>20451.774705657055</v>
      </c>
      <c r="F177" s="110">
        <f t="shared" si="38"/>
        <v>20451.5</v>
      </c>
      <c r="G177">
        <f t="shared" si="40"/>
        <v>0.11340104999544565</v>
      </c>
      <c r="N177">
        <f t="shared" si="39"/>
        <v>0.11340104999544565</v>
      </c>
      <c r="P177">
        <f t="shared" si="37"/>
        <v>0.11283037363012732</v>
      </c>
      <c r="Q177" s="2">
        <f t="shared" si="36"/>
        <v>38450.713799999998</v>
      </c>
      <c r="R177">
        <f t="shared" si="41"/>
        <v>3.2567151393293242E-7</v>
      </c>
      <c r="S177">
        <v>1</v>
      </c>
      <c r="T177">
        <f t="shared" si="42"/>
        <v>3.2567151393293242E-7</v>
      </c>
      <c r="V177" t="e">
        <f>VLOOKUP(C177,'B (2)'!C$21:E$117,3,FALSE)</f>
        <v>#N/A</v>
      </c>
    </row>
    <row r="178" spans="1:22" x14ac:dyDescent="0.2">
      <c r="A178" t="s">
        <v>277</v>
      </c>
      <c r="B178" s="6" t="s">
        <v>82</v>
      </c>
      <c r="C178" s="12">
        <v>53840.7546</v>
      </c>
      <c r="D178" s="12" t="s">
        <v>252</v>
      </c>
      <c r="E178" s="37">
        <f t="shared" si="35"/>
        <v>21351.804816412801</v>
      </c>
      <c r="F178" s="110">
        <f t="shared" si="38"/>
        <v>21351.5</v>
      </c>
      <c r="G178">
        <f t="shared" si="40"/>
        <v>0.12583104999794159</v>
      </c>
      <c r="N178">
        <f t="shared" si="39"/>
        <v>0.12583104999794159</v>
      </c>
      <c r="P178">
        <f t="shared" si="37"/>
        <v>0.12418804297736516</v>
      </c>
      <c r="Q178" s="2">
        <f t="shared" si="36"/>
        <v>38822.2546</v>
      </c>
      <c r="R178">
        <f t="shared" si="41"/>
        <v>2.6994720696634419E-6</v>
      </c>
      <c r="S178">
        <v>1</v>
      </c>
      <c r="T178">
        <f t="shared" si="42"/>
        <v>2.6994720696634419E-6</v>
      </c>
      <c r="V178" t="e">
        <f>VLOOKUP(C178,'B (2)'!C$21:E$117,3,FALSE)</f>
        <v>#N/A</v>
      </c>
    </row>
    <row r="179" spans="1:22" x14ac:dyDescent="0.2">
      <c r="A179" t="s">
        <v>277</v>
      </c>
      <c r="B179" s="6" t="s">
        <v>86</v>
      </c>
      <c r="C179" s="12">
        <v>54177.824099999998</v>
      </c>
      <c r="D179" s="12" t="s">
        <v>252</v>
      </c>
      <c r="E179" s="37">
        <f t="shared" si="35"/>
        <v>22168.330752238373</v>
      </c>
      <c r="F179" s="110">
        <f t="shared" si="38"/>
        <v>22168</v>
      </c>
      <c r="G179">
        <f t="shared" si="40"/>
        <v>0.13653759999579052</v>
      </c>
      <c r="N179">
        <f t="shared" si="39"/>
        <v>0.13653759999579052</v>
      </c>
      <c r="P179">
        <f t="shared" si="37"/>
        <v>0.13487981879034444</v>
      </c>
      <c r="Q179" s="2">
        <f t="shared" si="36"/>
        <v>39159.324099999998</v>
      </c>
      <c r="R179">
        <f t="shared" si="41"/>
        <v>2.7482385251302378E-6</v>
      </c>
      <c r="S179">
        <v>1</v>
      </c>
      <c r="T179">
        <f t="shared" si="42"/>
        <v>2.7482385251302378E-6</v>
      </c>
      <c r="V179" t="e">
        <f>VLOOKUP(C179,'B (2)'!C$21:E$117,3,FALSE)</f>
        <v>#N/A</v>
      </c>
    </row>
    <row r="180" spans="1:22" x14ac:dyDescent="0.2">
      <c r="A180" t="s">
        <v>277</v>
      </c>
      <c r="B180" s="6" t="s">
        <v>82</v>
      </c>
      <c r="C180" s="12">
        <v>54190.828600000001</v>
      </c>
      <c r="D180" s="12" t="s">
        <v>252</v>
      </c>
      <c r="E180" s="37">
        <f t="shared" si="35"/>
        <v>22199.833191742528</v>
      </c>
      <c r="F180" s="110">
        <f t="shared" si="38"/>
        <v>22199.5</v>
      </c>
      <c r="G180">
        <f t="shared" si="40"/>
        <v>0.13754464999510674</v>
      </c>
      <c r="N180">
        <f t="shared" si="39"/>
        <v>0.13754464999510674</v>
      </c>
      <c r="P180">
        <f t="shared" si="37"/>
        <v>0.13529969209736228</v>
      </c>
      <c r="Q180" s="2">
        <f t="shared" si="36"/>
        <v>39172.328600000001</v>
      </c>
      <c r="R180">
        <f t="shared" si="41"/>
        <v>5.0398359626451979E-6</v>
      </c>
      <c r="S180">
        <v>1</v>
      </c>
      <c r="T180">
        <f t="shared" si="42"/>
        <v>5.0398359626451979E-6</v>
      </c>
      <c r="V180" t="e">
        <f>VLOOKUP(C180,'B (2)'!C$21:E$117,3,FALSE)</f>
        <v>#N/A</v>
      </c>
    </row>
    <row r="181" spans="1:22" x14ac:dyDescent="0.2">
      <c r="A181" t="s">
        <v>807</v>
      </c>
      <c r="B181" s="6" t="s">
        <v>86</v>
      </c>
      <c r="C181" s="12">
        <v>55584.720300000001</v>
      </c>
      <c r="D181" s="12" t="s">
        <v>252</v>
      </c>
      <c r="E181" s="37">
        <f t="shared" ref="E181:E187" si="43">+(C181-C$7)/C$8</f>
        <v>25576.432749940464</v>
      </c>
      <c r="F181" s="110">
        <f t="shared" si="38"/>
        <v>25576</v>
      </c>
      <c r="G181">
        <f t="shared" si="40"/>
        <v>0.17864320000080625</v>
      </c>
      <c r="N181">
        <f t="shared" si="39"/>
        <v>0.17864320000080625</v>
      </c>
      <c r="P181">
        <f t="shared" si="37"/>
        <v>0.18349049574392801</v>
      </c>
      <c r="Q181" s="2">
        <f t="shared" ref="Q181:Q187" si="44">+C181-15018.5</f>
        <v>40566.220300000001</v>
      </c>
      <c r="R181">
        <f t="shared" si="41"/>
        <v>2.3496276021286336E-5</v>
      </c>
      <c r="S181">
        <v>1</v>
      </c>
      <c r="T181">
        <f t="shared" si="42"/>
        <v>2.3496276021286336E-5</v>
      </c>
      <c r="V181" t="e">
        <f>VLOOKUP(C181,'B (2)'!C$21:E$117,3,FALSE)</f>
        <v>#N/A</v>
      </c>
    </row>
    <row r="182" spans="1:22" x14ac:dyDescent="0.2">
      <c r="A182" t="s">
        <v>837</v>
      </c>
      <c r="B182" s="6" t="s">
        <v>86</v>
      </c>
      <c r="C182" s="12">
        <v>55656.143799999998</v>
      </c>
      <c r="D182" s="12" t="s">
        <v>252</v>
      </c>
      <c r="E182" s="37">
        <f t="shared" si="43"/>
        <v>25749.450896576203</v>
      </c>
      <c r="F182" s="110">
        <f t="shared" si="38"/>
        <v>25749</v>
      </c>
      <c r="G182">
        <f t="shared" si="40"/>
        <v>0.18613429999822984</v>
      </c>
      <c r="N182">
        <f t="shared" si="39"/>
        <v>0.18613429999822984</v>
      </c>
      <c r="P182">
        <f t="shared" si="37"/>
        <v>0.18612955415555332</v>
      </c>
      <c r="Q182" s="2">
        <f t="shared" si="44"/>
        <v>40637.643799999998</v>
      </c>
      <c r="R182">
        <f t="shared" si="41"/>
        <v>2.2523022710205871E-11</v>
      </c>
      <c r="S182">
        <v>1</v>
      </c>
      <c r="T182">
        <f t="shared" si="42"/>
        <v>2.2523022710205871E-11</v>
      </c>
      <c r="V182" t="e">
        <f>VLOOKUP(C182,'B (2)'!C$21:E$117,3,FALSE)</f>
        <v>#N/A</v>
      </c>
    </row>
    <row r="183" spans="1:22" x14ac:dyDescent="0.2">
      <c r="A183" t="s">
        <v>847</v>
      </c>
      <c r="B183" s="6" t="s">
        <v>82</v>
      </c>
      <c r="C183" s="12">
        <v>55663.368300000002</v>
      </c>
      <c r="D183" s="12" t="s">
        <v>252</v>
      </c>
      <c r="E183" s="37">
        <f t="shared" si="43"/>
        <v>25766.951713539398</v>
      </c>
      <c r="F183" s="110">
        <f t="shared" si="38"/>
        <v>25766.5</v>
      </c>
      <c r="G183">
        <f t="shared" si="40"/>
        <v>0.18647154999780469</v>
      </c>
      <c r="N183">
        <f t="shared" si="39"/>
        <v>0.18647154999780469</v>
      </c>
      <c r="P183">
        <f t="shared" si="37"/>
        <v>0.18639743348596621</v>
      </c>
      <c r="Q183" s="2">
        <f t="shared" si="44"/>
        <v>40644.868300000002</v>
      </c>
      <c r="R183">
        <f t="shared" si="41"/>
        <v>5.4932573271025753E-9</v>
      </c>
      <c r="S183">
        <v>1</v>
      </c>
      <c r="T183">
        <f t="shared" si="42"/>
        <v>5.4932573271025753E-9</v>
      </c>
      <c r="V183" t="e">
        <f>VLOOKUP(C183,'B (2)'!C$21:E$117,3,FALSE)</f>
        <v>#N/A</v>
      </c>
    </row>
    <row r="184" spans="1:22" x14ac:dyDescent="0.2">
      <c r="A184" t="s">
        <v>837</v>
      </c>
      <c r="B184" s="6" t="s">
        <v>82</v>
      </c>
      <c r="C184" s="12">
        <v>55716.616000000002</v>
      </c>
      <c r="D184" s="12" t="s">
        <v>252</v>
      </c>
      <c r="E184" s="37">
        <f t="shared" si="43"/>
        <v>25895.940328863715</v>
      </c>
      <c r="F184" s="110">
        <f t="shared" si="38"/>
        <v>25895.5</v>
      </c>
      <c r="G184">
        <f t="shared" si="40"/>
        <v>0.1817718500024057</v>
      </c>
      <c r="N184">
        <f t="shared" si="39"/>
        <v>0.1817718500024057</v>
      </c>
      <c r="P184">
        <f t="shared" si="37"/>
        <v>0.18837731665197163</v>
      </c>
      <c r="Q184" s="2">
        <f t="shared" si="44"/>
        <v>40698.116000000002</v>
      </c>
      <c r="R184">
        <f t="shared" si="41"/>
        <v>4.3632189658527793E-5</v>
      </c>
      <c r="S184">
        <v>1</v>
      </c>
      <c r="T184">
        <f t="shared" si="42"/>
        <v>4.3632189658527793E-5</v>
      </c>
      <c r="V184" t="e">
        <f>VLOOKUP(C184,'B (2)'!C$21:E$117,3,FALSE)</f>
        <v>#N/A</v>
      </c>
    </row>
    <row r="185" spans="1:22" x14ac:dyDescent="0.2">
      <c r="A185" t="s">
        <v>865</v>
      </c>
      <c r="B185" s="6" t="s">
        <v>82</v>
      </c>
      <c r="C185" s="12">
        <v>56005.595999999998</v>
      </c>
      <c r="D185" s="12" t="s">
        <v>252</v>
      </c>
      <c r="E185" s="37">
        <f t="shared" si="43"/>
        <v>26595.973007391054</v>
      </c>
      <c r="F185" s="110">
        <f t="shared" si="38"/>
        <v>26595.5</v>
      </c>
      <c r="G185">
        <f t="shared" si="40"/>
        <v>0.19526184999267571</v>
      </c>
      <c r="N185">
        <f t="shared" si="39"/>
        <v>0.19526184999267571</v>
      </c>
      <c r="P185">
        <f t="shared" si="37"/>
        <v>0.19928145618470922</v>
      </c>
      <c r="Q185" s="2">
        <f t="shared" si="44"/>
        <v>40987.095999999998</v>
      </c>
      <c r="R185">
        <f t="shared" si="41"/>
        <v>1.6157233939034127E-5</v>
      </c>
      <c r="S185">
        <v>1</v>
      </c>
      <c r="T185">
        <f t="shared" si="42"/>
        <v>1.6157233939034127E-5</v>
      </c>
      <c r="V185" t="e">
        <f>VLOOKUP(C185,'B (2)'!C$21:E$117,3,FALSE)</f>
        <v>#N/A</v>
      </c>
    </row>
    <row r="186" spans="1:22" x14ac:dyDescent="0.2">
      <c r="A186" t="s">
        <v>890</v>
      </c>
      <c r="B186" s="6" t="s">
        <v>86</v>
      </c>
      <c r="C186" s="12">
        <v>56458.67</v>
      </c>
      <c r="D186" s="12" t="s">
        <v>252</v>
      </c>
      <c r="E186" s="37">
        <f t="shared" si="43"/>
        <v>27693.511265371191</v>
      </c>
      <c r="F186" s="110">
        <f t="shared" si="38"/>
        <v>27693</v>
      </c>
      <c r="G186">
        <f t="shared" si="40"/>
        <v>0.21105509999324568</v>
      </c>
      <c r="N186">
        <f t="shared" si="39"/>
        <v>0.21105509999324568</v>
      </c>
      <c r="P186">
        <f t="shared" si="37"/>
        <v>0.21692351364489168</v>
      </c>
      <c r="Q186" s="2">
        <f t="shared" si="44"/>
        <v>41440.17</v>
      </c>
      <c r="R186">
        <f t="shared" si="41"/>
        <v>3.4438278786825186E-5</v>
      </c>
      <c r="S186">
        <v>1</v>
      </c>
      <c r="T186">
        <f t="shared" si="42"/>
        <v>3.4438278786825186E-5</v>
      </c>
      <c r="V186" t="e">
        <f>VLOOKUP(C186,'B (2)'!C$21:E$117,3,FALSE)</f>
        <v>#N/A</v>
      </c>
    </row>
    <row r="187" spans="1:22" x14ac:dyDescent="0.2">
      <c r="A187" t="s">
        <v>955</v>
      </c>
      <c r="B187" s="6" t="s">
        <v>82</v>
      </c>
      <c r="C187" s="12">
        <v>52735.635000000002</v>
      </c>
      <c r="D187" s="12" t="s">
        <v>252</v>
      </c>
      <c r="E187" s="37">
        <f t="shared" si="43"/>
        <v>18674.734314367433</v>
      </c>
      <c r="F187" s="110">
        <f t="shared" si="38"/>
        <v>18674</v>
      </c>
      <c r="G187">
        <f t="shared" si="40"/>
        <v>0.30313179999939166</v>
      </c>
      <c r="N187">
        <f t="shared" si="39"/>
        <v>0.30313179999939166</v>
      </c>
      <c r="P187">
        <f t="shared" si="37"/>
        <v>9.1716014264002707E-2</v>
      </c>
      <c r="Q187" s="2">
        <f t="shared" si="44"/>
        <v>37717.135000000002</v>
      </c>
      <c r="R187">
        <f t="shared" si="41"/>
        <v>4.4696634458111888E-2</v>
      </c>
      <c r="S187">
        <v>1</v>
      </c>
      <c r="T187">
        <f t="shared" si="42"/>
        <v>4.4696634458111888E-2</v>
      </c>
      <c r="V187" t="e">
        <f>VLOOKUP(C187,'B (2)'!C$21:E$117,3,FALSE)</f>
        <v>#N/A</v>
      </c>
    </row>
    <row r="188" spans="1:22" x14ac:dyDescent="0.2">
      <c r="C188" s="12"/>
      <c r="D188" s="12"/>
    </row>
    <row r="189" spans="1:22" x14ac:dyDescent="0.2">
      <c r="C189" s="12"/>
      <c r="D189" s="12"/>
    </row>
    <row r="190" spans="1:22" x14ac:dyDescent="0.2">
      <c r="C190" s="12"/>
      <c r="D190" s="12"/>
    </row>
    <row r="191" spans="1:22" x14ac:dyDescent="0.2">
      <c r="C191" s="12"/>
      <c r="D191" s="12"/>
    </row>
    <row r="192" spans="1:22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09"/>
  <sheetViews>
    <sheetView workbookViewId="0">
      <selection activeCell="A2" sqref="A2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12560.437810746895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247</v>
      </c>
      <c r="M2" s="52" t="s">
        <v>114</v>
      </c>
      <c r="N2" s="30" t="s">
        <v>115</v>
      </c>
      <c r="O2" s="30">
        <f ca="1">+F18*J18-H18*I18</f>
        <v>12403.343367232679</v>
      </c>
      <c r="P2" s="30" t="s">
        <v>213</v>
      </c>
      <c r="U2" s="30">
        <v>0.5</v>
      </c>
      <c r="V2" s="30">
        <f t="shared" ref="V2:V34" ca="1" si="0">+E$4+E$5*U2+E$6*U2^2</f>
        <v>-2.149329501333587E-2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2948.2357904489618</v>
      </c>
      <c r="P3" s="30" t="s">
        <v>214</v>
      </c>
      <c r="U3" s="30">
        <v>0.55000000000000004</v>
      </c>
      <c r="V3" s="30">
        <f t="shared" ca="1" si="0"/>
        <v>-1.8926070691669666E-2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-4.0558820889733255E-2</v>
      </c>
      <c r="F4" s="56">
        <f ca="1">+E7/O7*O18</f>
        <v>4.2996473344077907E-3</v>
      </c>
      <c r="G4" s="57">
        <f>+B18</f>
        <v>1</v>
      </c>
      <c r="H4" s="58">
        <f ca="1">ABS(F4/E4)</f>
        <v>0.10601016597837463</v>
      </c>
      <c r="M4" s="52" t="s">
        <v>128</v>
      </c>
      <c r="N4" s="30" t="s">
        <v>129</v>
      </c>
      <c r="O4" s="30">
        <f ca="1">+C18*J18-H18*H18</f>
        <v>12407.492815678444</v>
      </c>
      <c r="P4" s="30" t="s">
        <v>215</v>
      </c>
      <c r="U4" s="30">
        <v>0.6</v>
      </c>
      <c r="V4" s="30">
        <f t="shared" ca="1" si="0"/>
        <v>-1.6238724236544114E-2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2.6118838406859111E-2</v>
      </c>
      <c r="F5" s="62">
        <f ca="1">P18*E7/O7</f>
        <v>4.2733893442546992E-3</v>
      </c>
      <c r="G5" s="63">
        <f>+B18/A18</f>
        <v>1E-4</v>
      </c>
      <c r="H5" s="58">
        <f ca="1">ABS(F5/E5)</f>
        <v>0.16361330001308394</v>
      </c>
      <c r="M5" s="52" t="s">
        <v>133</v>
      </c>
      <c r="N5" s="30" t="s">
        <v>134</v>
      </c>
      <c r="O5" s="30">
        <f ca="1">+C18*I18-F18*H18</f>
        <v>2979.8248589945288</v>
      </c>
      <c r="P5" s="30" t="s">
        <v>216</v>
      </c>
      <c r="U5" s="30">
        <v>0.65</v>
      </c>
      <c r="V5" s="30">
        <f t="shared" ca="1" si="0"/>
        <v>-1.3431255647959196E-2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2.4024426691871326E-2</v>
      </c>
      <c r="F6" s="66">
        <f ca="1">Q18*E7/O7</f>
        <v>1.0310309405742965E-3</v>
      </c>
      <c r="G6" s="67">
        <f>+B18/A18^2</f>
        <v>1E-8</v>
      </c>
      <c r="H6" s="58">
        <f ca="1">ABS(F6/E6)</f>
        <v>4.2915943585165602E-2</v>
      </c>
      <c r="M6" s="68" t="s">
        <v>137</v>
      </c>
      <c r="N6" s="69" t="s">
        <v>138</v>
      </c>
      <c r="O6" s="69">
        <f ca="1">+C18*H18-F18*F18</f>
        <v>722.24160687501717</v>
      </c>
      <c r="P6" s="30" t="s">
        <v>217</v>
      </c>
      <c r="U6" s="30">
        <v>0.7</v>
      </c>
      <c r="V6" s="30">
        <f t="shared" ca="1" si="0"/>
        <v>-1.0503664925914929E-2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1.3614030316558556E-3</v>
      </c>
      <c r="G7" s="71">
        <f>+B22</f>
        <v>3.3861699994304217E-2</v>
      </c>
      <c r="M7" s="52" t="s">
        <v>141</v>
      </c>
      <c r="N7" s="30" t="s">
        <v>142</v>
      </c>
      <c r="O7" s="30">
        <f ca="1">+C18*O1-F18*O2+H18*O3</f>
        <v>1259.2516646767035</v>
      </c>
      <c r="U7" s="30">
        <v>0.75</v>
      </c>
      <c r="V7" s="30">
        <f t="shared" ca="1" si="0"/>
        <v>-7.4559520704113001E-3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0.99967237728129277</v>
      </c>
      <c r="G8" s="70"/>
      <c r="K8" s="71"/>
      <c r="U8" s="30">
        <v>0.8</v>
      </c>
      <c r="V8" s="30">
        <f t="shared" ca="1" si="0"/>
        <v>-4.2881170814483126E-3</v>
      </c>
      <c r="AA8" s="30">
        <v>8</v>
      </c>
      <c r="AB8" s="30" t="s">
        <v>145</v>
      </c>
    </row>
    <row r="9" spans="1:28" x14ac:dyDescent="0.2">
      <c r="A9" s="76">
        <f>20+COUNT(A21:A1416)</f>
        <v>85</v>
      </c>
      <c r="B9" s="30" t="s">
        <v>149</v>
      </c>
      <c r="C9" s="119">
        <f>A9</f>
        <v>85</v>
      </c>
      <c r="E9" s="138">
        <f ca="1">E6*G6</f>
        <v>2.4024426691871327E-10</v>
      </c>
      <c r="F9" s="74">
        <f ca="1">H6</f>
        <v>4.2915943585165602E-2</v>
      </c>
      <c r="G9" s="75">
        <f ca="1">F8</f>
        <v>0.99967237728129277</v>
      </c>
      <c r="K9" s="71"/>
      <c r="U9" s="30">
        <v>0.85</v>
      </c>
      <c r="V9" s="30">
        <f t="shared" ca="1" si="0"/>
        <v>-1.0001599590259806E-3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4.2512290583946665E-7</v>
      </c>
      <c r="F10" s="30">
        <f ca="1">F9*E10</f>
        <v>1.8244550643768219E-8</v>
      </c>
      <c r="G10" s="30" t="s">
        <v>207</v>
      </c>
      <c r="U10" s="30">
        <v>0.9</v>
      </c>
      <c r="V10" s="30">
        <f t="shared" ca="1" si="0"/>
        <v>2.4079192968557185E-3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5.9361206861967691E-3</v>
      </c>
      <c r="AA11" s="30">
        <v>11</v>
      </c>
      <c r="AB11" s="30" t="s">
        <v>38</v>
      </c>
    </row>
    <row r="12" spans="1:28" x14ac:dyDescent="0.2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9.5844442089971817E-3</v>
      </c>
      <c r="AA12" s="30">
        <v>12</v>
      </c>
      <c r="AB12" s="30" t="s">
        <v>148</v>
      </c>
    </row>
    <row r="13" spans="1:28" x14ac:dyDescent="0.2">
      <c r="C13" s="6" t="str">
        <f t="shared" si="1"/>
        <v>C85</v>
      </c>
      <c r="D13" s="6" t="str">
        <f t="shared" si="1"/>
        <v>D85</v>
      </c>
      <c r="E13" s="6" t="str">
        <f t="shared" si="1"/>
        <v>E85</v>
      </c>
      <c r="F13" s="6" t="str">
        <f t="shared" si="1"/>
        <v>F85</v>
      </c>
      <c r="G13" s="6" t="str">
        <f t="shared" ref="G13:Q13" si="3">G$15&amp;$C9</f>
        <v>G85</v>
      </c>
      <c r="H13" s="6" t="str">
        <f t="shared" si="3"/>
        <v>H85</v>
      </c>
      <c r="I13" s="6" t="str">
        <f t="shared" si="3"/>
        <v>I85</v>
      </c>
      <c r="J13" s="6" t="str">
        <f t="shared" si="3"/>
        <v>J85</v>
      </c>
      <c r="K13" s="6" t="str">
        <f t="shared" si="3"/>
        <v>K85</v>
      </c>
      <c r="L13" s="6" t="str">
        <f t="shared" si="3"/>
        <v>L85</v>
      </c>
      <c r="M13" s="6" t="str">
        <f t="shared" si="3"/>
        <v>M85</v>
      </c>
      <c r="N13" s="6" t="str">
        <f t="shared" si="3"/>
        <v>N85</v>
      </c>
      <c r="O13" s="6" t="str">
        <f t="shared" si="3"/>
        <v>O85</v>
      </c>
      <c r="P13" s="6" t="str">
        <f t="shared" si="3"/>
        <v>P85</v>
      </c>
      <c r="Q13" s="6" t="str">
        <f t="shared" si="3"/>
        <v>Q85</v>
      </c>
      <c r="U13" s="30">
        <v>1.05</v>
      </c>
      <c r="V13" s="30">
        <f t="shared" ca="1" si="0"/>
        <v>1.3352889865256949E-2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1.7241457654976075E-2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65</v>
      </c>
      <c r="C15" s="6" t="str">
        <f t="shared" ref="C15:Q15" si="4">VLOOKUP(C16,$AA1:$AB21,2,FALSE)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0">
        <v>1.1499999999999999</v>
      </c>
      <c r="V15" s="30">
        <f t="shared" ca="1" si="0"/>
        <v>2.1250147578154546E-2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2.5378959634792385E-2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2.9627893824889583E-2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65</v>
      </c>
      <c r="D18" s="121">
        <f ca="1">SUM(INDIRECT(D12):INDIRECT(D13))</f>
        <v>137.37074999999996</v>
      </c>
      <c r="E18" s="121">
        <f ca="1">SUM(INDIRECT(E12):INDIRECT(E13))</f>
        <v>8.1933293832989875</v>
      </c>
      <c r="F18" s="51">
        <f ca="1">SUM(INDIRECT(F12):INDIRECT(F13))</f>
        <v>137.37074999999996</v>
      </c>
      <c r="G18" s="51">
        <f ca="1">SUM(INDIRECT(G12):INDIRECT(G13))</f>
        <v>8.1933293832989875</v>
      </c>
      <c r="H18" s="51">
        <f ca="1">SUM(INDIRECT(H12):INDIRECT(H13))</f>
        <v>301.43022403750007</v>
      </c>
      <c r="I18" s="51">
        <f ca="1">SUM(INDIRECT(I12):INDIRECT(I13))</f>
        <v>682.88493550298358</v>
      </c>
      <c r="J18" s="51">
        <f ca="1">SUM(INDIRECT(J12):INDIRECT(J13))</f>
        <v>1588.7334273688605</v>
      </c>
      <c r="K18" s="51">
        <f ca="1">SUM(INDIRECT(K12):INDIRECT(K13))</f>
        <v>18.707330739702069</v>
      </c>
      <c r="L18" s="51">
        <f ca="1">SUM(INDIRECT(L12):INDIRECT(L13))</f>
        <v>43.778916571880345</v>
      </c>
      <c r="N18" s="30">
        <f ca="1">SUM(INDIRECT(N12):INDIRECT(N13))</f>
        <v>1.1491192930530878E-4</v>
      </c>
      <c r="O18" s="30">
        <f ca="1">SQRT(SUM(INDIRECT(O12):INDIRECT(O13)))</f>
        <v>3977.0280640482911</v>
      </c>
      <c r="P18" s="30">
        <f ca="1">SQRT(SUM(INDIRECT(P12):INDIRECT(P13)))</f>
        <v>3952.7403130719113</v>
      </c>
      <c r="Q18" s="30">
        <f ca="1">SQRT(SUM(INDIRECT(Q12):INDIRECT(Q13)))</f>
        <v>953.66867713834347</v>
      </c>
      <c r="U18" s="30">
        <v>1.3</v>
      </c>
      <c r="V18" s="30">
        <f t="shared" ca="1" si="0"/>
        <v>3.3996950148446135E-2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3.8486128605462043E-2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4.3095429195937292E-2</v>
      </c>
      <c r="AA20" s="30">
        <v>20</v>
      </c>
      <c r="AB20" s="30" t="s">
        <v>180</v>
      </c>
    </row>
    <row r="21" spans="1:28" x14ac:dyDescent="0.2">
      <c r="A21" s="83">
        <v>12388</v>
      </c>
      <c r="B21" s="83">
        <v>2.9691600000660401E-2</v>
      </c>
      <c r="C21" s="83">
        <v>1</v>
      </c>
      <c r="D21" s="84">
        <f t="shared" ref="D21:D84" si="5">A21/A$18</f>
        <v>1.2387999999999999</v>
      </c>
      <c r="E21" s="84">
        <f t="shared" ref="E21:E84" si="6">B21/B$18</f>
        <v>2.9691600000660401E-2</v>
      </c>
      <c r="F21" s="76">
        <f t="shared" ref="F21:F84" si="7">$C21*D21</f>
        <v>1.2387999999999999</v>
      </c>
      <c r="G21" s="76">
        <f t="shared" ref="G21:G84" si="8">$C21*E21</f>
        <v>2.9691600000660401E-2</v>
      </c>
      <c r="H21" s="76">
        <f t="shared" ref="H21:H84" si="9">C21*D21*D21</f>
        <v>1.5346254399999997</v>
      </c>
      <c r="I21" s="76">
        <f t="shared" ref="I21:I84" si="10">C21*D21*D21*D21</f>
        <v>1.9010939950719994</v>
      </c>
      <c r="J21" s="76">
        <f t="shared" ref="J21:J84" si="11">C21*D21*D21*D21*D21</f>
        <v>2.3550752410951925</v>
      </c>
      <c r="K21" s="76">
        <f t="shared" ref="K21:K84" si="12">C21*E21*D21</f>
        <v>3.6781954080818101E-2</v>
      </c>
      <c r="L21" s="76">
        <f t="shared" ref="L21:L84" si="13">C21*E21*D21*D21</f>
        <v>4.5565484715317461E-2</v>
      </c>
      <c r="M21" s="76">
        <f t="shared" ref="M21:M84" ca="1" si="14">+E$4+E$5*D21+E$6*D21^2</f>
        <v>2.8665692511444581E-2</v>
      </c>
      <c r="N21" s="76">
        <f t="shared" ref="N21:N84" ca="1" si="15">C21*(M21-E21)^2</f>
        <v>1.0524861764291081E-6</v>
      </c>
      <c r="O21" s="86">
        <f t="shared" ref="O21:O84" ca="1" si="16">(C21*O$1-O$2*F21+O$3*H21)^2</f>
        <v>2957071.2585201389</v>
      </c>
      <c r="P21" s="76">
        <f t="shared" ref="P21:P84" ca="1" si="17">(-C21*O$2+O$4*F21-O$5*H21)^2</f>
        <v>2578774.4643677399</v>
      </c>
      <c r="Q21" s="76">
        <f t="shared" ref="Q21:Q84" ca="1" si="18">+(C21*O$3-F21*O$5+H21*O$6)^2</f>
        <v>133370.38181065384</v>
      </c>
      <c r="R21" s="30">
        <f t="shared" ref="R21:R84" ca="1" si="19">+E21-M21</f>
        <v>1.0259074892158201E-3</v>
      </c>
      <c r="U21" s="30">
        <v>1.45</v>
      </c>
      <c r="V21" s="30">
        <f t="shared" ca="1" si="0"/>
        <v>4.7824851919871916E-2</v>
      </c>
      <c r="AA21" s="30">
        <v>21</v>
      </c>
      <c r="AB21" s="30" t="s">
        <v>181</v>
      </c>
    </row>
    <row r="22" spans="1:28" x14ac:dyDescent="0.2">
      <c r="A22" s="83">
        <v>12531</v>
      </c>
      <c r="B22" s="83">
        <v>3.3861699994304217E-2</v>
      </c>
      <c r="C22" s="83">
        <v>1</v>
      </c>
      <c r="D22" s="84">
        <f t="shared" si="5"/>
        <v>1.2531000000000001</v>
      </c>
      <c r="E22" s="84">
        <f t="shared" si="6"/>
        <v>3.3861699994304217E-2</v>
      </c>
      <c r="F22" s="76">
        <f t="shared" si="7"/>
        <v>1.2531000000000001</v>
      </c>
      <c r="G22" s="76">
        <f t="shared" si="8"/>
        <v>3.3861699994304217E-2</v>
      </c>
      <c r="H22" s="76">
        <f t="shared" si="9"/>
        <v>1.5702596100000004</v>
      </c>
      <c r="I22" s="76">
        <f t="shared" si="10"/>
        <v>1.9676923172910006</v>
      </c>
      <c r="J22" s="76">
        <f t="shared" si="11"/>
        <v>2.4657152427973532</v>
      </c>
      <c r="K22" s="76">
        <f t="shared" si="12"/>
        <v>4.2432096262862616E-2</v>
      </c>
      <c r="L22" s="76">
        <f t="shared" si="13"/>
        <v>5.3171659826993151E-2</v>
      </c>
      <c r="M22" s="76">
        <f t="shared" ca="1" si="14"/>
        <v>2.9895282405553364E-2</v>
      </c>
      <c r="N22" s="76">
        <f t="shared" ca="1" si="15"/>
        <v>1.5732468488352134E-5</v>
      </c>
      <c r="O22" s="86">
        <f t="shared" ca="1" si="16"/>
        <v>2713609.8746158304</v>
      </c>
      <c r="P22" s="76">
        <f t="shared" ca="1" si="17"/>
        <v>2355036.2644070014</v>
      </c>
      <c r="Q22" s="76">
        <f t="shared" ca="1" si="18"/>
        <v>121329.66720202469</v>
      </c>
      <c r="R22" s="30">
        <f t="shared" ca="1" si="19"/>
        <v>3.9664175887508535E-3</v>
      </c>
      <c r="U22" s="30">
        <v>1.75</v>
      </c>
      <c r="V22" s="30">
        <f t="shared" ca="1" si="0"/>
        <v>7.8723953066126132E-2</v>
      </c>
    </row>
    <row r="23" spans="1:28" x14ac:dyDescent="0.2">
      <c r="A23" s="83">
        <v>13429.5</v>
      </c>
      <c r="B23" s="83">
        <v>3.8905649991647806E-2</v>
      </c>
      <c r="C23" s="83">
        <v>1</v>
      </c>
      <c r="D23" s="84">
        <f t="shared" si="5"/>
        <v>1.3429500000000001</v>
      </c>
      <c r="E23" s="84">
        <f t="shared" si="6"/>
        <v>3.8905649991647806E-2</v>
      </c>
      <c r="F23" s="76">
        <f t="shared" si="7"/>
        <v>1.3429500000000001</v>
      </c>
      <c r="G23" s="76">
        <f t="shared" si="8"/>
        <v>3.8905649991647806E-2</v>
      </c>
      <c r="H23" s="76">
        <f t="shared" si="9"/>
        <v>1.8035147025000002</v>
      </c>
      <c r="I23" s="76">
        <f t="shared" si="10"/>
        <v>2.4220300697223753</v>
      </c>
      <c r="J23" s="76">
        <f t="shared" si="11"/>
        <v>3.2526652821336643</v>
      </c>
      <c r="K23" s="76">
        <f t="shared" si="12"/>
        <v>5.2248342656283427E-2</v>
      </c>
      <c r="L23" s="76">
        <f t="shared" si="13"/>
        <v>7.016691177025583E-2</v>
      </c>
      <c r="M23" s="76">
        <f t="shared" ca="1" si="14"/>
        <v>3.7845879906681569E-2</v>
      </c>
      <c r="N23" s="76">
        <f t="shared" ca="1" si="15"/>
        <v>1.1231126329893453E-6</v>
      </c>
      <c r="O23" s="86">
        <f t="shared" ca="1" si="16"/>
        <v>1489753.1171618449</v>
      </c>
      <c r="P23" s="76">
        <f t="shared" ca="1" si="17"/>
        <v>1242910.2208380264</v>
      </c>
      <c r="Q23" s="76">
        <f t="shared" ca="1" si="18"/>
        <v>62027.572550174918</v>
      </c>
      <c r="R23" s="30">
        <f t="shared" ca="1" si="19"/>
        <v>1.059770084966237E-3</v>
      </c>
      <c r="U23" s="30">
        <v>1.8</v>
      </c>
      <c r="V23" s="30">
        <f t="shared" ca="1" si="0"/>
        <v>8.4294230724276248E-2</v>
      </c>
    </row>
    <row r="24" spans="1:28" x14ac:dyDescent="0.2">
      <c r="A24" s="83">
        <v>14335.5</v>
      </c>
      <c r="B24" s="83">
        <v>4.5779849991959054E-2</v>
      </c>
      <c r="C24" s="83">
        <v>1</v>
      </c>
      <c r="D24" s="84">
        <f t="shared" si="5"/>
        <v>1.4335500000000001</v>
      </c>
      <c r="E24" s="84">
        <f t="shared" si="6"/>
        <v>4.5779849991959054E-2</v>
      </c>
      <c r="F24" s="76">
        <f t="shared" si="7"/>
        <v>1.4335500000000001</v>
      </c>
      <c r="G24" s="76">
        <f t="shared" si="8"/>
        <v>4.5779849991959054E-2</v>
      </c>
      <c r="H24" s="76">
        <f t="shared" si="9"/>
        <v>2.0550656025000005</v>
      </c>
      <c r="I24" s="76">
        <f t="shared" si="10"/>
        <v>2.9460392944638758</v>
      </c>
      <c r="J24" s="76">
        <f t="shared" si="11"/>
        <v>4.2232946305786898</v>
      </c>
      <c r="K24" s="76">
        <f t="shared" si="12"/>
        <v>6.5627703955972908E-2</v>
      </c>
      <c r="L24" s="76">
        <f t="shared" si="13"/>
        <v>9.4080595006084969E-2</v>
      </c>
      <c r="M24" s="76">
        <f t="shared" ca="1" si="14"/>
        <v>4.6255612822667262E-2</v>
      </c>
      <c r="N24" s="76">
        <f t="shared" ca="1" si="15"/>
        <v>2.2635027108348716E-7</v>
      </c>
      <c r="O24" s="86">
        <f t="shared" ca="1" si="16"/>
        <v>702986.4758702328</v>
      </c>
      <c r="P24" s="76">
        <f t="shared" ca="1" si="17"/>
        <v>548070.16443258966</v>
      </c>
      <c r="Q24" s="76">
        <f t="shared" ca="1" si="18"/>
        <v>25844.339240788147</v>
      </c>
      <c r="R24" s="30">
        <f t="shared" ca="1" si="19"/>
        <v>-4.7576283070820818E-4</v>
      </c>
      <c r="U24" s="30">
        <v>1.95</v>
      </c>
      <c r="V24" s="30">
        <f t="shared" ca="1" si="0"/>
        <v>0.10172579649948271</v>
      </c>
    </row>
    <row r="25" spans="1:28" x14ac:dyDescent="0.2">
      <c r="A25" s="83">
        <v>15127.5</v>
      </c>
      <c r="B25" s="83">
        <v>5.1614249998237938E-2</v>
      </c>
      <c r="C25" s="83">
        <v>1</v>
      </c>
      <c r="D25" s="84">
        <f t="shared" si="5"/>
        <v>1.51275</v>
      </c>
      <c r="E25" s="84">
        <f t="shared" si="6"/>
        <v>5.1614249998237938E-2</v>
      </c>
      <c r="F25" s="76">
        <f t="shared" si="7"/>
        <v>1.51275</v>
      </c>
      <c r="G25" s="76">
        <f t="shared" si="8"/>
        <v>5.1614249998237938E-2</v>
      </c>
      <c r="H25" s="76">
        <f t="shared" si="9"/>
        <v>2.2884125625</v>
      </c>
      <c r="I25" s="76">
        <f t="shared" si="10"/>
        <v>3.4617961039218752</v>
      </c>
      <c r="J25" s="76">
        <f t="shared" si="11"/>
        <v>5.2368320562078168</v>
      </c>
      <c r="K25" s="76">
        <f t="shared" si="12"/>
        <v>7.8079456684834445E-2</v>
      </c>
      <c r="L25" s="76">
        <f t="shared" si="13"/>
        <v>0.1181146980999833</v>
      </c>
      <c r="M25" s="76">
        <f t="shared" ca="1" si="14"/>
        <v>5.3930251758781522E-2</v>
      </c>
      <c r="N25" s="76">
        <f t="shared" ca="1" si="15"/>
        <v>5.3638641548409832E-6</v>
      </c>
      <c r="O25" s="86">
        <f t="shared" ca="1" si="16"/>
        <v>296001.23141504976</v>
      </c>
      <c r="P25" s="76">
        <f t="shared" ca="1" si="17"/>
        <v>205188.39054679908</v>
      </c>
      <c r="Q25" s="76">
        <f t="shared" ca="1" si="18"/>
        <v>8703.4908058940218</v>
      </c>
      <c r="R25" s="30">
        <f t="shared" ca="1" si="19"/>
        <v>-2.3160017605435845E-3</v>
      </c>
      <c r="U25" s="30">
        <v>2</v>
      </c>
      <c r="V25" s="30">
        <f t="shared" ca="1" si="0"/>
        <v>0.10777656269147026</v>
      </c>
    </row>
    <row r="26" spans="1:28" x14ac:dyDescent="0.2">
      <c r="A26" s="83">
        <v>15193</v>
      </c>
      <c r="B26" s="83">
        <v>5.3005100002337713E-2</v>
      </c>
      <c r="C26" s="83">
        <v>1</v>
      </c>
      <c r="D26" s="84">
        <f t="shared" si="5"/>
        <v>1.5193000000000001</v>
      </c>
      <c r="E26" s="84">
        <f t="shared" si="6"/>
        <v>5.3005100002337713E-2</v>
      </c>
      <c r="F26" s="76">
        <f t="shared" si="7"/>
        <v>1.5193000000000001</v>
      </c>
      <c r="G26" s="76">
        <f t="shared" si="8"/>
        <v>5.3005100002337713E-2</v>
      </c>
      <c r="H26" s="76">
        <f t="shared" si="9"/>
        <v>2.3082724900000002</v>
      </c>
      <c r="I26" s="76">
        <f t="shared" si="10"/>
        <v>3.5069583940570004</v>
      </c>
      <c r="J26" s="76">
        <f t="shared" si="11"/>
        <v>5.3281218880908012</v>
      </c>
      <c r="K26" s="76">
        <f t="shared" si="12"/>
        <v>8.0530648433551691E-2</v>
      </c>
      <c r="L26" s="76">
        <f t="shared" si="13"/>
        <v>0.12235021416509509</v>
      </c>
      <c r="M26" s="76">
        <f t="shared" ca="1" si="14"/>
        <v>5.4578453522676089E-2</v>
      </c>
      <c r="N26" s="76">
        <f t="shared" ca="1" si="15"/>
        <v>2.4754412999611609E-6</v>
      </c>
      <c r="O26" s="86">
        <f t="shared" ca="1" si="16"/>
        <v>271826.47047612834</v>
      </c>
      <c r="P26" s="76">
        <f t="shared" ca="1" si="17"/>
        <v>185663.8475552985</v>
      </c>
      <c r="Q26" s="76">
        <f t="shared" ca="1" si="18"/>
        <v>7764.8373435483736</v>
      </c>
      <c r="R26" s="30">
        <f t="shared" ca="1" si="19"/>
        <v>-1.5733535203383761E-3</v>
      </c>
      <c r="U26" s="30">
        <v>2.0499999999999998</v>
      </c>
      <c r="V26" s="30">
        <f t="shared" ca="1" si="0"/>
        <v>0.11394745101691715</v>
      </c>
    </row>
    <row r="27" spans="1:28" x14ac:dyDescent="0.2">
      <c r="A27" s="83">
        <v>16067.5</v>
      </c>
      <c r="B27" s="83">
        <v>6.2972249994345475E-2</v>
      </c>
      <c r="C27" s="83">
        <v>1</v>
      </c>
      <c r="D27" s="84">
        <f t="shared" si="5"/>
        <v>1.6067499999999999</v>
      </c>
      <c r="E27" s="84">
        <f t="shared" si="6"/>
        <v>6.2972249994345475E-2</v>
      </c>
      <c r="F27" s="76">
        <f t="shared" si="7"/>
        <v>1.6067499999999999</v>
      </c>
      <c r="G27" s="76">
        <f t="shared" si="8"/>
        <v>6.2972249994345475E-2</v>
      </c>
      <c r="H27" s="76">
        <f t="shared" si="9"/>
        <v>2.5816455624999999</v>
      </c>
      <c r="I27" s="76">
        <f t="shared" si="10"/>
        <v>4.1480590075468742</v>
      </c>
      <c r="J27" s="76">
        <f t="shared" si="11"/>
        <v>6.6648938103759399</v>
      </c>
      <c r="K27" s="76">
        <f t="shared" si="12"/>
        <v>0.10118066267841458</v>
      </c>
      <c r="L27" s="76">
        <f t="shared" si="13"/>
        <v>0.16257202975854262</v>
      </c>
      <c r="M27" s="76">
        <f t="shared" ca="1" si="14"/>
        <v>6.3430177281163777E-2</v>
      </c>
      <c r="N27" s="76">
        <f t="shared" ca="1" si="15"/>
        <v>2.0969740001277151E-7</v>
      </c>
      <c r="O27" s="86">
        <f t="shared" ca="1" si="16"/>
        <v>58886.642471925705</v>
      </c>
      <c r="P27" s="76">
        <f t="shared" ca="1" si="17"/>
        <v>25746.099019190497</v>
      </c>
      <c r="Q27" s="76">
        <f t="shared" ca="1" si="18"/>
        <v>623.70255910398646</v>
      </c>
      <c r="R27" s="30">
        <f t="shared" ca="1" si="19"/>
        <v>-4.5792728681830208E-4</v>
      </c>
      <c r="U27" s="30">
        <v>2.1</v>
      </c>
      <c r="V27" s="30">
        <f t="shared" ca="1" si="0"/>
        <v>0.12023846147582343</v>
      </c>
    </row>
    <row r="28" spans="1:28" x14ac:dyDescent="0.2">
      <c r="A28" s="83">
        <v>15951</v>
      </c>
      <c r="B28" s="83">
        <v>6.045569999696454E-2</v>
      </c>
      <c r="C28" s="83">
        <v>1</v>
      </c>
      <c r="D28" s="84">
        <f t="shared" si="5"/>
        <v>1.5951</v>
      </c>
      <c r="E28" s="84">
        <f t="shared" si="6"/>
        <v>6.045569999696454E-2</v>
      </c>
      <c r="F28" s="76">
        <f t="shared" si="7"/>
        <v>1.5951</v>
      </c>
      <c r="G28" s="76">
        <f t="shared" si="8"/>
        <v>6.045569999696454E-2</v>
      </c>
      <c r="H28" s="76">
        <f t="shared" si="9"/>
        <v>2.5443440100000001</v>
      </c>
      <c r="I28" s="76">
        <f t="shared" si="10"/>
        <v>4.0584831303510001</v>
      </c>
      <c r="J28" s="76">
        <f t="shared" si="11"/>
        <v>6.4736864412228803</v>
      </c>
      <c r="K28" s="76">
        <f t="shared" si="12"/>
        <v>9.6432887065158138E-2</v>
      </c>
      <c r="L28" s="76">
        <f t="shared" si="13"/>
        <v>0.15382009815763376</v>
      </c>
      <c r="M28" s="76">
        <f t="shared" ca="1" si="14"/>
        <v>6.2229744400194638E-2</v>
      </c>
      <c r="N28" s="76">
        <f t="shared" ca="1" si="15"/>
        <v>3.1472335446320329E-6</v>
      </c>
      <c r="O28" s="86">
        <f t="shared" ca="1" si="16"/>
        <v>76834.783495304146</v>
      </c>
      <c r="P28" s="76">
        <f t="shared" ca="1" si="17"/>
        <v>37578.251985911993</v>
      </c>
      <c r="Q28" s="76">
        <f t="shared" ca="1" si="18"/>
        <v>1072.4488010402849</v>
      </c>
      <c r="R28" s="30">
        <f t="shared" ca="1" si="19"/>
        <v>-1.7740444032300975E-3</v>
      </c>
      <c r="U28" s="30">
        <v>2.15</v>
      </c>
      <c r="V28" s="30">
        <f t="shared" ca="1" si="0"/>
        <v>0.12664959406818901</v>
      </c>
    </row>
    <row r="29" spans="1:28" x14ac:dyDescent="0.2">
      <c r="A29" s="83">
        <v>16067.5</v>
      </c>
      <c r="B29" s="83">
        <v>6.2972249994345475E-2</v>
      </c>
      <c r="C29" s="83">
        <v>1</v>
      </c>
      <c r="D29" s="84">
        <f t="shared" si="5"/>
        <v>1.6067499999999999</v>
      </c>
      <c r="E29" s="84">
        <f t="shared" si="6"/>
        <v>6.2972249994345475E-2</v>
      </c>
      <c r="F29" s="76">
        <f t="shared" si="7"/>
        <v>1.6067499999999999</v>
      </c>
      <c r="G29" s="76">
        <f t="shared" si="8"/>
        <v>6.2972249994345475E-2</v>
      </c>
      <c r="H29" s="76">
        <f t="shared" si="9"/>
        <v>2.5816455624999999</v>
      </c>
      <c r="I29" s="76">
        <f t="shared" si="10"/>
        <v>4.1480590075468742</v>
      </c>
      <c r="J29" s="76">
        <f t="shared" si="11"/>
        <v>6.6648938103759399</v>
      </c>
      <c r="K29" s="76">
        <f t="shared" si="12"/>
        <v>0.10118066267841458</v>
      </c>
      <c r="L29" s="76">
        <f t="shared" si="13"/>
        <v>0.16257202975854262</v>
      </c>
      <c r="M29" s="76">
        <f t="shared" ca="1" si="14"/>
        <v>6.3430177281163777E-2</v>
      </c>
      <c r="N29" s="76">
        <f t="shared" ca="1" si="15"/>
        <v>2.0969740001277151E-7</v>
      </c>
      <c r="O29" s="86">
        <f t="shared" ca="1" si="16"/>
        <v>58886.642471925705</v>
      </c>
      <c r="P29" s="76">
        <f t="shared" ca="1" si="17"/>
        <v>25746.099019190497</v>
      </c>
      <c r="Q29" s="76">
        <f t="shared" ca="1" si="18"/>
        <v>623.70255910398646</v>
      </c>
      <c r="R29" s="30">
        <f t="shared" ca="1" si="19"/>
        <v>-4.5792728681830208E-4</v>
      </c>
      <c r="U29" s="30">
        <v>2.2000000000000002</v>
      </c>
      <c r="V29" s="30">
        <f t="shared" ca="1" si="0"/>
        <v>0.13318084879401401</v>
      </c>
    </row>
    <row r="30" spans="1:28" x14ac:dyDescent="0.2">
      <c r="A30" s="83">
        <v>16081.5</v>
      </c>
      <c r="B30" s="83">
        <v>6.2842049999744631E-2</v>
      </c>
      <c r="C30" s="83">
        <v>1</v>
      </c>
      <c r="D30" s="84">
        <f t="shared" si="5"/>
        <v>1.60815</v>
      </c>
      <c r="E30" s="84">
        <f t="shared" si="6"/>
        <v>6.2842049999744631E-2</v>
      </c>
      <c r="F30" s="76">
        <f t="shared" si="7"/>
        <v>1.60815</v>
      </c>
      <c r="G30" s="76">
        <f t="shared" si="8"/>
        <v>6.2842049999744631E-2</v>
      </c>
      <c r="H30" s="76">
        <f t="shared" si="9"/>
        <v>2.5861464224999997</v>
      </c>
      <c r="I30" s="76">
        <f t="shared" si="10"/>
        <v>4.1589113693433744</v>
      </c>
      <c r="J30" s="76">
        <f t="shared" si="11"/>
        <v>6.6881533186095474</v>
      </c>
      <c r="K30" s="76">
        <f t="shared" si="12"/>
        <v>0.10105944270708933</v>
      </c>
      <c r="L30" s="76">
        <f t="shared" si="13"/>
        <v>0.1625187427894057</v>
      </c>
      <c r="M30" s="76">
        <f t="shared" ca="1" si="14"/>
        <v>6.3574874236053763E-2</v>
      </c>
      <c r="N30" s="76">
        <f t="shared" ca="1" si="15"/>
        <v>5.3703136132206252E-7</v>
      </c>
      <c r="O30" s="86">
        <f t="shared" ca="1" si="16"/>
        <v>56915.939242178378</v>
      </c>
      <c r="P30" s="76">
        <f t="shared" ca="1" si="17"/>
        <v>24491.371875308887</v>
      </c>
      <c r="Q30" s="76">
        <f t="shared" ca="1" si="18"/>
        <v>578.54638842794736</v>
      </c>
      <c r="R30" s="30">
        <f t="shared" ca="1" si="19"/>
        <v>-7.3282423630913196E-4</v>
      </c>
      <c r="U30" s="30">
        <v>2.35</v>
      </c>
      <c r="V30" s="30">
        <f t="shared" ca="1" si="0"/>
        <v>0.15349534577224508</v>
      </c>
    </row>
    <row r="31" spans="1:28" x14ac:dyDescent="0.2">
      <c r="A31" s="83">
        <v>16098.5</v>
      </c>
      <c r="B31" s="83">
        <v>6.3383949993294664E-2</v>
      </c>
      <c r="C31" s="83">
        <v>1</v>
      </c>
      <c r="D31" s="84">
        <f t="shared" si="5"/>
        <v>1.60985</v>
      </c>
      <c r="E31" s="84">
        <f t="shared" si="6"/>
        <v>6.3383949993294664E-2</v>
      </c>
      <c r="F31" s="76">
        <f t="shared" si="7"/>
        <v>1.60985</v>
      </c>
      <c r="G31" s="76">
        <f t="shared" si="8"/>
        <v>6.3383949993294664E-2</v>
      </c>
      <c r="H31" s="76">
        <f t="shared" si="9"/>
        <v>2.5916170224999999</v>
      </c>
      <c r="I31" s="76">
        <f t="shared" si="10"/>
        <v>4.1721146636716249</v>
      </c>
      <c r="J31" s="76">
        <f t="shared" si="11"/>
        <v>6.716478791311765</v>
      </c>
      <c r="K31" s="76">
        <f t="shared" si="12"/>
        <v>0.10203865189670541</v>
      </c>
      <c r="L31" s="76">
        <f t="shared" si="13"/>
        <v>0.1642669237559112</v>
      </c>
      <c r="M31" s="76">
        <f t="shared" ca="1" si="14"/>
        <v>6.3750704290005969E-2</v>
      </c>
      <c r="N31" s="76">
        <f t="shared" ca="1" si="15"/>
        <v>1.345087141562041E-7</v>
      </c>
      <c r="O31" s="86">
        <f t="shared" ca="1" si="16"/>
        <v>54575.29162135339</v>
      </c>
      <c r="P31" s="76">
        <f t="shared" ca="1" si="17"/>
        <v>23014.676014412751</v>
      </c>
      <c r="Q31" s="76">
        <f t="shared" ca="1" si="18"/>
        <v>526.16945739655773</v>
      </c>
      <c r="R31" s="30">
        <f t="shared" ca="1" si="19"/>
        <v>-3.6675429671130522E-4</v>
      </c>
      <c r="U31" s="30">
        <v>2.5499999999999998</v>
      </c>
      <c r="V31" s="30">
        <f t="shared" ca="1" si="0"/>
        <v>0.18226305161165077</v>
      </c>
    </row>
    <row r="32" spans="1:28" x14ac:dyDescent="0.2">
      <c r="A32" s="83">
        <v>16898.5</v>
      </c>
      <c r="B32" s="83">
        <v>7.1043949996237643E-2</v>
      </c>
      <c r="C32" s="83">
        <v>1</v>
      </c>
      <c r="D32" s="84">
        <f t="shared" si="5"/>
        <v>1.6898500000000001</v>
      </c>
      <c r="E32" s="84">
        <f t="shared" si="6"/>
        <v>7.1043949996237643E-2</v>
      </c>
      <c r="F32" s="76">
        <f t="shared" si="7"/>
        <v>1.6898500000000001</v>
      </c>
      <c r="G32" s="76">
        <f t="shared" si="8"/>
        <v>7.1043949996237643E-2</v>
      </c>
      <c r="H32" s="76">
        <f t="shared" si="9"/>
        <v>2.8555930225000004</v>
      </c>
      <c r="I32" s="76">
        <f t="shared" si="10"/>
        <v>4.8255238690716258</v>
      </c>
      <c r="J32" s="76">
        <f t="shared" si="11"/>
        <v>8.1544115101506875</v>
      </c>
      <c r="K32" s="76">
        <f t="shared" si="12"/>
        <v>0.12005361890114219</v>
      </c>
      <c r="L32" s="76">
        <f t="shared" si="13"/>
        <v>0.20287260790009515</v>
      </c>
      <c r="M32" s="76">
        <f t="shared" ca="1" si="14"/>
        <v>7.2182083422968141E-2</v>
      </c>
      <c r="N32" s="76">
        <f t="shared" ca="1" si="15"/>
        <v>1.2953476970413052E-6</v>
      </c>
      <c r="O32" s="86">
        <f t="shared" ca="1" si="16"/>
        <v>384.53537361972212</v>
      </c>
      <c r="P32" s="76">
        <f t="shared" ca="1" si="17"/>
        <v>2947.5443571381993</v>
      </c>
      <c r="Q32" s="76">
        <f t="shared" ca="1" si="18"/>
        <v>614.7005036868145</v>
      </c>
      <c r="R32" s="30">
        <f t="shared" ca="1" si="19"/>
        <v>-1.1381334267304977E-3</v>
      </c>
      <c r="U32" s="30">
        <v>2.6</v>
      </c>
      <c r="V32" s="30">
        <f t="shared" ca="1" si="0"/>
        <v>0.18975528340515063</v>
      </c>
    </row>
    <row r="33" spans="1:22" x14ac:dyDescent="0.2">
      <c r="A33" s="83">
        <v>16988</v>
      </c>
      <c r="B33" s="83">
        <v>7.2711599998001475E-2</v>
      </c>
      <c r="C33" s="83">
        <v>1</v>
      </c>
      <c r="D33" s="84">
        <f t="shared" si="5"/>
        <v>1.6988000000000001</v>
      </c>
      <c r="E33" s="84">
        <f t="shared" si="6"/>
        <v>7.2711599998001475E-2</v>
      </c>
      <c r="F33" s="76">
        <f t="shared" si="7"/>
        <v>1.6988000000000001</v>
      </c>
      <c r="G33" s="76">
        <f t="shared" si="8"/>
        <v>7.2711599998001475E-2</v>
      </c>
      <c r="H33" s="76">
        <f t="shared" si="9"/>
        <v>2.8859214400000002</v>
      </c>
      <c r="I33" s="76">
        <f t="shared" si="10"/>
        <v>4.9026033422720001</v>
      </c>
      <c r="J33" s="76">
        <f t="shared" si="11"/>
        <v>8.3285425578516747</v>
      </c>
      <c r="K33" s="76">
        <f t="shared" si="12"/>
        <v>0.12352246607660491</v>
      </c>
      <c r="L33" s="76">
        <f t="shared" si="13"/>
        <v>0.20983996537093644</v>
      </c>
      <c r="M33" s="76">
        <f t="shared" ca="1" si="14"/>
        <v>7.3144469869618742E-2</v>
      </c>
      <c r="N33" s="76">
        <f t="shared" ca="1" si="15"/>
        <v>1.8737632575394909E-7</v>
      </c>
      <c r="O33" s="86">
        <f t="shared" ca="1" si="16"/>
        <v>3.9403189941842935</v>
      </c>
      <c r="P33" s="76">
        <f t="shared" ca="1" si="17"/>
        <v>5619.7482300849588</v>
      </c>
      <c r="Q33" s="76">
        <f t="shared" ca="1" si="18"/>
        <v>873.68375082365321</v>
      </c>
      <c r="R33" s="30">
        <f t="shared" ca="1" si="19"/>
        <v>-4.3286987161726687E-4</v>
      </c>
      <c r="U33" s="30">
        <v>2.65</v>
      </c>
      <c r="V33" s="30">
        <f t="shared" ca="1" si="0"/>
        <v>0.19736763733210977</v>
      </c>
    </row>
    <row r="34" spans="1:22" x14ac:dyDescent="0.2">
      <c r="A34" s="83">
        <v>17716.5</v>
      </c>
      <c r="B34" s="83">
        <v>8.0236549998517148E-2</v>
      </c>
      <c r="C34" s="83">
        <v>1</v>
      </c>
      <c r="D34" s="84">
        <f t="shared" si="5"/>
        <v>1.7716499999999999</v>
      </c>
      <c r="E34" s="84">
        <f t="shared" si="6"/>
        <v>8.0236549998517148E-2</v>
      </c>
      <c r="F34" s="76">
        <f t="shared" si="7"/>
        <v>1.7716499999999999</v>
      </c>
      <c r="G34" s="76">
        <f t="shared" si="8"/>
        <v>8.0236549998517148E-2</v>
      </c>
      <c r="H34" s="76">
        <f t="shared" si="9"/>
        <v>3.1387437224999997</v>
      </c>
      <c r="I34" s="76">
        <f t="shared" si="10"/>
        <v>5.5607553159671239</v>
      </c>
      <c r="J34" s="76">
        <f t="shared" si="11"/>
        <v>9.8517121555331553</v>
      </c>
      <c r="K34" s="76">
        <f t="shared" si="12"/>
        <v>0.1421510838048729</v>
      </c>
      <c r="L34" s="76">
        <f t="shared" si="13"/>
        <v>0.25184196762290306</v>
      </c>
      <c r="M34" s="76">
        <f t="shared" ca="1" si="14"/>
        <v>8.1121137639551241E-2</v>
      </c>
      <c r="N34" s="76">
        <f t="shared" ca="1" si="15"/>
        <v>7.8249529467026141E-7</v>
      </c>
      <c r="O34" s="86">
        <f t="shared" ca="1" si="16"/>
        <v>25660.47922655565</v>
      </c>
      <c r="P34" s="76">
        <f t="shared" ca="1" si="17"/>
        <v>50843.354148629973</v>
      </c>
      <c r="Q34" s="76">
        <f t="shared" ca="1" si="18"/>
        <v>4101.0718130756786</v>
      </c>
      <c r="R34" s="30">
        <f t="shared" ca="1" si="19"/>
        <v>-8.8458764103409304E-4</v>
      </c>
      <c r="U34" s="30">
        <v>2.7</v>
      </c>
      <c r="V34" s="30">
        <f t="shared" ca="1" si="0"/>
        <v>0.20510011339252832</v>
      </c>
    </row>
    <row r="35" spans="1:22" x14ac:dyDescent="0.2">
      <c r="A35" s="83">
        <v>17717</v>
      </c>
      <c r="B35" s="83">
        <v>8.2331899997370783E-2</v>
      </c>
      <c r="C35" s="83">
        <v>1</v>
      </c>
      <c r="D35" s="84">
        <f t="shared" si="5"/>
        <v>1.7717000000000001</v>
      </c>
      <c r="E35" s="84">
        <f t="shared" si="6"/>
        <v>8.2331899997370783E-2</v>
      </c>
      <c r="F35" s="76">
        <f t="shared" si="7"/>
        <v>1.7717000000000001</v>
      </c>
      <c r="G35" s="76">
        <f t="shared" si="8"/>
        <v>8.2331899997370783E-2</v>
      </c>
      <c r="H35" s="76">
        <f t="shared" si="9"/>
        <v>3.1389208900000001</v>
      </c>
      <c r="I35" s="76">
        <f t="shared" si="10"/>
        <v>5.5612261408129999</v>
      </c>
      <c r="J35" s="76">
        <f t="shared" si="11"/>
        <v>9.8528243536783915</v>
      </c>
      <c r="K35" s="76">
        <f t="shared" si="12"/>
        <v>0.14586742722534182</v>
      </c>
      <c r="L35" s="76">
        <f t="shared" si="13"/>
        <v>0.25843332081513809</v>
      </c>
      <c r="M35" s="76">
        <f t="shared" ca="1" si="14"/>
        <v>8.1126699929087526E-2</v>
      </c>
      <c r="N35" s="76">
        <f t="shared" ca="1" si="15"/>
        <v>1.4525072045899686E-6</v>
      </c>
      <c r="O35" s="86">
        <f t="shared" ca="1" si="16"/>
        <v>25691.833151196788</v>
      </c>
      <c r="P35" s="76">
        <f t="shared" ca="1" si="17"/>
        <v>50885.053248408964</v>
      </c>
      <c r="Q35" s="76">
        <f t="shared" ca="1" si="18"/>
        <v>4103.7662102040549</v>
      </c>
      <c r="R35" s="30">
        <f t="shared" ca="1" si="19"/>
        <v>1.2052000682832575E-3</v>
      </c>
    </row>
    <row r="36" spans="1:22" x14ac:dyDescent="0.2">
      <c r="A36" s="83">
        <v>17865</v>
      </c>
      <c r="B36" s="83">
        <v>8.1855500000528991E-2</v>
      </c>
      <c r="C36" s="83">
        <v>1</v>
      </c>
      <c r="D36" s="84">
        <f t="shared" si="5"/>
        <v>1.7865</v>
      </c>
      <c r="E36" s="84">
        <f t="shared" si="6"/>
        <v>8.1855500000528991E-2</v>
      </c>
      <c r="F36" s="76">
        <f t="shared" si="7"/>
        <v>1.7865</v>
      </c>
      <c r="G36" s="76">
        <f t="shared" si="8"/>
        <v>8.1855500000528991E-2</v>
      </c>
      <c r="H36" s="76">
        <f t="shared" si="9"/>
        <v>3.1915822499999997</v>
      </c>
      <c r="I36" s="76">
        <f t="shared" si="10"/>
        <v>5.7017616896249992</v>
      </c>
      <c r="J36" s="76">
        <f t="shared" si="11"/>
        <v>10.186197258515062</v>
      </c>
      <c r="K36" s="76">
        <f t="shared" si="12"/>
        <v>0.14623485075094503</v>
      </c>
      <c r="L36" s="76">
        <f t="shared" si="13"/>
        <v>0.26124856086656328</v>
      </c>
      <c r="M36" s="76">
        <f t="shared" ca="1" si="14"/>
        <v>8.2778417720323266E-2</v>
      </c>
      <c r="N36" s="76">
        <f t="shared" ca="1" si="15"/>
        <v>8.5177711751026402E-7</v>
      </c>
      <c r="O36" s="86">
        <f t="shared" ca="1" si="16"/>
        <v>35569.242268464346</v>
      </c>
      <c r="P36" s="76">
        <f t="shared" ca="1" si="17"/>
        <v>63648.437666550904</v>
      </c>
      <c r="Q36" s="76">
        <f t="shared" ca="1" si="18"/>
        <v>4917.9121801894707</v>
      </c>
      <c r="R36" s="30">
        <f t="shared" ca="1" si="19"/>
        <v>-9.2291771979427506E-4</v>
      </c>
    </row>
    <row r="37" spans="1:22" x14ac:dyDescent="0.2">
      <c r="A37" s="83">
        <v>17870</v>
      </c>
      <c r="B37" s="83">
        <v>8.2608999997319188E-2</v>
      </c>
      <c r="C37" s="83">
        <v>1</v>
      </c>
      <c r="D37" s="84">
        <f t="shared" si="5"/>
        <v>1.7869999999999999</v>
      </c>
      <c r="E37" s="84">
        <f t="shared" si="6"/>
        <v>8.2608999997319188E-2</v>
      </c>
      <c r="F37" s="76">
        <f t="shared" si="7"/>
        <v>1.7869999999999999</v>
      </c>
      <c r="G37" s="76">
        <f t="shared" si="8"/>
        <v>8.2608999997319188E-2</v>
      </c>
      <c r="H37" s="76">
        <f t="shared" si="9"/>
        <v>3.1933689999999997</v>
      </c>
      <c r="I37" s="76">
        <f t="shared" si="10"/>
        <v>5.7065504029999996</v>
      </c>
      <c r="J37" s="76">
        <f t="shared" si="11"/>
        <v>10.197605570160999</v>
      </c>
      <c r="K37" s="76">
        <f t="shared" si="12"/>
        <v>0.14762228299520938</v>
      </c>
      <c r="L37" s="76">
        <f t="shared" si="13"/>
        <v>0.26380101971243913</v>
      </c>
      <c r="M37" s="76">
        <f t="shared" ca="1" si="14"/>
        <v>8.2834402783918404E-2</v>
      </c>
      <c r="N37" s="76">
        <f t="shared" ca="1" si="15"/>
        <v>5.0806416206691648E-8</v>
      </c>
      <c r="O37" s="86">
        <f t="shared" ca="1" si="16"/>
        <v>35922.382279284939</v>
      </c>
      <c r="P37" s="76">
        <f t="shared" ca="1" si="17"/>
        <v>64093.005450683842</v>
      </c>
      <c r="Q37" s="76">
        <f t="shared" ca="1" si="18"/>
        <v>4945.9255624244834</v>
      </c>
      <c r="R37" s="30">
        <f t="shared" ca="1" si="19"/>
        <v>-2.2540278659921587E-4</v>
      </c>
    </row>
    <row r="38" spans="1:22" x14ac:dyDescent="0.2">
      <c r="A38" s="83">
        <v>17872</v>
      </c>
      <c r="B38" s="83">
        <v>8.1390399995143525E-2</v>
      </c>
      <c r="C38" s="83">
        <v>1</v>
      </c>
      <c r="D38" s="84">
        <f t="shared" si="5"/>
        <v>1.7871999999999999</v>
      </c>
      <c r="E38" s="84">
        <f t="shared" si="6"/>
        <v>8.1390399995143525E-2</v>
      </c>
      <c r="F38" s="76">
        <f t="shared" si="7"/>
        <v>1.7871999999999999</v>
      </c>
      <c r="G38" s="76">
        <f t="shared" si="8"/>
        <v>8.1390399995143525E-2</v>
      </c>
      <c r="H38" s="76">
        <f t="shared" si="9"/>
        <v>3.1940838399999998</v>
      </c>
      <c r="I38" s="76">
        <f t="shared" si="10"/>
        <v>5.708466638847999</v>
      </c>
      <c r="J38" s="76">
        <f t="shared" si="11"/>
        <v>10.202171576949143</v>
      </c>
      <c r="K38" s="76">
        <f t="shared" si="12"/>
        <v>0.14546092287132051</v>
      </c>
      <c r="L38" s="76">
        <f t="shared" si="13"/>
        <v>0.25996776135562399</v>
      </c>
      <c r="M38" s="76">
        <f t="shared" ca="1" si="14"/>
        <v>8.2856800172776204E-2</v>
      </c>
      <c r="N38" s="76">
        <f t="shared" ca="1" si="15"/>
        <v>2.1503294809611526E-6</v>
      </c>
      <c r="O38" s="86">
        <f t="shared" ca="1" si="16"/>
        <v>36063.969942255833</v>
      </c>
      <c r="P38" s="76">
        <f t="shared" ca="1" si="17"/>
        <v>64271.054256724463</v>
      </c>
      <c r="Q38" s="76">
        <f t="shared" ca="1" si="18"/>
        <v>4957.1389534281616</v>
      </c>
      <c r="R38" s="30">
        <f t="shared" ca="1" si="19"/>
        <v>-1.466400177632679E-3</v>
      </c>
    </row>
    <row r="39" spans="1:22" x14ac:dyDescent="0.2">
      <c r="A39" s="83">
        <v>17872.5</v>
      </c>
      <c r="B39" s="83">
        <v>8.3285749991773628E-2</v>
      </c>
      <c r="C39" s="83">
        <v>1</v>
      </c>
      <c r="D39" s="84">
        <f t="shared" si="5"/>
        <v>1.78725</v>
      </c>
      <c r="E39" s="84">
        <f t="shared" si="6"/>
        <v>8.3285749991773628E-2</v>
      </c>
      <c r="F39" s="76">
        <f t="shared" si="7"/>
        <v>1.78725</v>
      </c>
      <c r="G39" s="76">
        <f t="shared" si="8"/>
        <v>8.3285749991773628E-2</v>
      </c>
      <c r="H39" s="76">
        <f t="shared" si="9"/>
        <v>3.1942625625000001</v>
      </c>
      <c r="I39" s="76">
        <f t="shared" si="10"/>
        <v>5.7089457648281252</v>
      </c>
      <c r="J39" s="76">
        <f t="shared" si="11"/>
        <v>10.203313318189068</v>
      </c>
      <c r="K39" s="76">
        <f t="shared" si="12"/>
        <v>0.14885245667279742</v>
      </c>
      <c r="L39" s="76">
        <f t="shared" si="13"/>
        <v>0.2660365531884572</v>
      </c>
      <c r="M39" s="76">
        <f t="shared" ca="1" si="14"/>
        <v>8.2862399820296001E-2</v>
      </c>
      <c r="N39" s="76">
        <f t="shared" ca="1" si="15"/>
        <v>1.792253676901359E-7</v>
      </c>
      <c r="O39" s="86">
        <f t="shared" ca="1" si="16"/>
        <v>36099.396367202644</v>
      </c>
      <c r="P39" s="76">
        <f t="shared" ca="1" si="17"/>
        <v>64315.5861539943</v>
      </c>
      <c r="Q39" s="76">
        <f t="shared" ca="1" si="18"/>
        <v>4959.9430134702479</v>
      </c>
      <c r="R39" s="30">
        <f t="shared" ca="1" si="19"/>
        <v>4.2335017147762666E-4</v>
      </c>
    </row>
    <row r="40" spans="1:22" x14ac:dyDescent="0.2">
      <c r="A40" s="83">
        <v>18599</v>
      </c>
      <c r="B40" s="83">
        <v>9.0429299998504575E-2</v>
      </c>
      <c r="C40" s="83">
        <v>1</v>
      </c>
      <c r="D40" s="84">
        <f t="shared" si="5"/>
        <v>1.8599000000000001</v>
      </c>
      <c r="E40" s="84">
        <f t="shared" si="6"/>
        <v>9.0429299998504575E-2</v>
      </c>
      <c r="F40" s="76">
        <f t="shared" si="7"/>
        <v>1.8599000000000001</v>
      </c>
      <c r="G40" s="76">
        <f t="shared" si="8"/>
        <v>9.0429299998504575E-2</v>
      </c>
      <c r="H40" s="76">
        <f t="shared" si="9"/>
        <v>3.4592280100000004</v>
      </c>
      <c r="I40" s="76">
        <f t="shared" si="10"/>
        <v>6.4338181757990007</v>
      </c>
      <c r="J40" s="76">
        <f t="shared" si="11"/>
        <v>11.966258425168562</v>
      </c>
      <c r="K40" s="76">
        <f t="shared" si="12"/>
        <v>0.16818945506721866</v>
      </c>
      <c r="L40" s="76">
        <f t="shared" si="13"/>
        <v>0.31281556747952</v>
      </c>
      <c r="M40" s="76">
        <f t="shared" ca="1" si="14"/>
        <v>9.1125576399896949E-2</v>
      </c>
      <c r="N40" s="76">
        <f t="shared" ca="1" si="15"/>
        <v>4.8480082713591335E-7</v>
      </c>
      <c r="O40" s="86">
        <f t="shared" ca="1" si="16"/>
        <v>96050.835059276171</v>
      </c>
      <c r="P40" s="76">
        <f t="shared" ca="1" si="17"/>
        <v>133560.21016166618</v>
      </c>
      <c r="Q40" s="76">
        <f t="shared" ca="1" si="18"/>
        <v>9128.2868160916842</v>
      </c>
      <c r="R40" s="30">
        <f t="shared" ca="1" si="19"/>
        <v>-6.9627640139237335E-4</v>
      </c>
    </row>
    <row r="41" spans="1:22" x14ac:dyDescent="0.2">
      <c r="A41" s="83">
        <v>18602.5</v>
      </c>
      <c r="B41" s="83">
        <v>8.9705883467104286E-2</v>
      </c>
      <c r="C41" s="83">
        <v>1</v>
      </c>
      <c r="D41" s="84">
        <f t="shared" si="5"/>
        <v>1.86025</v>
      </c>
      <c r="E41" s="84">
        <f t="shared" si="6"/>
        <v>8.9705883467104286E-2</v>
      </c>
      <c r="F41" s="76">
        <f t="shared" si="7"/>
        <v>1.86025</v>
      </c>
      <c r="G41" s="76">
        <f t="shared" si="8"/>
        <v>8.9705883467104286E-2</v>
      </c>
      <c r="H41" s="76">
        <f t="shared" si="9"/>
        <v>3.4605300624999997</v>
      </c>
      <c r="I41" s="76">
        <f t="shared" si="10"/>
        <v>6.4374510487656247</v>
      </c>
      <c r="J41" s="76">
        <f t="shared" si="11"/>
        <v>11.975268313466254</v>
      </c>
      <c r="K41" s="76">
        <f t="shared" si="12"/>
        <v>0.16687536971968076</v>
      </c>
      <c r="L41" s="76">
        <f t="shared" si="13"/>
        <v>0.31042990652103614</v>
      </c>
      <c r="M41" s="76">
        <f t="shared" ca="1" si="14"/>
        <v>9.1165999058174546E-2</v>
      </c>
      <c r="N41" s="76">
        <f t="shared" ca="1" si="15"/>
        <v>2.1319375392864549E-6</v>
      </c>
      <c r="O41" s="86">
        <f t="shared" ca="1" si="16"/>
        <v>96362.503472542638</v>
      </c>
      <c r="P41" s="76">
        <f t="shared" ca="1" si="17"/>
        <v>133898.64486222464</v>
      </c>
      <c r="Q41" s="76">
        <f t="shared" ca="1" si="18"/>
        <v>9147.8915208160215</v>
      </c>
      <c r="R41" s="30">
        <f t="shared" ca="1" si="19"/>
        <v>-1.4601155910702601E-3</v>
      </c>
    </row>
    <row r="42" spans="1:22" x14ac:dyDescent="0.2">
      <c r="A42" s="83">
        <v>18693.5</v>
      </c>
      <c r="B42" s="83">
        <v>9.2250449997663964E-2</v>
      </c>
      <c r="C42" s="83">
        <v>1</v>
      </c>
      <c r="D42" s="84">
        <f t="shared" si="5"/>
        <v>1.8693500000000001</v>
      </c>
      <c r="E42" s="84">
        <f t="shared" si="6"/>
        <v>9.2250449997663964E-2</v>
      </c>
      <c r="F42" s="76">
        <f t="shared" si="7"/>
        <v>1.8693500000000001</v>
      </c>
      <c r="G42" s="76">
        <f t="shared" si="8"/>
        <v>9.2250449997663964E-2</v>
      </c>
      <c r="H42" s="76">
        <f t="shared" si="9"/>
        <v>3.4944694225000004</v>
      </c>
      <c r="I42" s="76">
        <f t="shared" si="10"/>
        <v>6.5323864149503761</v>
      </c>
      <c r="J42" s="76">
        <f t="shared" si="11"/>
        <v>12.211316544787486</v>
      </c>
      <c r="K42" s="76">
        <f t="shared" si="12"/>
        <v>0.17244837870313315</v>
      </c>
      <c r="L42" s="76">
        <f t="shared" si="13"/>
        <v>0.32236637672870194</v>
      </c>
      <c r="M42" s="76">
        <f t="shared" ca="1" si="14"/>
        <v>9.2219054153966015E-2</v>
      </c>
      <c r="N42" s="76">
        <f t="shared" ca="1" si="15"/>
        <v>9.8569900150600277E-10</v>
      </c>
      <c r="O42" s="86">
        <f t="shared" ca="1" si="16"/>
        <v>104479.11507351305</v>
      </c>
      <c r="P42" s="76">
        <f t="shared" ca="1" si="17"/>
        <v>142654.62616539403</v>
      </c>
      <c r="Q42" s="76">
        <f t="shared" ca="1" si="18"/>
        <v>9652.7871721462034</v>
      </c>
      <c r="R42" s="30">
        <f t="shared" ca="1" si="19"/>
        <v>3.1395843697948345E-5</v>
      </c>
    </row>
    <row r="43" spans="1:22" x14ac:dyDescent="0.2">
      <c r="A43" s="83">
        <v>18749</v>
      </c>
      <c r="B43" s="83">
        <v>9.3034299999999348E-2</v>
      </c>
      <c r="C43" s="83">
        <v>1</v>
      </c>
      <c r="D43" s="84">
        <f t="shared" si="5"/>
        <v>1.8749</v>
      </c>
      <c r="E43" s="84">
        <f t="shared" si="6"/>
        <v>9.3034299999999348E-2</v>
      </c>
      <c r="F43" s="76">
        <f t="shared" si="7"/>
        <v>1.8749</v>
      </c>
      <c r="G43" s="76">
        <f t="shared" si="8"/>
        <v>9.3034299999999348E-2</v>
      </c>
      <c r="H43" s="76">
        <f t="shared" si="9"/>
        <v>3.5152500099999999</v>
      </c>
      <c r="I43" s="76">
        <f t="shared" si="10"/>
        <v>6.5907422437490002</v>
      </c>
      <c r="J43" s="76">
        <f t="shared" si="11"/>
        <v>12.356982632805</v>
      </c>
      <c r="K43" s="76">
        <f t="shared" si="12"/>
        <v>0.17443000906999878</v>
      </c>
      <c r="L43" s="76">
        <f t="shared" si="13"/>
        <v>0.32703882400534073</v>
      </c>
      <c r="M43" s="76">
        <f t="shared" ca="1" si="14"/>
        <v>9.286325540813184E-2</v>
      </c>
      <c r="N43" s="76">
        <f t="shared" ca="1" si="15"/>
        <v>2.9256252407122566E-8</v>
      </c>
      <c r="O43" s="86">
        <f t="shared" ca="1" si="16"/>
        <v>109431.80023433355</v>
      </c>
      <c r="P43" s="76">
        <f t="shared" ca="1" si="17"/>
        <v>147944.50440375501</v>
      </c>
      <c r="Q43" s="76">
        <f t="shared" ca="1" si="18"/>
        <v>9955.653652293342</v>
      </c>
      <c r="R43" s="30">
        <f t="shared" ca="1" si="19"/>
        <v>1.7104459186750853E-4</v>
      </c>
    </row>
    <row r="44" spans="1:22" x14ac:dyDescent="0.2">
      <c r="A44" s="83">
        <v>18751.5</v>
      </c>
      <c r="B44" s="83">
        <v>9.2911050000111572E-2</v>
      </c>
      <c r="C44" s="83">
        <v>1</v>
      </c>
      <c r="D44" s="84">
        <f t="shared" si="5"/>
        <v>1.8751500000000001</v>
      </c>
      <c r="E44" s="84">
        <f t="shared" si="6"/>
        <v>9.2911050000111572E-2</v>
      </c>
      <c r="F44" s="76">
        <f t="shared" si="7"/>
        <v>1.8751500000000001</v>
      </c>
      <c r="G44" s="76">
        <f t="shared" si="8"/>
        <v>9.2911050000111572E-2</v>
      </c>
      <c r="H44" s="76">
        <f t="shared" si="9"/>
        <v>3.5161875225000006</v>
      </c>
      <c r="I44" s="76">
        <f t="shared" si="10"/>
        <v>6.5933790328158768</v>
      </c>
      <c r="J44" s="76">
        <f t="shared" si="11"/>
        <v>12.363574693384692</v>
      </c>
      <c r="K44" s="76">
        <f t="shared" si="12"/>
        <v>0.17422215540770922</v>
      </c>
      <c r="L44" s="76">
        <f t="shared" si="13"/>
        <v>0.32669267471276597</v>
      </c>
      <c r="M44" s="76">
        <f t="shared" ca="1" si="14"/>
        <v>9.2892308318062528E-2</v>
      </c>
      <c r="N44" s="76">
        <f t="shared" ca="1" si="15"/>
        <v>3.5125064602749246E-10</v>
      </c>
      <c r="O44" s="86">
        <f t="shared" ca="1" si="16"/>
        <v>109654.7622671922</v>
      </c>
      <c r="P44" s="76">
        <f t="shared" ca="1" si="17"/>
        <v>148181.72735295541</v>
      </c>
      <c r="Q44" s="76">
        <f t="shared" ca="1" si="18"/>
        <v>9969.1972708744252</v>
      </c>
      <c r="R44" s="30">
        <f t="shared" ca="1" si="19"/>
        <v>1.8741682049044917E-5</v>
      </c>
    </row>
    <row r="45" spans="1:22" x14ac:dyDescent="0.2">
      <c r="A45" s="83">
        <v>19430</v>
      </c>
      <c r="B45" s="83">
        <v>0.10340099999302765</v>
      </c>
      <c r="C45" s="83">
        <v>1</v>
      </c>
      <c r="D45" s="84">
        <f t="shared" si="5"/>
        <v>1.9430000000000001</v>
      </c>
      <c r="E45" s="84">
        <f t="shared" si="6"/>
        <v>0.10340099999302765</v>
      </c>
      <c r="F45" s="76">
        <f t="shared" si="7"/>
        <v>1.9430000000000001</v>
      </c>
      <c r="G45" s="76">
        <f t="shared" si="8"/>
        <v>0.10340099999302765</v>
      </c>
      <c r="H45" s="76">
        <f t="shared" si="9"/>
        <v>3.7752490000000001</v>
      </c>
      <c r="I45" s="76">
        <f t="shared" si="10"/>
        <v>7.3353088070000005</v>
      </c>
      <c r="J45" s="76">
        <f t="shared" si="11"/>
        <v>14.252505012001002</v>
      </c>
      <c r="K45" s="76">
        <f t="shared" si="12"/>
        <v>0.20090814298645274</v>
      </c>
      <c r="L45" s="76">
        <f t="shared" si="13"/>
        <v>0.39036452182267767</v>
      </c>
      <c r="M45" s="76">
        <f t="shared" ca="1" si="14"/>
        <v>0.10088827497885453</v>
      </c>
      <c r="N45" s="76">
        <f t="shared" ca="1" si="15"/>
        <v>6.313786996851348E-6</v>
      </c>
      <c r="O45" s="86">
        <f t="shared" ca="1" si="16"/>
        <v>167227.12442054573</v>
      </c>
      <c r="P45" s="76">
        <f t="shared" ca="1" si="17"/>
        <v>206874.29006645636</v>
      </c>
      <c r="Q45" s="76">
        <f t="shared" ca="1" si="18"/>
        <v>13207.067569736088</v>
      </c>
      <c r="R45" s="30">
        <f t="shared" ca="1" si="19"/>
        <v>2.5127250141731283E-3</v>
      </c>
    </row>
    <row r="46" spans="1:22" x14ac:dyDescent="0.2">
      <c r="A46" s="83">
        <v>19437</v>
      </c>
      <c r="B46" s="83">
        <v>9.9035899998852983E-2</v>
      </c>
      <c r="C46" s="83">
        <v>1</v>
      </c>
      <c r="D46" s="84">
        <f t="shared" si="5"/>
        <v>1.9437</v>
      </c>
      <c r="E46" s="84">
        <f t="shared" si="6"/>
        <v>9.9035899998852983E-2</v>
      </c>
      <c r="F46" s="76">
        <f t="shared" si="7"/>
        <v>1.9437</v>
      </c>
      <c r="G46" s="76">
        <f t="shared" si="8"/>
        <v>9.9035899998852983E-2</v>
      </c>
      <c r="H46" s="76">
        <f t="shared" si="9"/>
        <v>3.7779696899999999</v>
      </c>
      <c r="I46" s="76">
        <f t="shared" si="10"/>
        <v>7.3432396864529998</v>
      </c>
      <c r="J46" s="76">
        <f t="shared" si="11"/>
        <v>14.273054978558696</v>
      </c>
      <c r="K46" s="76">
        <f t="shared" si="12"/>
        <v>0.19249607882777053</v>
      </c>
      <c r="L46" s="76">
        <f t="shared" si="13"/>
        <v>0.3741546284175376</v>
      </c>
      <c r="M46" s="76">
        <f t="shared" ca="1" si="14"/>
        <v>0.10097192118319565</v>
      </c>
      <c r="N46" s="76">
        <f t="shared" ca="1" si="15"/>
        <v>3.7481780262235647E-6</v>
      </c>
      <c r="O46" s="86">
        <f t="shared" ca="1" si="16"/>
        <v>167768.25805339808</v>
      </c>
      <c r="P46" s="76">
        <f t="shared" ca="1" si="17"/>
        <v>207400.47211871052</v>
      </c>
      <c r="Q46" s="76">
        <f t="shared" ca="1" si="18"/>
        <v>13234.866159448908</v>
      </c>
      <c r="R46" s="30">
        <f t="shared" ca="1" si="19"/>
        <v>-1.9360211843426622E-3</v>
      </c>
    </row>
    <row r="47" spans="1:22" x14ac:dyDescent="0.2">
      <c r="A47" s="83">
        <v>19568</v>
      </c>
      <c r="B47" s="83">
        <v>0.102517599996645</v>
      </c>
      <c r="C47" s="83">
        <v>1</v>
      </c>
      <c r="D47" s="84">
        <f t="shared" si="5"/>
        <v>1.9568000000000001</v>
      </c>
      <c r="E47" s="84">
        <f t="shared" si="6"/>
        <v>0.102517599996645</v>
      </c>
      <c r="F47" s="76">
        <f t="shared" si="7"/>
        <v>1.9568000000000001</v>
      </c>
      <c r="G47" s="76">
        <f t="shared" si="8"/>
        <v>0.102517599996645</v>
      </c>
      <c r="H47" s="76">
        <f t="shared" si="9"/>
        <v>3.8290662400000004</v>
      </c>
      <c r="I47" s="76">
        <f t="shared" si="10"/>
        <v>7.492716818432001</v>
      </c>
      <c r="J47" s="76">
        <f t="shared" si="11"/>
        <v>14.66174827030774</v>
      </c>
      <c r="K47" s="76">
        <f t="shared" si="12"/>
        <v>0.20060643967343494</v>
      </c>
      <c r="L47" s="76">
        <f t="shared" si="13"/>
        <v>0.39254668115297753</v>
      </c>
      <c r="M47" s="76">
        <f t="shared" ca="1" si="14"/>
        <v>0.10254164328600804</v>
      </c>
      <c r="N47" s="76">
        <f t="shared" ca="1" si="15"/>
        <v>5.7807976339462733E-10</v>
      </c>
      <c r="O47" s="86">
        <f t="shared" ca="1" si="16"/>
        <v>177606.91766978748</v>
      </c>
      <c r="P47" s="76">
        <f t="shared" ca="1" si="17"/>
        <v>216868.85798757846</v>
      </c>
      <c r="Q47" s="76">
        <f t="shared" ca="1" si="18"/>
        <v>13729.872735874116</v>
      </c>
      <c r="R47" s="30">
        <f t="shared" ca="1" si="19"/>
        <v>-2.4043289363034903E-5</v>
      </c>
    </row>
    <row r="48" spans="1:22" x14ac:dyDescent="0.2">
      <c r="A48" s="83">
        <v>20191</v>
      </c>
      <c r="B48" s="83">
        <v>0.11092369999823859</v>
      </c>
      <c r="C48" s="83">
        <v>1</v>
      </c>
      <c r="D48" s="84">
        <f t="shared" si="5"/>
        <v>2.0190999999999999</v>
      </c>
      <c r="E48" s="84">
        <f t="shared" si="6"/>
        <v>0.11092369999823859</v>
      </c>
      <c r="F48" s="76">
        <f t="shared" si="7"/>
        <v>2.0190999999999999</v>
      </c>
      <c r="G48" s="76">
        <f t="shared" si="8"/>
        <v>0.11092369999823859</v>
      </c>
      <c r="H48" s="76">
        <f t="shared" si="9"/>
        <v>4.0767648099999994</v>
      </c>
      <c r="I48" s="76">
        <f t="shared" si="10"/>
        <v>8.2313958278709976</v>
      </c>
      <c r="J48" s="76">
        <f t="shared" si="11"/>
        <v>16.620011316054331</v>
      </c>
      <c r="K48" s="76">
        <f t="shared" si="12"/>
        <v>0.22396604266644352</v>
      </c>
      <c r="L48" s="76">
        <f t="shared" si="13"/>
        <v>0.45220983674781606</v>
      </c>
      <c r="M48" s="76">
        <f t="shared" ca="1" si="14"/>
        <v>0.11011966305540169</v>
      </c>
      <c r="N48" s="76">
        <f t="shared" ca="1" si="15"/>
        <v>6.4647540544650813E-7</v>
      </c>
      <c r="O48" s="86">
        <f t="shared" ca="1" si="16"/>
        <v>215192.87438362197</v>
      </c>
      <c r="P48" s="76">
        <f t="shared" ca="1" si="17"/>
        <v>250580.58848370335</v>
      </c>
      <c r="Q48" s="76">
        <f t="shared" ca="1" si="18"/>
        <v>15356.021443922704</v>
      </c>
      <c r="R48" s="30">
        <f t="shared" ca="1" si="19"/>
        <v>8.0403694283689986E-4</v>
      </c>
    </row>
    <row r="49" spans="1:18" x14ac:dyDescent="0.2">
      <c r="A49" s="83">
        <v>20428</v>
      </c>
      <c r="B49" s="83">
        <v>0.1113195999932941</v>
      </c>
      <c r="C49" s="83">
        <v>1</v>
      </c>
      <c r="D49" s="84">
        <f t="shared" si="5"/>
        <v>2.0428000000000002</v>
      </c>
      <c r="E49" s="84">
        <f t="shared" si="6"/>
        <v>0.1113195999932941</v>
      </c>
      <c r="F49" s="76">
        <f t="shared" si="7"/>
        <v>2.0428000000000002</v>
      </c>
      <c r="G49" s="76">
        <f t="shared" si="8"/>
        <v>0.1113195999932941</v>
      </c>
      <c r="H49" s="76">
        <f t="shared" si="9"/>
        <v>4.173031840000001</v>
      </c>
      <c r="I49" s="76">
        <f t="shared" si="10"/>
        <v>8.5246694427520033</v>
      </c>
      <c r="J49" s="76">
        <f t="shared" si="11"/>
        <v>17.414194737653794</v>
      </c>
      <c r="K49" s="76">
        <f t="shared" si="12"/>
        <v>0.22740367886630122</v>
      </c>
      <c r="L49" s="76">
        <f t="shared" si="13"/>
        <v>0.46454023518808019</v>
      </c>
      <c r="M49" s="76">
        <f t="shared" ca="1" si="14"/>
        <v>0.11305143973072347</v>
      </c>
      <c r="N49" s="76">
        <f t="shared" ca="1" si="15"/>
        <v>2.999268876139417E-6</v>
      </c>
      <c r="O49" s="86">
        <f t="shared" ca="1" si="16"/>
        <v>224704.62526446712</v>
      </c>
      <c r="P49" s="76">
        <f t="shared" ca="1" si="17"/>
        <v>257839.45437285842</v>
      </c>
      <c r="Q49" s="76">
        <f t="shared" ca="1" si="18"/>
        <v>15628.302635212751</v>
      </c>
      <c r="R49" s="30">
        <f t="shared" ca="1" si="19"/>
        <v>-1.7318397374293665E-3</v>
      </c>
    </row>
    <row r="50" spans="1:18" x14ac:dyDescent="0.2">
      <c r="A50" s="83">
        <v>20432.5</v>
      </c>
      <c r="B50" s="83">
        <v>0.11387775000184774</v>
      </c>
      <c r="C50" s="83">
        <v>1</v>
      </c>
      <c r="D50" s="84">
        <f t="shared" si="5"/>
        <v>2.04325</v>
      </c>
      <c r="E50" s="84">
        <f t="shared" si="6"/>
        <v>0.11387775000184774</v>
      </c>
      <c r="F50" s="76">
        <f t="shared" si="7"/>
        <v>2.04325</v>
      </c>
      <c r="G50" s="76">
        <f t="shared" si="8"/>
        <v>0.11387775000184774</v>
      </c>
      <c r="H50" s="76">
        <f t="shared" si="9"/>
        <v>4.1748705624999998</v>
      </c>
      <c r="I50" s="76">
        <f t="shared" si="10"/>
        <v>8.5303042768281241</v>
      </c>
      <c r="J50" s="76">
        <f t="shared" si="11"/>
        <v>17.429544213629065</v>
      </c>
      <c r="K50" s="76">
        <f t="shared" si="12"/>
        <v>0.23268071269127541</v>
      </c>
      <c r="L50" s="76">
        <f t="shared" si="13"/>
        <v>0.47542486620644847</v>
      </c>
      <c r="M50" s="76">
        <f t="shared" ca="1" si="14"/>
        <v>0.11310736746191447</v>
      </c>
      <c r="N50" s="76">
        <f t="shared" ca="1" si="15"/>
        <v>5.9348925783404963E-7</v>
      </c>
      <c r="O50" s="86">
        <f t="shared" ca="1" si="16"/>
        <v>224856.83087002067</v>
      </c>
      <c r="P50" s="76">
        <f t="shared" ca="1" si="17"/>
        <v>257945.38870337329</v>
      </c>
      <c r="Q50" s="76">
        <f t="shared" ca="1" si="18"/>
        <v>15631.532966832327</v>
      </c>
      <c r="R50" s="30">
        <f t="shared" ca="1" si="19"/>
        <v>7.7038253993327865E-4</v>
      </c>
    </row>
    <row r="51" spans="1:18" x14ac:dyDescent="0.2">
      <c r="A51" s="83">
        <v>20433</v>
      </c>
      <c r="B51" s="83">
        <v>0.1141730999952415</v>
      </c>
      <c r="C51" s="83">
        <v>1</v>
      </c>
      <c r="D51" s="84">
        <f t="shared" si="5"/>
        <v>2.0432999999999999</v>
      </c>
      <c r="E51" s="84">
        <f t="shared" si="6"/>
        <v>0.1141730999952415</v>
      </c>
      <c r="F51" s="76">
        <f t="shared" si="7"/>
        <v>2.0432999999999999</v>
      </c>
      <c r="G51" s="76">
        <f t="shared" si="8"/>
        <v>0.1141730999952415</v>
      </c>
      <c r="H51" s="76">
        <f t="shared" si="9"/>
        <v>4.1750748899999994</v>
      </c>
      <c r="I51" s="76">
        <f t="shared" si="10"/>
        <v>8.5309305227369983</v>
      </c>
      <c r="J51" s="76">
        <f t="shared" si="11"/>
        <v>17.431250337108509</v>
      </c>
      <c r="K51" s="76">
        <f t="shared" si="12"/>
        <v>0.23328989522027693</v>
      </c>
      <c r="L51" s="76">
        <f t="shared" si="13"/>
        <v>0.47668124290359182</v>
      </c>
      <c r="M51" s="76">
        <f t="shared" ca="1" si="14"/>
        <v>0.11311358225487969</v>
      </c>
      <c r="N51" s="76">
        <f t="shared" ca="1" si="15"/>
        <v>1.1225778421413947E-6</v>
      </c>
      <c r="O51" s="86">
        <f t="shared" ca="1" si="16"/>
        <v>224873.67588099834</v>
      </c>
      <c r="P51" s="76">
        <f t="shared" ca="1" si="17"/>
        <v>257957.08485570565</v>
      </c>
      <c r="Q51" s="76">
        <f t="shared" ca="1" si="18"/>
        <v>15631.887398168737</v>
      </c>
      <c r="R51" s="30">
        <f t="shared" ca="1" si="19"/>
        <v>1.0595177403618095E-3</v>
      </c>
    </row>
    <row r="52" spans="1:18" x14ac:dyDescent="0.2">
      <c r="A52" s="83">
        <v>20456.5</v>
      </c>
      <c r="B52" s="83">
        <v>0.11385454999253852</v>
      </c>
      <c r="C52" s="83">
        <v>1</v>
      </c>
      <c r="D52" s="84">
        <f t="shared" si="5"/>
        <v>2.0456500000000002</v>
      </c>
      <c r="E52" s="84">
        <f t="shared" si="6"/>
        <v>0.11385454999253852</v>
      </c>
      <c r="F52" s="76">
        <f t="shared" si="7"/>
        <v>2.0456500000000002</v>
      </c>
      <c r="G52" s="76">
        <f t="shared" si="8"/>
        <v>0.11385454999253852</v>
      </c>
      <c r="H52" s="76">
        <f t="shared" si="9"/>
        <v>4.1846839225000005</v>
      </c>
      <c r="I52" s="76">
        <f t="shared" si="10"/>
        <v>8.5603986660621274</v>
      </c>
      <c r="J52" s="76">
        <f t="shared" si="11"/>
        <v>17.511579531229991</v>
      </c>
      <c r="K52" s="76">
        <f t="shared" si="12"/>
        <v>0.23290656019223646</v>
      </c>
      <c r="L52" s="76">
        <f t="shared" si="13"/>
        <v>0.47644530485724856</v>
      </c>
      <c r="M52" s="76">
        <f t="shared" ca="1" si="14"/>
        <v>0.11340581302201191</v>
      </c>
      <c r="N52" s="76">
        <f t="shared" ca="1" si="15"/>
        <v>2.0136486871739845E-7</v>
      </c>
      <c r="O52" s="86">
        <f t="shared" ca="1" si="16"/>
        <v>225650.30529119648</v>
      </c>
      <c r="P52" s="76">
        <f t="shared" ca="1" si="17"/>
        <v>258490.01364096961</v>
      </c>
      <c r="Q52" s="76">
        <f t="shared" ca="1" si="18"/>
        <v>15647.531092237625</v>
      </c>
      <c r="R52" s="30">
        <f t="shared" ca="1" si="19"/>
        <v>4.4873697052660866E-4</v>
      </c>
    </row>
    <row r="53" spans="1:18" x14ac:dyDescent="0.2">
      <c r="A53" s="83">
        <v>21233</v>
      </c>
      <c r="B53" s="83">
        <v>0.12473309999768389</v>
      </c>
      <c r="C53" s="83">
        <v>1</v>
      </c>
      <c r="D53" s="84">
        <f t="shared" si="5"/>
        <v>2.1233</v>
      </c>
      <c r="E53" s="84">
        <f t="shared" si="6"/>
        <v>0.12473309999768389</v>
      </c>
      <c r="F53" s="76">
        <f t="shared" si="7"/>
        <v>2.1233</v>
      </c>
      <c r="G53" s="76">
        <f t="shared" si="8"/>
        <v>0.12473309999768389</v>
      </c>
      <c r="H53" s="76">
        <f t="shared" si="9"/>
        <v>4.5084028900000002</v>
      </c>
      <c r="I53" s="76">
        <f t="shared" si="10"/>
        <v>9.5726918563370003</v>
      </c>
      <c r="J53" s="76">
        <f t="shared" si="11"/>
        <v>20.325696618560354</v>
      </c>
      <c r="K53" s="76">
        <f t="shared" si="12"/>
        <v>0.26484579122508223</v>
      </c>
      <c r="L53" s="76">
        <f t="shared" si="13"/>
        <v>0.56234706850821703</v>
      </c>
      <c r="M53" s="76">
        <f t="shared" ca="1" si="14"/>
        <v>0.12321110342777652</v>
      </c>
      <c r="N53" s="76">
        <f t="shared" ca="1" si="15"/>
        <v>2.3164735588097967E-6</v>
      </c>
      <c r="O53" s="86">
        <f t="shared" ca="1" si="16"/>
        <v>234010.58225746386</v>
      </c>
      <c r="P53" s="76">
        <f t="shared" ca="1" si="17"/>
        <v>257287.46930746234</v>
      </c>
      <c r="Q53" s="76">
        <f t="shared" ca="1" si="18"/>
        <v>15047.974273348607</v>
      </c>
      <c r="R53" s="30">
        <f t="shared" ca="1" si="19"/>
        <v>1.521996569907369E-3</v>
      </c>
    </row>
    <row r="54" spans="1:18" x14ac:dyDescent="0.2">
      <c r="A54" s="83">
        <v>22950</v>
      </c>
      <c r="B54" s="83">
        <v>0.14646499999798834</v>
      </c>
      <c r="C54" s="83">
        <v>1</v>
      </c>
      <c r="D54" s="84">
        <f t="shared" si="5"/>
        <v>2.2949999999999999</v>
      </c>
      <c r="E54" s="84">
        <f t="shared" si="6"/>
        <v>0.14646499999798834</v>
      </c>
      <c r="F54" s="76">
        <f t="shared" si="7"/>
        <v>2.2949999999999999</v>
      </c>
      <c r="G54" s="76">
        <f t="shared" si="8"/>
        <v>0.14646499999798834</v>
      </c>
      <c r="H54" s="76">
        <f t="shared" si="9"/>
        <v>5.2670249999999994</v>
      </c>
      <c r="I54" s="76">
        <f t="shared" si="10"/>
        <v>12.087822374999998</v>
      </c>
      <c r="J54" s="76">
        <f t="shared" si="11"/>
        <v>27.741552350624996</v>
      </c>
      <c r="K54" s="76">
        <f t="shared" si="12"/>
        <v>0.33613717499538326</v>
      </c>
      <c r="L54" s="76">
        <f t="shared" si="13"/>
        <v>0.77143481661440461</v>
      </c>
      <c r="M54" s="76">
        <f t="shared" ca="1" si="14"/>
        <v>0.14592116925076196</v>
      </c>
      <c r="N54" s="76">
        <f t="shared" ca="1" si="15"/>
        <v>2.9575188162881045E-7</v>
      </c>
      <c r="O54" s="86">
        <f t="shared" ca="1" si="16"/>
        <v>141980.95513028343</v>
      </c>
      <c r="P54" s="76">
        <f t="shared" ca="1" si="17"/>
        <v>142159.62671970957</v>
      </c>
      <c r="Q54" s="76">
        <f t="shared" ca="1" si="18"/>
        <v>7464.5559113890386</v>
      </c>
      <c r="R54" s="30">
        <f t="shared" ca="1" si="19"/>
        <v>5.4383074722638702E-4</v>
      </c>
    </row>
    <row r="55" spans="1:18" x14ac:dyDescent="0.2">
      <c r="A55" s="83">
        <v>23056</v>
      </c>
      <c r="B55" s="83">
        <v>0.14957919999869773</v>
      </c>
      <c r="C55" s="83">
        <v>1</v>
      </c>
      <c r="D55" s="84">
        <f t="shared" si="5"/>
        <v>2.3056000000000001</v>
      </c>
      <c r="E55" s="84">
        <f t="shared" si="6"/>
        <v>0.14957919999869773</v>
      </c>
      <c r="F55" s="76">
        <f t="shared" si="7"/>
        <v>2.3056000000000001</v>
      </c>
      <c r="G55" s="76">
        <f t="shared" si="8"/>
        <v>0.14957919999869773</v>
      </c>
      <c r="H55" s="76">
        <f t="shared" si="9"/>
        <v>5.3157913600000004</v>
      </c>
      <c r="I55" s="76">
        <f t="shared" si="10"/>
        <v>12.256088559616002</v>
      </c>
      <c r="J55" s="76">
        <f t="shared" si="11"/>
        <v>28.257637783050654</v>
      </c>
      <c r="K55" s="76">
        <f t="shared" si="12"/>
        <v>0.34486980351699753</v>
      </c>
      <c r="L55" s="76">
        <f t="shared" si="13"/>
        <v>0.79513181898878948</v>
      </c>
      <c r="M55" s="76">
        <f t="shared" ca="1" si="14"/>
        <v>0.1473696127787241</v>
      </c>
      <c r="N55" s="76">
        <f t="shared" ca="1" si="15"/>
        <v>4.8822756826708191E-6</v>
      </c>
      <c r="O55" s="86">
        <f t="shared" ca="1" si="16"/>
        <v>132863.39538636938</v>
      </c>
      <c r="P55" s="76">
        <f t="shared" ca="1" si="17"/>
        <v>131946.80567842678</v>
      </c>
      <c r="Q55" s="76">
        <f t="shared" ca="1" si="18"/>
        <v>6849.6662973242037</v>
      </c>
      <c r="R55" s="30">
        <f t="shared" ca="1" si="19"/>
        <v>2.2095872199736355E-3</v>
      </c>
    </row>
    <row r="56" spans="1:18" x14ac:dyDescent="0.2">
      <c r="A56" s="83">
        <v>23085.5</v>
      </c>
      <c r="B56" s="83">
        <v>0.14930484999786131</v>
      </c>
      <c r="C56" s="83">
        <v>1</v>
      </c>
      <c r="D56" s="84">
        <f t="shared" si="5"/>
        <v>2.3085499999999999</v>
      </c>
      <c r="E56" s="84">
        <f t="shared" si="6"/>
        <v>0.14930484999786131</v>
      </c>
      <c r="F56" s="76">
        <f t="shared" si="7"/>
        <v>2.3085499999999999</v>
      </c>
      <c r="G56" s="76">
        <f t="shared" si="8"/>
        <v>0.14930484999786131</v>
      </c>
      <c r="H56" s="76">
        <f t="shared" si="9"/>
        <v>5.3294031024999997</v>
      </c>
      <c r="I56" s="76">
        <f t="shared" si="10"/>
        <v>12.303193532276374</v>
      </c>
      <c r="J56" s="76">
        <f t="shared" si="11"/>
        <v>28.402537428936622</v>
      </c>
      <c r="K56" s="76">
        <f t="shared" si="12"/>
        <v>0.34467771146256271</v>
      </c>
      <c r="L56" s="76">
        <f t="shared" si="13"/>
        <v>0.7957057307968991</v>
      </c>
      <c r="M56" s="76">
        <f t="shared" ca="1" si="14"/>
        <v>0.14777367766186417</v>
      </c>
      <c r="N56" s="76">
        <f t="shared" ca="1" si="15"/>
        <v>2.3444887225229511E-6</v>
      </c>
      <c r="O56" s="86">
        <f t="shared" ca="1" si="16"/>
        <v>130294.68526449951</v>
      </c>
      <c r="P56" s="76">
        <f t="shared" ca="1" si="17"/>
        <v>129086.66259167844</v>
      </c>
      <c r="Q56" s="76">
        <f t="shared" ca="1" si="18"/>
        <v>6678.5224428090514</v>
      </c>
      <c r="R56" s="30">
        <f t="shared" ca="1" si="19"/>
        <v>1.5311723359971441E-3</v>
      </c>
    </row>
    <row r="57" spans="1:18" x14ac:dyDescent="0.2">
      <c r="A57" s="83">
        <v>23876</v>
      </c>
      <c r="B57" s="83">
        <v>0.15945320000173524</v>
      </c>
      <c r="C57" s="83">
        <v>1</v>
      </c>
      <c r="D57" s="84">
        <f t="shared" si="5"/>
        <v>2.3875999999999999</v>
      </c>
      <c r="E57" s="84">
        <f t="shared" si="6"/>
        <v>0.15945320000173524</v>
      </c>
      <c r="F57" s="76">
        <f t="shared" si="7"/>
        <v>2.3875999999999999</v>
      </c>
      <c r="G57" s="76">
        <f t="shared" si="8"/>
        <v>0.15945320000173524</v>
      </c>
      <c r="H57" s="76">
        <f t="shared" si="9"/>
        <v>5.7006337599999997</v>
      </c>
      <c r="I57" s="76">
        <f t="shared" si="10"/>
        <v>13.610833165375999</v>
      </c>
      <c r="J57" s="76">
        <f t="shared" si="11"/>
        <v>32.497225265651736</v>
      </c>
      <c r="K57" s="76">
        <f t="shared" si="12"/>
        <v>0.38071046032414307</v>
      </c>
      <c r="L57" s="76">
        <f t="shared" si="13"/>
        <v>0.90898429506992395</v>
      </c>
      <c r="M57" s="76">
        <f t="shared" ca="1" si="14"/>
        <v>0.15875697555481033</v>
      </c>
      <c r="N57" s="76">
        <f t="shared" ca="1" si="15"/>
        <v>4.8472848049589551E-7</v>
      </c>
      <c r="O57" s="86">
        <f t="shared" ca="1" si="16"/>
        <v>60995.333457242406</v>
      </c>
      <c r="P57" s="76">
        <f t="shared" ca="1" si="17"/>
        <v>54707.474199639058</v>
      </c>
      <c r="Q57" s="76">
        <f t="shared" ca="1" si="18"/>
        <v>2416.6226046716129</v>
      </c>
      <c r="R57" s="30">
        <f t="shared" ca="1" si="19"/>
        <v>6.9622444692490904E-4</v>
      </c>
    </row>
    <row r="58" spans="1:18" x14ac:dyDescent="0.2">
      <c r="A58" s="83">
        <v>24045</v>
      </c>
      <c r="B58" s="83">
        <v>0.16048149999551242</v>
      </c>
      <c r="C58" s="83">
        <v>1</v>
      </c>
      <c r="D58" s="84">
        <f t="shared" si="5"/>
        <v>2.4045000000000001</v>
      </c>
      <c r="E58" s="84">
        <f t="shared" si="6"/>
        <v>0.16048149999551242</v>
      </c>
      <c r="F58" s="76">
        <f t="shared" si="7"/>
        <v>2.4045000000000001</v>
      </c>
      <c r="G58" s="76">
        <f t="shared" si="8"/>
        <v>0.16048149999551242</v>
      </c>
      <c r="H58" s="76">
        <f t="shared" si="9"/>
        <v>5.7816202500000005</v>
      </c>
      <c r="I58" s="76">
        <f t="shared" si="10"/>
        <v>13.901905891125002</v>
      </c>
      <c r="J58" s="76">
        <f t="shared" si="11"/>
        <v>33.427132715210071</v>
      </c>
      <c r="K58" s="76">
        <f t="shared" si="12"/>
        <v>0.38587776673920965</v>
      </c>
      <c r="L58" s="76">
        <f t="shared" si="13"/>
        <v>0.92784309012442967</v>
      </c>
      <c r="M58" s="76">
        <f t="shared" ca="1" si="14"/>
        <v>0.16114403791592324</v>
      </c>
      <c r="N58" s="76">
        <f t="shared" ca="1" si="15"/>
        <v>4.3895649598229633E-7</v>
      </c>
      <c r="O58" s="86">
        <f t="shared" ca="1" si="16"/>
        <v>47446.23545531289</v>
      </c>
      <c r="P58" s="76">
        <f t="shared" ca="1" si="17"/>
        <v>40908.040422512662</v>
      </c>
      <c r="Q58" s="76">
        <f t="shared" ca="1" si="18"/>
        <v>1683.1641268626895</v>
      </c>
      <c r="R58" s="30">
        <f t="shared" ca="1" si="19"/>
        <v>-6.6253792041082171E-4</v>
      </c>
    </row>
    <row r="59" spans="1:18" x14ac:dyDescent="0.2">
      <c r="A59" s="83">
        <v>26552.5</v>
      </c>
      <c r="B59" s="83">
        <v>0.19906174999778159</v>
      </c>
      <c r="C59" s="83">
        <v>1</v>
      </c>
      <c r="D59" s="84">
        <f t="shared" si="5"/>
        <v>2.6552500000000001</v>
      </c>
      <c r="E59" s="84">
        <f t="shared" si="6"/>
        <v>0.19906174999778159</v>
      </c>
      <c r="F59" s="76">
        <f t="shared" si="7"/>
        <v>2.6552500000000001</v>
      </c>
      <c r="G59" s="76">
        <f t="shared" si="8"/>
        <v>0.19906174999778159</v>
      </c>
      <c r="H59" s="76">
        <f t="shared" si="9"/>
        <v>7.0503525625000005</v>
      </c>
      <c r="I59" s="76">
        <f t="shared" si="10"/>
        <v>18.720448641578127</v>
      </c>
      <c r="J59" s="76">
        <f t="shared" si="11"/>
        <v>49.707471255550324</v>
      </c>
      <c r="K59" s="76">
        <f t="shared" si="12"/>
        <v>0.52855871168160962</v>
      </c>
      <c r="L59" s="76">
        <f t="shared" si="13"/>
        <v>1.4034555191925939</v>
      </c>
      <c r="M59" s="76">
        <f t="shared" ca="1" si="14"/>
        <v>0.19817390307970781</v>
      </c>
      <c r="N59" s="76">
        <f t="shared" ca="1" si="15"/>
        <v>7.8827214993311184E-7</v>
      </c>
      <c r="O59" s="86">
        <f t="shared" ca="1" si="16"/>
        <v>170207.48218819164</v>
      </c>
      <c r="P59" s="76">
        <f t="shared" ca="1" si="17"/>
        <v>218242.10835674944</v>
      </c>
      <c r="Q59" s="76">
        <f t="shared" ca="1" si="18"/>
        <v>16413.145078901973</v>
      </c>
      <c r="R59" s="30">
        <f t="shared" ca="1" si="19"/>
        <v>8.8784691807378135E-4</v>
      </c>
    </row>
    <row r="60" spans="1:18" x14ac:dyDescent="0.2">
      <c r="A60" s="83">
        <v>26697.5</v>
      </c>
      <c r="B60" s="83">
        <v>0.20071325000026263</v>
      </c>
      <c r="C60" s="83">
        <v>1</v>
      </c>
      <c r="D60" s="84">
        <f t="shared" si="5"/>
        <v>2.6697500000000001</v>
      </c>
      <c r="E60" s="84">
        <f t="shared" si="6"/>
        <v>0.20071325000026263</v>
      </c>
      <c r="F60" s="76">
        <f t="shared" si="7"/>
        <v>2.6697500000000001</v>
      </c>
      <c r="G60" s="76">
        <f t="shared" si="8"/>
        <v>0.20071325000026263</v>
      </c>
      <c r="H60" s="76">
        <f t="shared" si="9"/>
        <v>7.1275650625000004</v>
      </c>
      <c r="I60" s="76">
        <f t="shared" si="10"/>
        <v>19.028816825609375</v>
      </c>
      <c r="J60" s="76">
        <f t="shared" si="11"/>
        <v>50.802183720170632</v>
      </c>
      <c r="K60" s="76">
        <f t="shared" si="12"/>
        <v>0.53585419918820121</v>
      </c>
      <c r="L60" s="76">
        <f t="shared" si="13"/>
        <v>1.4305967482827002</v>
      </c>
      <c r="M60" s="76">
        <f t="shared" ca="1" si="14"/>
        <v>0.20040761228255338</v>
      </c>
      <c r="N60" s="76">
        <f t="shared" ca="1" si="15"/>
        <v>9.3414414486519577E-8</v>
      </c>
      <c r="O60" s="86">
        <f t="shared" ca="1" si="16"/>
        <v>211926.05583477326</v>
      </c>
      <c r="P60" s="76">
        <f t="shared" ca="1" si="17"/>
        <v>267635.48144214979</v>
      </c>
      <c r="Q60" s="76">
        <f t="shared" ca="1" si="18"/>
        <v>19788.728903088839</v>
      </c>
      <c r="R60" s="30">
        <f t="shared" ca="1" si="19"/>
        <v>3.0563771770925063E-4</v>
      </c>
    </row>
    <row r="61" spans="1:18" x14ac:dyDescent="0.2">
      <c r="A61" s="83">
        <v>23071.5</v>
      </c>
      <c r="B61" s="83">
        <v>0.14843505000317236</v>
      </c>
      <c r="C61" s="83">
        <v>1</v>
      </c>
      <c r="D61" s="84">
        <f t="shared" si="5"/>
        <v>2.30715</v>
      </c>
      <c r="E61" s="84">
        <f t="shared" si="6"/>
        <v>0.14843505000317236</v>
      </c>
      <c r="F61" s="76">
        <f t="shared" si="7"/>
        <v>2.30715</v>
      </c>
      <c r="G61" s="76">
        <f t="shared" si="8"/>
        <v>0.14843505000317236</v>
      </c>
      <c r="H61" s="76">
        <f t="shared" si="9"/>
        <v>5.3229411225000005</v>
      </c>
      <c r="I61" s="76">
        <f t="shared" si="10"/>
        <v>12.280823610775876</v>
      </c>
      <c r="J61" s="76">
        <f t="shared" si="11"/>
        <v>28.333702193601564</v>
      </c>
      <c r="K61" s="76">
        <f t="shared" si="12"/>
        <v>0.34246192561481914</v>
      </c>
      <c r="L61" s="76">
        <f t="shared" si="13"/>
        <v>0.79011103168222996</v>
      </c>
      <c r="M61" s="76">
        <f t="shared" ca="1" si="14"/>
        <v>0.14758186592330028</v>
      </c>
      <c r="N61" s="76">
        <f t="shared" ca="1" si="15"/>
        <v>7.279230741471814E-7</v>
      </c>
      <c r="O61" s="86">
        <f t="shared" ca="1" si="16"/>
        <v>131515.24818220298</v>
      </c>
      <c r="P61" s="76">
        <f t="shared" ca="1" si="17"/>
        <v>130444.78210668961</v>
      </c>
      <c r="Q61" s="76">
        <f t="shared" ca="1" si="18"/>
        <v>6759.731014340924</v>
      </c>
      <c r="R61" s="30">
        <f t="shared" ca="1" si="19"/>
        <v>8.53184079872088E-4</v>
      </c>
    </row>
    <row r="62" spans="1:18" x14ac:dyDescent="0.2">
      <c r="A62" s="83">
        <v>23083.5</v>
      </c>
      <c r="B62" s="83">
        <v>0.14932344999397174</v>
      </c>
      <c r="C62" s="83">
        <v>1</v>
      </c>
      <c r="D62" s="84">
        <f t="shared" si="5"/>
        <v>2.3083499999999999</v>
      </c>
      <c r="E62" s="84">
        <f t="shared" si="6"/>
        <v>0.14932344999397174</v>
      </c>
      <c r="F62" s="76">
        <f t="shared" si="7"/>
        <v>2.3083499999999999</v>
      </c>
      <c r="G62" s="76">
        <f t="shared" si="8"/>
        <v>0.14932344999397174</v>
      </c>
      <c r="H62" s="76">
        <f t="shared" si="9"/>
        <v>5.3284797224999991</v>
      </c>
      <c r="I62" s="76">
        <f t="shared" si="10"/>
        <v>12.299996167432873</v>
      </c>
      <c r="J62" s="76">
        <f t="shared" si="11"/>
        <v>28.39269615309367</v>
      </c>
      <c r="K62" s="76">
        <f t="shared" si="12"/>
        <v>0.34469078579358464</v>
      </c>
      <c r="L62" s="76">
        <f t="shared" si="13"/>
        <v>0.79566697538662112</v>
      </c>
      <c r="M62" s="76">
        <f t="shared" ca="1" si="14"/>
        <v>0.14774627021906406</v>
      </c>
      <c r="N62" s="76">
        <f t="shared" ca="1" si="15"/>
        <v>2.4874960423778328E-6</v>
      </c>
      <c r="O62" s="86">
        <f t="shared" ca="1" si="16"/>
        <v>130469.21416897164</v>
      </c>
      <c r="P62" s="76">
        <f t="shared" ca="1" si="17"/>
        <v>129280.75881879042</v>
      </c>
      <c r="Q62" s="76">
        <f t="shared" ca="1" si="18"/>
        <v>6690.1219767742423</v>
      </c>
      <c r="R62" s="30">
        <f t="shared" ca="1" si="19"/>
        <v>1.5771797749076777E-3</v>
      </c>
    </row>
    <row r="63" spans="1:18" x14ac:dyDescent="0.2">
      <c r="A63" s="83">
        <v>23098</v>
      </c>
      <c r="B63" s="83">
        <v>0.14888860000064597</v>
      </c>
      <c r="C63" s="83">
        <v>1</v>
      </c>
      <c r="D63" s="84">
        <f t="shared" si="5"/>
        <v>2.3098000000000001</v>
      </c>
      <c r="E63" s="84">
        <f t="shared" si="6"/>
        <v>0.14888860000064597</v>
      </c>
      <c r="F63" s="76">
        <f t="shared" si="7"/>
        <v>2.3098000000000001</v>
      </c>
      <c r="G63" s="76">
        <f t="shared" si="8"/>
        <v>0.14888860000064597</v>
      </c>
      <c r="H63" s="76">
        <f t="shared" si="9"/>
        <v>5.3351760400000003</v>
      </c>
      <c r="I63" s="76">
        <f t="shared" si="10"/>
        <v>12.323189617192002</v>
      </c>
      <c r="J63" s="76">
        <f t="shared" si="11"/>
        <v>28.464103377790085</v>
      </c>
      <c r="K63" s="76">
        <f t="shared" si="12"/>
        <v>0.34390288828149207</v>
      </c>
      <c r="L63" s="76">
        <f t="shared" si="13"/>
        <v>0.7943468913525904</v>
      </c>
      <c r="M63" s="76">
        <f t="shared" ca="1" si="14"/>
        <v>0.14794501772363827</v>
      </c>
      <c r="N63" s="76">
        <f t="shared" ca="1" si="15"/>
        <v>8.903475134830225E-7</v>
      </c>
      <c r="O63" s="86">
        <f t="shared" ca="1" si="16"/>
        <v>129202.68455834978</v>
      </c>
      <c r="P63" s="76">
        <f t="shared" ca="1" si="17"/>
        <v>127873.00204566332</v>
      </c>
      <c r="Q63" s="76">
        <f t="shared" ca="1" si="18"/>
        <v>6606.0405836152941</v>
      </c>
      <c r="R63" s="30">
        <f t="shared" ca="1" si="19"/>
        <v>9.4358227700769293E-4</v>
      </c>
    </row>
    <row r="64" spans="1:18" x14ac:dyDescent="0.2">
      <c r="A64" s="83">
        <v>23110</v>
      </c>
      <c r="B64" s="83">
        <v>0.14827700000023469</v>
      </c>
      <c r="C64" s="83">
        <v>1</v>
      </c>
      <c r="D64" s="84">
        <f t="shared" si="5"/>
        <v>2.3109999999999999</v>
      </c>
      <c r="E64" s="84">
        <f t="shared" si="6"/>
        <v>0.14827700000023469</v>
      </c>
      <c r="F64" s="76">
        <f t="shared" si="7"/>
        <v>2.3109999999999999</v>
      </c>
      <c r="G64" s="76">
        <f t="shared" si="8"/>
        <v>0.14827700000023469</v>
      </c>
      <c r="H64" s="76">
        <f t="shared" si="9"/>
        <v>5.3407209999999994</v>
      </c>
      <c r="I64" s="76">
        <f t="shared" si="10"/>
        <v>12.342406230999998</v>
      </c>
      <c r="J64" s="76">
        <f t="shared" si="11"/>
        <v>28.523300799840996</v>
      </c>
      <c r="K64" s="76">
        <f t="shared" si="12"/>
        <v>0.34266814700054238</v>
      </c>
      <c r="L64" s="76">
        <f t="shared" si="13"/>
        <v>0.79190608771825344</v>
      </c>
      <c r="M64" s="76">
        <f t="shared" ca="1" si="14"/>
        <v>0.14810957481475587</v>
      </c>
      <c r="N64" s="76">
        <f t="shared" ca="1" si="15"/>
        <v>2.8031192732619144E-8</v>
      </c>
      <c r="O64" s="86">
        <f t="shared" ca="1" si="16"/>
        <v>128152.48119745372</v>
      </c>
      <c r="P64" s="76">
        <f t="shared" ca="1" si="17"/>
        <v>126707.04393494179</v>
      </c>
      <c r="Q64" s="76">
        <f t="shared" ca="1" si="18"/>
        <v>6536.4867073453688</v>
      </c>
      <c r="R64" s="30">
        <f t="shared" ca="1" si="19"/>
        <v>1.6742518547882557E-4</v>
      </c>
    </row>
    <row r="65" spans="1:18" x14ac:dyDescent="0.2">
      <c r="A65" s="83">
        <v>23134</v>
      </c>
      <c r="B65" s="83">
        <v>0.14915380000456935</v>
      </c>
      <c r="C65" s="83">
        <v>1</v>
      </c>
      <c r="D65" s="84">
        <f t="shared" si="5"/>
        <v>2.3134000000000001</v>
      </c>
      <c r="E65" s="84">
        <f t="shared" si="6"/>
        <v>0.14915380000456935</v>
      </c>
      <c r="F65" s="76">
        <f t="shared" si="7"/>
        <v>2.3134000000000001</v>
      </c>
      <c r="G65" s="76">
        <f t="shared" si="8"/>
        <v>0.14915380000456935</v>
      </c>
      <c r="H65" s="76">
        <f t="shared" si="9"/>
        <v>5.3518195600000009</v>
      </c>
      <c r="I65" s="76">
        <f t="shared" si="10"/>
        <v>12.380899370104002</v>
      </c>
      <c r="J65" s="76">
        <f t="shared" si="11"/>
        <v>28.641972602798599</v>
      </c>
      <c r="K65" s="76">
        <f t="shared" si="12"/>
        <v>0.34505240093057077</v>
      </c>
      <c r="L65" s="76">
        <f t="shared" si="13"/>
        <v>0.79824422431278241</v>
      </c>
      <c r="M65" s="76">
        <f t="shared" ca="1" si="14"/>
        <v>0.14843889656803769</v>
      </c>
      <c r="N65" s="76">
        <f t="shared" ca="1" si="15"/>
        <v>5.1108692356477845E-7</v>
      </c>
      <c r="O65" s="86">
        <f t="shared" ca="1" si="16"/>
        <v>126046.84352301697</v>
      </c>
      <c r="P65" s="76">
        <f t="shared" ca="1" si="17"/>
        <v>124372.98791150344</v>
      </c>
      <c r="Q65" s="76">
        <f t="shared" ca="1" si="18"/>
        <v>6397.4849878394562</v>
      </c>
      <c r="R65" s="30">
        <f t="shared" ca="1" si="19"/>
        <v>7.1490343653166089E-4</v>
      </c>
    </row>
    <row r="66" spans="1:18" x14ac:dyDescent="0.2">
      <c r="A66" s="83">
        <v>23216.5</v>
      </c>
      <c r="B66" s="83">
        <v>0.14978654999868013</v>
      </c>
      <c r="C66" s="83">
        <v>1</v>
      </c>
      <c r="D66" s="84">
        <f t="shared" si="5"/>
        <v>2.32165</v>
      </c>
      <c r="E66" s="84">
        <f t="shared" si="6"/>
        <v>0.14978654999868013</v>
      </c>
      <c r="F66" s="76">
        <f t="shared" si="7"/>
        <v>2.32165</v>
      </c>
      <c r="G66" s="76">
        <f t="shared" si="8"/>
        <v>0.14978654999868013</v>
      </c>
      <c r="H66" s="76">
        <f t="shared" si="9"/>
        <v>5.3900587225000001</v>
      </c>
      <c r="I66" s="76">
        <f t="shared" si="10"/>
        <v>12.513829833092124</v>
      </c>
      <c r="J66" s="76">
        <f t="shared" si="11"/>
        <v>29.052733031998329</v>
      </c>
      <c r="K66" s="76">
        <f t="shared" si="12"/>
        <v>0.34775194380443575</v>
      </c>
      <c r="L66" s="76">
        <f t="shared" si="13"/>
        <v>0.80735830033356826</v>
      </c>
      <c r="M66" s="76">
        <f t="shared" ca="1" si="14"/>
        <v>0.14957305094113407</v>
      </c>
      <c r="N66" s="76">
        <f t="shared" ca="1" si="15"/>
        <v>4.5581847573054613E-8</v>
      </c>
      <c r="O66" s="86">
        <f t="shared" ca="1" si="16"/>
        <v>118763.13703765759</v>
      </c>
      <c r="P66" s="76">
        <f t="shared" ca="1" si="17"/>
        <v>116336.4910979519</v>
      </c>
      <c r="Q66" s="76">
        <f t="shared" ca="1" si="18"/>
        <v>5921.2902721255286</v>
      </c>
      <c r="R66" s="30">
        <f t="shared" ca="1" si="19"/>
        <v>2.1349905754605714E-4</v>
      </c>
    </row>
    <row r="67" spans="1:18" x14ac:dyDescent="0.2">
      <c r="A67" s="83">
        <v>23871</v>
      </c>
      <c r="B67" s="83">
        <v>0.15909969999484019</v>
      </c>
      <c r="C67" s="83">
        <v>1</v>
      </c>
      <c r="D67" s="84">
        <f t="shared" si="5"/>
        <v>2.3871000000000002</v>
      </c>
      <c r="E67" s="84">
        <f t="shared" si="6"/>
        <v>0.15909969999484019</v>
      </c>
      <c r="F67" s="76">
        <f t="shared" si="7"/>
        <v>2.3871000000000002</v>
      </c>
      <c r="G67" s="76">
        <f t="shared" si="8"/>
        <v>0.15909969999484019</v>
      </c>
      <c r="H67" s="76">
        <f t="shared" si="9"/>
        <v>5.6982464100000012</v>
      </c>
      <c r="I67" s="76">
        <f t="shared" si="10"/>
        <v>13.602284005311004</v>
      </c>
      <c r="J67" s="76">
        <f t="shared" si="11"/>
        <v>32.470012149077903</v>
      </c>
      <c r="K67" s="76">
        <f t="shared" si="12"/>
        <v>0.37978689385768305</v>
      </c>
      <c r="L67" s="76">
        <f t="shared" si="13"/>
        <v>0.90658929432767532</v>
      </c>
      <c r="M67" s="76">
        <f t="shared" ca="1" si="14"/>
        <v>0.1586865614205441</v>
      </c>
      <c r="N67" s="76">
        <f t="shared" ca="1" si="15"/>
        <v>1.7068348157140609E-7</v>
      </c>
      <c r="O67" s="86">
        <f t="shared" ca="1" si="16"/>
        <v>61409.366108237598</v>
      </c>
      <c r="P67" s="76">
        <f t="shared" ca="1" si="17"/>
        <v>55134.058573298062</v>
      </c>
      <c r="Q67" s="76">
        <f t="shared" ca="1" si="18"/>
        <v>2439.7165509736346</v>
      </c>
      <c r="R67" s="30">
        <f t="shared" ca="1" si="19"/>
        <v>4.1313857429609024E-4</v>
      </c>
    </row>
    <row r="68" spans="1:18" x14ac:dyDescent="0.2">
      <c r="A68" s="83">
        <v>23992</v>
      </c>
      <c r="B68" s="83">
        <v>0.16137439999874914</v>
      </c>
      <c r="C68" s="83">
        <v>1</v>
      </c>
      <c r="D68" s="84">
        <f t="shared" si="5"/>
        <v>2.3992</v>
      </c>
      <c r="E68" s="84">
        <f t="shared" si="6"/>
        <v>0.16137439999874914</v>
      </c>
      <c r="F68" s="76">
        <f t="shared" si="7"/>
        <v>2.3992</v>
      </c>
      <c r="G68" s="76">
        <f t="shared" si="8"/>
        <v>0.16137439999874914</v>
      </c>
      <c r="H68" s="76">
        <f t="shared" si="9"/>
        <v>5.7561606400000001</v>
      </c>
      <c r="I68" s="76">
        <f t="shared" si="10"/>
        <v>13.810180607488</v>
      </c>
      <c r="J68" s="76">
        <f t="shared" si="11"/>
        <v>33.133385313485213</v>
      </c>
      <c r="K68" s="76">
        <f t="shared" si="12"/>
        <v>0.38716946047699896</v>
      </c>
      <c r="L68" s="76">
        <f t="shared" si="13"/>
        <v>0.92889696957641588</v>
      </c>
      <c r="M68" s="76">
        <f t="shared" ca="1" si="14"/>
        <v>0.16039395553831826</v>
      </c>
      <c r="N68" s="76">
        <f t="shared" ca="1" si="15"/>
        <v>9.6127133998960883E-7</v>
      </c>
      <c r="O68" s="86">
        <f t="shared" ca="1" si="16"/>
        <v>51594.751760932188</v>
      </c>
      <c r="P68" s="76">
        <f t="shared" ca="1" si="17"/>
        <v>45097.971015668591</v>
      </c>
      <c r="Q68" s="76">
        <f t="shared" ca="1" si="18"/>
        <v>1902.8179171932077</v>
      </c>
      <c r="R68" s="30">
        <f t="shared" ca="1" si="19"/>
        <v>9.8044446043088485E-4</v>
      </c>
    </row>
    <row r="69" spans="1:18" x14ac:dyDescent="0.2">
      <c r="A69" s="83">
        <v>24003</v>
      </c>
      <c r="B69" s="83">
        <v>0.16027209999447223</v>
      </c>
      <c r="C69" s="83">
        <v>1</v>
      </c>
      <c r="D69" s="84">
        <f t="shared" si="5"/>
        <v>2.4003000000000001</v>
      </c>
      <c r="E69" s="84">
        <f t="shared" si="6"/>
        <v>0.16027209999447223</v>
      </c>
      <c r="F69" s="76">
        <f t="shared" si="7"/>
        <v>2.4003000000000001</v>
      </c>
      <c r="G69" s="76">
        <f t="shared" si="8"/>
        <v>0.16027209999447223</v>
      </c>
      <c r="H69" s="76">
        <f t="shared" si="9"/>
        <v>5.7614400900000007</v>
      </c>
      <c r="I69" s="76">
        <f t="shared" si="10"/>
        <v>13.829184648027002</v>
      </c>
      <c r="J69" s="76">
        <f t="shared" si="11"/>
        <v>33.194191910659214</v>
      </c>
      <c r="K69" s="76">
        <f t="shared" si="12"/>
        <v>0.3847011216167317</v>
      </c>
      <c r="L69" s="76">
        <f t="shared" si="13"/>
        <v>0.92339810221664109</v>
      </c>
      <c r="M69" s="76">
        <f t="shared" ca="1" si="14"/>
        <v>0.16054952202006423</v>
      </c>
      <c r="N69" s="76">
        <f t="shared" ca="1" si="15"/>
        <v>7.6962980283568372E-8</v>
      </c>
      <c r="O69" s="86">
        <f t="shared" ca="1" si="16"/>
        <v>50725.577995961379</v>
      </c>
      <c r="P69" s="76">
        <f t="shared" ca="1" si="17"/>
        <v>44217.356441135627</v>
      </c>
      <c r="Q69" s="76">
        <f t="shared" ca="1" si="18"/>
        <v>1856.4094349267891</v>
      </c>
      <c r="R69" s="30">
        <f t="shared" ca="1" si="19"/>
        <v>-2.7742202559200013E-4</v>
      </c>
    </row>
    <row r="70" spans="1:18" x14ac:dyDescent="0.2">
      <c r="A70" s="83">
        <v>24062</v>
      </c>
      <c r="B70" s="83">
        <v>0.16202340000018012</v>
      </c>
      <c r="C70" s="83">
        <v>1</v>
      </c>
      <c r="D70" s="84">
        <f t="shared" si="5"/>
        <v>2.4062000000000001</v>
      </c>
      <c r="E70" s="84">
        <f t="shared" si="6"/>
        <v>0.16202340000018012</v>
      </c>
      <c r="F70" s="76">
        <f t="shared" si="7"/>
        <v>2.4062000000000001</v>
      </c>
      <c r="G70" s="76">
        <f t="shared" si="8"/>
        <v>0.16202340000018012</v>
      </c>
      <c r="H70" s="76">
        <f t="shared" si="9"/>
        <v>5.7897984400000002</v>
      </c>
      <c r="I70" s="76">
        <f t="shared" si="10"/>
        <v>13.931413006328</v>
      </c>
      <c r="J70" s="76">
        <f t="shared" si="11"/>
        <v>33.521765975826433</v>
      </c>
      <c r="K70" s="76">
        <f t="shared" si="12"/>
        <v>0.38986070508043341</v>
      </c>
      <c r="L70" s="76">
        <f t="shared" si="13"/>
        <v>0.93808282856453895</v>
      </c>
      <c r="M70" s="76">
        <f t="shared" ca="1" si="14"/>
        <v>0.16138491626734208</v>
      </c>
      <c r="N70" s="76">
        <f t="shared" ca="1" si="15"/>
        <v>4.0766147709879188E-7</v>
      </c>
      <c r="O70" s="86">
        <f t="shared" ca="1" si="16"/>
        <v>46137.329861939339</v>
      </c>
      <c r="P70" s="76">
        <f t="shared" ca="1" si="17"/>
        <v>39593.249636919951</v>
      </c>
      <c r="Q70" s="76">
        <f t="shared" ca="1" si="18"/>
        <v>1614.8709121528129</v>
      </c>
      <c r="R70" s="30">
        <f t="shared" ca="1" si="19"/>
        <v>6.384837328380355E-4</v>
      </c>
    </row>
    <row r="71" spans="1:18" x14ac:dyDescent="0.2">
      <c r="A71" s="83">
        <v>24674.5</v>
      </c>
      <c r="B71" s="83">
        <v>0.17042714999843156</v>
      </c>
      <c r="C71" s="83">
        <v>1</v>
      </c>
      <c r="D71" s="84">
        <f t="shared" si="5"/>
        <v>2.4674499999999999</v>
      </c>
      <c r="E71" s="84">
        <f t="shared" si="6"/>
        <v>0.17042714999843156</v>
      </c>
      <c r="F71" s="76">
        <f t="shared" si="7"/>
        <v>2.4674499999999999</v>
      </c>
      <c r="G71" s="76">
        <f t="shared" si="8"/>
        <v>0.17042714999843156</v>
      </c>
      <c r="H71" s="76">
        <f t="shared" si="9"/>
        <v>6.0883095024999996</v>
      </c>
      <c r="I71" s="76">
        <f t="shared" si="10"/>
        <v>15.022599281943624</v>
      </c>
      <c r="J71" s="76">
        <f t="shared" si="11"/>
        <v>37.067512598231794</v>
      </c>
      <c r="K71" s="76">
        <f t="shared" si="12"/>
        <v>0.42052047126362996</v>
      </c>
      <c r="L71" s="76">
        <f t="shared" si="13"/>
        <v>1.0376132368194437</v>
      </c>
      <c r="M71" s="76">
        <f t="shared" ca="1" si="14"/>
        <v>0.17015625225750608</v>
      </c>
      <c r="N71" s="76">
        <f t="shared" ca="1" si="15"/>
        <v>7.3385586038528379E-8</v>
      </c>
      <c r="O71" s="86">
        <f t="shared" ca="1" si="16"/>
        <v>8915.0990343377161</v>
      </c>
      <c r="P71" s="76">
        <f t="shared" ca="1" si="17"/>
        <v>4820.3549383838526</v>
      </c>
      <c r="Q71" s="76">
        <f t="shared" ca="1" si="18"/>
        <v>50.447205737049103</v>
      </c>
      <c r="R71" s="30">
        <f t="shared" ca="1" si="19"/>
        <v>2.708977409254798E-4</v>
      </c>
    </row>
    <row r="72" spans="1:18" x14ac:dyDescent="0.2">
      <c r="A72" s="83">
        <v>24738</v>
      </c>
      <c r="B72" s="83">
        <v>0.17033660000015516</v>
      </c>
      <c r="C72" s="83">
        <v>1</v>
      </c>
      <c r="D72" s="84">
        <f t="shared" si="5"/>
        <v>2.4738000000000002</v>
      </c>
      <c r="E72" s="84">
        <f t="shared" si="6"/>
        <v>0.17033660000015516</v>
      </c>
      <c r="F72" s="76">
        <f t="shared" si="7"/>
        <v>2.4738000000000002</v>
      </c>
      <c r="G72" s="76">
        <f t="shared" si="8"/>
        <v>0.17033660000015516</v>
      </c>
      <c r="H72" s="76">
        <f t="shared" si="9"/>
        <v>6.1196864400000015</v>
      </c>
      <c r="I72" s="76">
        <f t="shared" si="10"/>
        <v>15.138880315272004</v>
      </c>
      <c r="J72" s="76">
        <f t="shared" si="11"/>
        <v>37.450562123919887</v>
      </c>
      <c r="K72" s="76">
        <f t="shared" si="12"/>
        <v>0.42137868108038384</v>
      </c>
      <c r="L72" s="76">
        <f t="shared" si="13"/>
        <v>1.0424065812566536</v>
      </c>
      <c r="M72" s="76">
        <f t="shared" ca="1" si="14"/>
        <v>0.17107591981617387</v>
      </c>
      <c r="N72" s="76">
        <f t="shared" ca="1" si="15"/>
        <v>5.4659379035794375E-7</v>
      </c>
      <c r="O72" s="86">
        <f t="shared" ca="1" si="16"/>
        <v>6508.3624263650818</v>
      </c>
      <c r="P72" s="76">
        <f t="shared" ca="1" si="17"/>
        <v>2994.1226720704217</v>
      </c>
      <c r="Q72" s="76">
        <f t="shared" ca="1" si="18"/>
        <v>11.308274094004037</v>
      </c>
      <c r="R72" s="30">
        <f t="shared" ca="1" si="19"/>
        <v>-7.3931981601871311E-4</v>
      </c>
    </row>
    <row r="73" spans="1:18" x14ac:dyDescent="0.2">
      <c r="A73" s="83">
        <v>24798.5</v>
      </c>
      <c r="B73" s="83">
        <v>0.17247394999867538</v>
      </c>
      <c r="C73" s="83">
        <v>1</v>
      </c>
      <c r="D73" s="84">
        <f t="shared" si="5"/>
        <v>2.4798499999999999</v>
      </c>
      <c r="E73" s="84">
        <f t="shared" si="6"/>
        <v>0.17247394999867538</v>
      </c>
      <c r="F73" s="76">
        <f t="shared" si="7"/>
        <v>2.4798499999999999</v>
      </c>
      <c r="G73" s="76">
        <f t="shared" si="8"/>
        <v>0.17247394999867538</v>
      </c>
      <c r="H73" s="76">
        <f t="shared" si="9"/>
        <v>6.1496560224999994</v>
      </c>
      <c r="I73" s="76">
        <f t="shared" si="10"/>
        <v>15.250224487396624</v>
      </c>
      <c r="J73" s="76">
        <f t="shared" si="11"/>
        <v>37.818269195070513</v>
      </c>
      <c r="K73" s="76">
        <f t="shared" si="12"/>
        <v>0.4277095249042151</v>
      </c>
      <c r="L73" s="76">
        <f t="shared" si="13"/>
        <v>1.0606554653337177</v>
      </c>
      <c r="M73" s="76">
        <f t="shared" ca="1" si="14"/>
        <v>0.17195394082629253</v>
      </c>
      <c r="N73" s="76">
        <f t="shared" ca="1" si="15"/>
        <v>2.7040953936229237E-7</v>
      </c>
      <c r="O73" s="86">
        <f t="shared" ca="1" si="16"/>
        <v>4536.9996664958071</v>
      </c>
      <c r="P73" s="76">
        <f t="shared" ca="1" si="17"/>
        <v>1638.6143389188928</v>
      </c>
      <c r="Q73" s="76">
        <f t="shared" ca="1" si="18"/>
        <v>6.4801450573603078E-2</v>
      </c>
      <c r="R73" s="30">
        <f t="shared" ca="1" si="19"/>
        <v>5.2000917238284594E-4</v>
      </c>
    </row>
    <row r="74" spans="1:18" x14ac:dyDescent="0.2">
      <c r="A74" s="83">
        <v>24803</v>
      </c>
      <c r="B74" s="83">
        <v>0.17283209999732208</v>
      </c>
      <c r="C74" s="83">
        <v>1</v>
      </c>
      <c r="D74" s="84">
        <f t="shared" si="5"/>
        <v>2.4803000000000002</v>
      </c>
      <c r="E74" s="84">
        <f t="shared" si="6"/>
        <v>0.17283209999732208</v>
      </c>
      <c r="F74" s="76">
        <f t="shared" si="7"/>
        <v>2.4803000000000002</v>
      </c>
      <c r="G74" s="76">
        <f t="shared" si="8"/>
        <v>0.17283209999732208</v>
      </c>
      <c r="H74" s="76">
        <f t="shared" si="9"/>
        <v>6.1518880900000008</v>
      </c>
      <c r="I74" s="76">
        <f t="shared" si="10"/>
        <v>15.258528029627003</v>
      </c>
      <c r="J74" s="76">
        <f t="shared" si="11"/>
        <v>37.845727071883857</v>
      </c>
      <c r="K74" s="76">
        <f t="shared" si="12"/>
        <v>0.42867545762335796</v>
      </c>
      <c r="L74" s="76">
        <f t="shared" si="13"/>
        <v>1.0632437375432149</v>
      </c>
      <c r="M74" s="76">
        <f t="shared" ca="1" si="14"/>
        <v>0.1720193184456007</v>
      </c>
      <c r="N74" s="76">
        <f t="shared" ca="1" si="15"/>
        <v>6.6061385081860687E-7</v>
      </c>
      <c r="O74" s="86">
        <f t="shared" ca="1" si="16"/>
        <v>4403.3970674044122</v>
      </c>
      <c r="P74" s="76">
        <f t="shared" ca="1" si="17"/>
        <v>1553.3059930990155</v>
      </c>
      <c r="Q74" s="76">
        <f t="shared" ca="1" si="18"/>
        <v>0.2763942638010527</v>
      </c>
      <c r="R74" s="30">
        <f t="shared" ca="1" si="19"/>
        <v>8.1278155172137545E-4</v>
      </c>
    </row>
    <row r="75" spans="1:18" x14ac:dyDescent="0.2">
      <c r="A75" s="83">
        <v>25654</v>
      </c>
      <c r="B75" s="83">
        <v>0.18351779999647988</v>
      </c>
      <c r="C75" s="83">
        <v>1</v>
      </c>
      <c r="D75" s="84">
        <f t="shared" si="5"/>
        <v>2.5653999999999999</v>
      </c>
      <c r="E75" s="84">
        <f t="shared" si="6"/>
        <v>0.18351779999647988</v>
      </c>
      <c r="F75" s="76">
        <f t="shared" si="7"/>
        <v>2.5653999999999999</v>
      </c>
      <c r="G75" s="76">
        <f t="shared" si="8"/>
        <v>0.18351779999647988</v>
      </c>
      <c r="H75" s="76">
        <f t="shared" si="9"/>
        <v>6.5812771599999991</v>
      </c>
      <c r="I75" s="76">
        <f t="shared" si="10"/>
        <v>16.883608426263997</v>
      </c>
      <c r="J75" s="76">
        <f t="shared" si="11"/>
        <v>43.313209056737655</v>
      </c>
      <c r="K75" s="76">
        <f t="shared" si="12"/>
        <v>0.47079656411096948</v>
      </c>
      <c r="L75" s="76">
        <f t="shared" si="13"/>
        <v>1.207781505570281</v>
      </c>
      <c r="M75" s="76">
        <f t="shared" ca="1" si="14"/>
        <v>0.18455785782853018</v>
      </c>
      <c r="N75" s="76">
        <f t="shared" ca="1" si="15"/>
        <v>1.0817202940091713E-6</v>
      </c>
      <c r="O75" s="86">
        <f t="shared" ca="1" si="16"/>
        <v>20752.593968748715</v>
      </c>
      <c r="P75" s="76">
        <f t="shared" ca="1" si="17"/>
        <v>33935.012660642067</v>
      </c>
      <c r="Q75" s="76">
        <f t="shared" ca="1" si="18"/>
        <v>3256.4471530315818</v>
      </c>
      <c r="R75" s="30">
        <f t="shared" ca="1" si="19"/>
        <v>-1.0400578320503007E-3</v>
      </c>
    </row>
    <row r="76" spans="1:18" x14ac:dyDescent="0.2">
      <c r="A76" s="83">
        <v>25658</v>
      </c>
      <c r="B76" s="83">
        <v>0.17858059999707621</v>
      </c>
      <c r="C76" s="83">
        <v>1</v>
      </c>
      <c r="D76" s="84">
        <f t="shared" si="5"/>
        <v>2.5657999999999999</v>
      </c>
      <c r="E76" s="84">
        <f t="shared" si="6"/>
        <v>0.17858059999707621</v>
      </c>
      <c r="F76" s="76">
        <f t="shared" si="7"/>
        <v>2.5657999999999999</v>
      </c>
      <c r="G76" s="76">
        <f t="shared" si="8"/>
        <v>0.17858059999707621</v>
      </c>
      <c r="H76" s="76">
        <f t="shared" si="9"/>
        <v>6.5833296399999996</v>
      </c>
      <c r="I76" s="76">
        <f t="shared" si="10"/>
        <v>16.891507190311998</v>
      </c>
      <c r="J76" s="76">
        <f t="shared" si="11"/>
        <v>43.340229148902523</v>
      </c>
      <c r="K76" s="76">
        <f t="shared" si="12"/>
        <v>0.45820210347249812</v>
      </c>
      <c r="L76" s="76">
        <f t="shared" si="13"/>
        <v>1.1756549570897357</v>
      </c>
      <c r="M76" s="76">
        <f t="shared" ca="1" si="14"/>
        <v>0.18461761501918947</v>
      </c>
      <c r="N76" s="76">
        <f t="shared" ca="1" si="15"/>
        <v>3.6445550377221195E-5</v>
      </c>
      <c r="O76" s="86">
        <f t="shared" ca="1" si="16"/>
        <v>21067.786326754522</v>
      </c>
      <c r="P76" s="76">
        <f t="shared" ca="1" si="17"/>
        <v>34361.153429451944</v>
      </c>
      <c r="Q76" s="76">
        <f t="shared" ca="1" si="18"/>
        <v>3289.6814870664002</v>
      </c>
      <c r="R76" s="30">
        <f t="shared" ca="1" si="19"/>
        <v>-6.0370150221132624E-3</v>
      </c>
    </row>
    <row r="77" spans="1:18" x14ac:dyDescent="0.2">
      <c r="A77" s="83">
        <v>25668</v>
      </c>
      <c r="B77" s="83">
        <v>0.18538759999501053</v>
      </c>
      <c r="C77" s="83">
        <v>1</v>
      </c>
      <c r="D77" s="84">
        <f t="shared" si="5"/>
        <v>2.5668000000000002</v>
      </c>
      <c r="E77" s="84">
        <f t="shared" si="6"/>
        <v>0.18538759999501053</v>
      </c>
      <c r="F77" s="76">
        <f t="shared" si="7"/>
        <v>2.5668000000000002</v>
      </c>
      <c r="G77" s="76">
        <f t="shared" si="8"/>
        <v>0.18538759999501053</v>
      </c>
      <c r="H77" s="76">
        <f t="shared" si="9"/>
        <v>6.588462240000001</v>
      </c>
      <c r="I77" s="76">
        <f t="shared" si="10"/>
        <v>16.911264877632004</v>
      </c>
      <c r="J77" s="76">
        <f t="shared" si="11"/>
        <v>43.407834687905833</v>
      </c>
      <c r="K77" s="76">
        <f t="shared" si="12"/>
        <v>0.47585289166719308</v>
      </c>
      <c r="L77" s="76">
        <f t="shared" si="13"/>
        <v>1.2214192023313513</v>
      </c>
      <c r="M77" s="76">
        <f t="shared" ca="1" si="14"/>
        <v>0.1847670416300351</v>
      </c>
      <c r="N77" s="76">
        <f t="shared" ca="1" si="15"/>
        <v>3.8509268434098154E-7</v>
      </c>
      <c r="O77" s="86">
        <f t="shared" ca="1" si="16"/>
        <v>21867.381091778778</v>
      </c>
      <c r="P77" s="76">
        <f t="shared" ca="1" si="17"/>
        <v>35439.709047007178</v>
      </c>
      <c r="Q77" s="76">
        <f t="shared" ca="1" si="18"/>
        <v>3373.6229744192351</v>
      </c>
      <c r="R77" s="30">
        <f t="shared" ca="1" si="19"/>
        <v>6.2055836497543204E-4</v>
      </c>
    </row>
    <row r="78" spans="1:18" x14ac:dyDescent="0.2">
      <c r="A78" s="83">
        <v>25682</v>
      </c>
      <c r="B78" s="83">
        <v>0.18425739999656798</v>
      </c>
      <c r="C78" s="83">
        <v>1</v>
      </c>
      <c r="D78" s="84">
        <f t="shared" si="5"/>
        <v>2.5682</v>
      </c>
      <c r="E78" s="84">
        <f t="shared" si="6"/>
        <v>0.18425739999656798</v>
      </c>
      <c r="F78" s="76">
        <f t="shared" si="7"/>
        <v>2.5682</v>
      </c>
      <c r="G78" s="76">
        <f t="shared" si="8"/>
        <v>0.18425739999656798</v>
      </c>
      <c r="H78" s="76">
        <f t="shared" si="9"/>
        <v>6.5956512400000005</v>
      </c>
      <c r="I78" s="76">
        <f t="shared" si="10"/>
        <v>16.938951514568</v>
      </c>
      <c r="J78" s="76">
        <f t="shared" si="11"/>
        <v>43.502615279713538</v>
      </c>
      <c r="K78" s="76">
        <f t="shared" si="12"/>
        <v>0.47320985467118593</v>
      </c>
      <c r="L78" s="76">
        <f t="shared" si="13"/>
        <v>1.2152975487665396</v>
      </c>
      <c r="M78" s="76">
        <f t="shared" ca="1" si="14"/>
        <v>0.18497631960729255</v>
      </c>
      <c r="N78" s="76">
        <f t="shared" ca="1" si="15"/>
        <v>5.1684540668436232E-7</v>
      </c>
      <c r="O78" s="86">
        <f t="shared" ca="1" si="16"/>
        <v>23014.838508508219</v>
      </c>
      <c r="P78" s="76">
        <f t="shared" ca="1" si="17"/>
        <v>36981.537720162945</v>
      </c>
      <c r="Q78" s="76">
        <f t="shared" ca="1" si="18"/>
        <v>3493.2045088415252</v>
      </c>
      <c r="R78" s="30">
        <f t="shared" ca="1" si="19"/>
        <v>-7.1891961072456656E-4</v>
      </c>
    </row>
    <row r="79" spans="1:18" x14ac:dyDescent="0.2">
      <c r="A79" s="83">
        <v>25711.5</v>
      </c>
      <c r="B79" s="83">
        <v>0.18518304999452084</v>
      </c>
      <c r="C79" s="83">
        <v>1</v>
      </c>
      <c r="D79" s="84">
        <f t="shared" si="5"/>
        <v>2.5711499999999998</v>
      </c>
      <c r="E79" s="84">
        <f t="shared" si="6"/>
        <v>0.18518304999452084</v>
      </c>
      <c r="F79" s="76">
        <f t="shared" si="7"/>
        <v>2.5711499999999998</v>
      </c>
      <c r="G79" s="76">
        <f t="shared" si="8"/>
        <v>0.18518304999452084</v>
      </c>
      <c r="H79" s="76">
        <f t="shared" si="9"/>
        <v>6.6108123224999993</v>
      </c>
      <c r="I79" s="76">
        <f t="shared" si="10"/>
        <v>16.997390102995872</v>
      </c>
      <c r="J79" s="76">
        <f t="shared" si="11"/>
        <v>43.702839563317838</v>
      </c>
      <c r="K79" s="76">
        <f t="shared" si="12"/>
        <v>0.47613339899341223</v>
      </c>
      <c r="L79" s="76">
        <f t="shared" si="13"/>
        <v>1.2242103888219118</v>
      </c>
      <c r="M79" s="76">
        <f t="shared" ca="1" si="14"/>
        <v>0.1854176064956834</v>
      </c>
      <c r="N79" s="76">
        <f t="shared" ca="1" si="15"/>
        <v>5.5016752237618625E-8</v>
      </c>
      <c r="O79" s="86">
        <f t="shared" ca="1" si="16"/>
        <v>25540.835894145341</v>
      </c>
      <c r="P79" s="76">
        <f t="shared" ca="1" si="17"/>
        <v>40353.220730037974</v>
      </c>
      <c r="Q79" s="76">
        <f t="shared" ca="1" si="18"/>
        <v>3753.1329669226761</v>
      </c>
      <c r="R79" s="30">
        <f t="shared" ca="1" si="19"/>
        <v>-2.3455650116255278E-4</v>
      </c>
    </row>
    <row r="80" spans="1:18" x14ac:dyDescent="0.2">
      <c r="A80" s="83">
        <v>25760</v>
      </c>
      <c r="B80" s="83">
        <v>0.18673199999466306</v>
      </c>
      <c r="C80" s="83">
        <v>1</v>
      </c>
      <c r="D80" s="84">
        <f t="shared" si="5"/>
        <v>2.5760000000000001</v>
      </c>
      <c r="E80" s="84">
        <f t="shared" si="6"/>
        <v>0.18673199999466306</v>
      </c>
      <c r="F80" s="76">
        <f t="shared" si="7"/>
        <v>2.5760000000000001</v>
      </c>
      <c r="G80" s="76">
        <f t="shared" si="8"/>
        <v>0.18673199999466306</v>
      </c>
      <c r="H80" s="76">
        <f t="shared" si="9"/>
        <v>6.6357760000000008</v>
      </c>
      <c r="I80" s="76">
        <f t="shared" si="10"/>
        <v>17.093758976000004</v>
      </c>
      <c r="J80" s="76">
        <f t="shared" si="11"/>
        <v>44.033523122176014</v>
      </c>
      <c r="K80" s="76">
        <f t="shared" si="12"/>
        <v>0.48102163198625203</v>
      </c>
      <c r="L80" s="76">
        <f t="shared" si="13"/>
        <v>1.2391117239965852</v>
      </c>
      <c r="M80" s="76">
        <f t="shared" ca="1" si="14"/>
        <v>0.18614402090201498</v>
      </c>
      <c r="N80" s="76">
        <f t="shared" ca="1" si="15"/>
        <v>3.4571941339125017E-7</v>
      </c>
      <c r="O80" s="86">
        <f t="shared" ca="1" si="16"/>
        <v>30018.195042184474</v>
      </c>
      <c r="P80" s="76">
        <f t="shared" ca="1" si="17"/>
        <v>46264.636245659647</v>
      </c>
      <c r="Q80" s="76">
        <f t="shared" ca="1" si="18"/>
        <v>4204.2871699202078</v>
      </c>
      <c r="R80" s="30">
        <f t="shared" ca="1" si="19"/>
        <v>5.8797909264807213E-4</v>
      </c>
    </row>
    <row r="81" spans="1:18" x14ac:dyDescent="0.2">
      <c r="A81" s="83">
        <v>26426.5</v>
      </c>
      <c r="B81" s="83">
        <v>0.19623354999203002</v>
      </c>
      <c r="C81" s="83">
        <v>1</v>
      </c>
      <c r="D81" s="84">
        <f t="shared" si="5"/>
        <v>2.6426500000000002</v>
      </c>
      <c r="E81" s="84">
        <f t="shared" si="6"/>
        <v>0.19623354999203002</v>
      </c>
      <c r="F81" s="76">
        <f t="shared" si="7"/>
        <v>2.6426500000000002</v>
      </c>
      <c r="G81" s="76">
        <f t="shared" si="8"/>
        <v>0.19623354999203002</v>
      </c>
      <c r="H81" s="76">
        <f t="shared" si="9"/>
        <v>6.9835990225000009</v>
      </c>
      <c r="I81" s="76">
        <f t="shared" si="10"/>
        <v>18.455207956809627</v>
      </c>
      <c r="J81" s="76">
        <f t="shared" si="11"/>
        <v>48.770655307062967</v>
      </c>
      <c r="K81" s="76">
        <f t="shared" si="12"/>
        <v>0.51857659088643815</v>
      </c>
      <c r="L81" s="76">
        <f t="shared" si="13"/>
        <v>1.3704164279060458</v>
      </c>
      <c r="M81" s="76">
        <f t="shared" ca="1" si="14"/>
        <v>0.1962410901876285</v>
      </c>
      <c r="N81" s="76">
        <f t="shared" ca="1" si="15"/>
        <v>5.6854549663370041E-11</v>
      </c>
      <c r="O81" s="86">
        <f t="shared" ca="1" si="16"/>
        <v>138413.05145716219</v>
      </c>
      <c r="P81" s="76">
        <f t="shared" ca="1" si="17"/>
        <v>180271.95550060651</v>
      </c>
      <c r="Q81" s="76">
        <f t="shared" ca="1" si="18"/>
        <v>13793.893319008157</v>
      </c>
      <c r="R81" s="30">
        <f t="shared" ca="1" si="19"/>
        <v>-7.54019559848218E-6</v>
      </c>
    </row>
    <row r="82" spans="1:18" x14ac:dyDescent="0.2">
      <c r="A82" s="83">
        <v>27398</v>
      </c>
      <c r="B82" s="83">
        <v>0.21119860000180779</v>
      </c>
      <c r="C82" s="83">
        <v>1</v>
      </c>
      <c r="D82" s="84">
        <f t="shared" si="5"/>
        <v>2.7397999999999998</v>
      </c>
      <c r="E82" s="84">
        <f t="shared" si="6"/>
        <v>0.21119860000180779</v>
      </c>
      <c r="F82" s="76">
        <f t="shared" si="7"/>
        <v>2.7397999999999998</v>
      </c>
      <c r="G82" s="76">
        <f t="shared" si="8"/>
        <v>0.21119860000180779</v>
      </c>
      <c r="H82" s="76">
        <f t="shared" si="9"/>
        <v>7.5065040399999985</v>
      </c>
      <c r="I82" s="76">
        <f t="shared" si="10"/>
        <v>20.566319768791995</v>
      </c>
      <c r="J82" s="76">
        <f t="shared" si="11"/>
        <v>56.347602902536302</v>
      </c>
      <c r="K82" s="76">
        <f t="shared" si="12"/>
        <v>0.57864192428495298</v>
      </c>
      <c r="L82" s="76">
        <f t="shared" si="13"/>
        <v>1.585363144155914</v>
      </c>
      <c r="M82" s="76">
        <f t="shared" ca="1" si="14"/>
        <v>0.21134102859859522</v>
      </c>
      <c r="N82" s="76">
        <f t="shared" ca="1" si="15"/>
        <v>2.0285905182834901E-8</v>
      </c>
      <c r="O82" s="86">
        <f t="shared" ca="1" si="16"/>
        <v>502257.85165145976</v>
      </c>
      <c r="P82" s="76">
        <f t="shared" ca="1" si="17"/>
        <v>604291.51326649194</v>
      </c>
      <c r="Q82" s="76">
        <f t="shared" ca="1" si="18"/>
        <v>42280.070338683916</v>
      </c>
      <c r="R82" s="30">
        <f t="shared" ca="1" si="19"/>
        <v>-1.4242859678742503E-4</v>
      </c>
    </row>
    <row r="83" spans="1:18" x14ac:dyDescent="0.2">
      <c r="A83" s="83">
        <v>27494.5</v>
      </c>
      <c r="B83" s="83">
        <v>0.21270114999788348</v>
      </c>
      <c r="C83" s="83">
        <v>1</v>
      </c>
      <c r="D83" s="84">
        <f t="shared" si="5"/>
        <v>2.7494499999999999</v>
      </c>
      <c r="E83" s="84">
        <f t="shared" si="6"/>
        <v>0.21270114999788348</v>
      </c>
      <c r="F83" s="76">
        <f t="shared" si="7"/>
        <v>2.7494499999999999</v>
      </c>
      <c r="G83" s="76">
        <f t="shared" si="8"/>
        <v>0.21270114999788348</v>
      </c>
      <c r="H83" s="76">
        <f t="shared" si="9"/>
        <v>7.5594753025000001</v>
      </c>
      <c r="I83" s="76">
        <f t="shared" si="10"/>
        <v>20.784399370458626</v>
      </c>
      <c r="J83" s="76">
        <f t="shared" si="11"/>
        <v>57.145666849107471</v>
      </c>
      <c r="K83" s="76">
        <f t="shared" si="12"/>
        <v>0.58481117686168071</v>
      </c>
      <c r="L83" s="76">
        <f t="shared" si="13"/>
        <v>1.6079090902223481</v>
      </c>
      <c r="M83" s="76">
        <f t="shared" ca="1" si="14"/>
        <v>0.21286567960192859</v>
      </c>
      <c r="N83" s="76">
        <f t="shared" ca="1" si="15"/>
        <v>2.7069990607242675E-8</v>
      </c>
      <c r="O83" s="86">
        <f t="shared" ca="1" si="16"/>
        <v>555294.7727693551</v>
      </c>
      <c r="P83" s="76">
        <f t="shared" ca="1" si="17"/>
        <v>664998.94150572689</v>
      </c>
      <c r="Q83" s="76">
        <f t="shared" ca="1" si="18"/>
        <v>46278.301599843231</v>
      </c>
      <c r="R83" s="30">
        <f t="shared" ca="1" si="19"/>
        <v>-1.6452960404511607E-4</v>
      </c>
    </row>
    <row r="84" spans="1:18" x14ac:dyDescent="0.2">
      <c r="A84" s="83">
        <v>27586.5</v>
      </c>
      <c r="B84" s="83">
        <v>0.21384554999531247</v>
      </c>
      <c r="C84" s="83">
        <v>1</v>
      </c>
      <c r="D84" s="84">
        <f t="shared" si="5"/>
        <v>2.7586499999999998</v>
      </c>
      <c r="E84" s="84">
        <f t="shared" si="6"/>
        <v>0.21384554999531247</v>
      </c>
      <c r="F84" s="76">
        <f t="shared" si="7"/>
        <v>2.7586499999999998</v>
      </c>
      <c r="G84" s="76">
        <f t="shared" si="8"/>
        <v>0.21384554999531247</v>
      </c>
      <c r="H84" s="76">
        <f t="shared" si="9"/>
        <v>7.6101498224999986</v>
      </c>
      <c r="I84" s="76">
        <f t="shared" si="10"/>
        <v>20.993739807839621</v>
      </c>
      <c r="J84" s="76">
        <f t="shared" si="11"/>
        <v>57.914380320896768</v>
      </c>
      <c r="K84" s="76">
        <f t="shared" si="12"/>
        <v>0.58992502649456868</v>
      </c>
      <c r="L84" s="76">
        <f t="shared" si="13"/>
        <v>1.6273966743392418</v>
      </c>
      <c r="M84" s="76">
        <f t="shared" ca="1" si="14"/>
        <v>0.21432339920615742</v>
      </c>
      <c r="N84" s="76">
        <f t="shared" ca="1" si="15"/>
        <v>2.2833986830514628E-7</v>
      </c>
      <c r="O84" s="86">
        <f t="shared" ca="1" si="16"/>
        <v>609134.52620801225</v>
      </c>
      <c r="P84" s="76">
        <f t="shared" ca="1" si="17"/>
        <v>726461.2007506626</v>
      </c>
      <c r="Q84" s="76">
        <f t="shared" ca="1" si="18"/>
        <v>50314.428581295091</v>
      </c>
      <c r="R84" s="30">
        <f t="shared" ca="1" si="19"/>
        <v>-4.7784921084495502E-4</v>
      </c>
    </row>
    <row r="85" spans="1:18" x14ac:dyDescent="0.2">
      <c r="A85" s="83">
        <v>27676</v>
      </c>
      <c r="B85" s="83">
        <v>0.21481320000020787</v>
      </c>
      <c r="C85" s="83">
        <v>1</v>
      </c>
      <c r="D85" s="84">
        <f t="shared" ref="D85:D148" si="20">A85/A$18</f>
        <v>2.7675999999999998</v>
      </c>
      <c r="E85" s="84">
        <f t="shared" ref="E85:E148" si="21">B85/B$18</f>
        <v>0.21481320000020787</v>
      </c>
      <c r="F85" s="76">
        <f t="shared" ref="F85:F148" si="22">$C85*D85</f>
        <v>2.7675999999999998</v>
      </c>
      <c r="G85" s="76">
        <f t="shared" ref="G85:G148" si="23">$C85*E85</f>
        <v>0.21481320000020787</v>
      </c>
      <c r="H85" s="76">
        <f t="shared" ref="H85:H148" si="24">C85*D85*D85</f>
        <v>7.6596097599999995</v>
      </c>
      <c r="I85" s="76">
        <f t="shared" ref="I85:I148" si="25">C85*D85*D85*D85</f>
        <v>21.198735971775996</v>
      </c>
      <c r="J85" s="76">
        <f t="shared" ref="J85:J148" si="26">C85*D85*D85*D85*D85</f>
        <v>58.669621675487242</v>
      </c>
      <c r="K85" s="76">
        <f t="shared" ref="K85:K148" si="27">C85*E85*D85</f>
        <v>0.5945170123205753</v>
      </c>
      <c r="L85" s="76">
        <f t="shared" ref="L85:L148" si="28">C85*E85*D85*D85</f>
        <v>1.6453852832984242</v>
      </c>
      <c r="M85" s="76">
        <f t="shared" ref="M85:M148" ca="1" si="29">+E$4+E$5*D85+E$6*D85^2</f>
        <v>0.21574540945255213</v>
      </c>
      <c r="N85" s="76">
        <f t="shared" ref="N85:N148" ca="1" si="30">C85*(M85-E85)^2</f>
        <v>8.6901446303998992E-7</v>
      </c>
      <c r="O85" s="86">
        <f t="shared" ref="O85:O148" ca="1" si="31">(C85*O$1-O$2*F85+O$3*H85)^2</f>
        <v>664682.03751574492</v>
      </c>
      <c r="P85" s="76">
        <f t="shared" ref="P85:P148" ca="1" si="32">(-C85*O$2+O$4*F85-O$5*H85)^2</f>
        <v>789719.83673497802</v>
      </c>
      <c r="Q85" s="76">
        <f t="shared" ref="Q85:Q148" ca="1" si="33">+(C85*O$3-F85*O$5+H85*O$6)^2</f>
        <v>54457.529845422869</v>
      </c>
      <c r="R85" s="30">
        <f t="shared" ref="R85:R148" ca="1" si="34">+E85-M85</f>
        <v>-9.3220945234426256E-4</v>
      </c>
    </row>
    <row r="86" spans="1:18" x14ac:dyDescent="0.2">
      <c r="A86" s="83"/>
      <c r="B86" s="83"/>
      <c r="C86" s="83"/>
      <c r="D86" s="84">
        <f t="shared" si="20"/>
        <v>0</v>
      </c>
      <c r="E86" s="84">
        <f t="shared" si="21"/>
        <v>0</v>
      </c>
      <c r="F86" s="76">
        <f t="shared" si="22"/>
        <v>0</v>
      </c>
      <c r="G86" s="76">
        <f t="shared" si="23"/>
        <v>0</v>
      </c>
      <c r="H86" s="76">
        <f t="shared" si="24"/>
        <v>0</v>
      </c>
      <c r="I86" s="76">
        <f t="shared" si="25"/>
        <v>0</v>
      </c>
      <c r="J86" s="76">
        <f t="shared" si="26"/>
        <v>0</v>
      </c>
      <c r="K86" s="76">
        <f t="shared" si="27"/>
        <v>0</v>
      </c>
      <c r="L86" s="76">
        <f t="shared" si="28"/>
        <v>0</v>
      </c>
      <c r="M86" s="76">
        <f t="shared" ca="1" si="29"/>
        <v>-4.0558820889733255E-2</v>
      </c>
      <c r="N86" s="76">
        <f t="shared" ca="1" si="30"/>
        <v>0</v>
      </c>
      <c r="O86" s="86">
        <f t="shared" ca="1" si="31"/>
        <v>0</v>
      </c>
      <c r="P86" s="76">
        <f t="shared" ca="1" si="32"/>
        <v>0</v>
      </c>
      <c r="Q86" s="76">
        <f t="shared" ca="1" si="33"/>
        <v>0</v>
      </c>
      <c r="R86" s="30">
        <f t="shared" ca="1" si="34"/>
        <v>4.0558820889733255E-2</v>
      </c>
    </row>
    <row r="87" spans="1:18" x14ac:dyDescent="0.2">
      <c r="A87" s="83"/>
      <c r="B87" s="83"/>
      <c r="C87" s="83"/>
      <c r="D87" s="84">
        <f t="shared" si="20"/>
        <v>0</v>
      </c>
      <c r="E87" s="84">
        <f t="shared" si="21"/>
        <v>0</v>
      </c>
      <c r="F87" s="76">
        <f t="shared" si="22"/>
        <v>0</v>
      </c>
      <c r="G87" s="76">
        <f t="shared" si="23"/>
        <v>0</v>
      </c>
      <c r="H87" s="76">
        <f t="shared" si="24"/>
        <v>0</v>
      </c>
      <c r="I87" s="76">
        <f t="shared" si="25"/>
        <v>0</v>
      </c>
      <c r="J87" s="76">
        <f t="shared" si="26"/>
        <v>0</v>
      </c>
      <c r="K87" s="76">
        <f t="shared" si="27"/>
        <v>0</v>
      </c>
      <c r="L87" s="76">
        <f t="shared" si="28"/>
        <v>0</v>
      </c>
      <c r="M87" s="76">
        <f t="shared" ca="1" si="29"/>
        <v>-4.0558820889733255E-2</v>
      </c>
      <c r="N87" s="76">
        <f t="shared" ca="1" si="30"/>
        <v>0</v>
      </c>
      <c r="O87" s="86">
        <f t="shared" ca="1" si="31"/>
        <v>0</v>
      </c>
      <c r="P87" s="76">
        <f t="shared" ca="1" si="32"/>
        <v>0</v>
      </c>
      <c r="Q87" s="76">
        <f t="shared" ca="1" si="33"/>
        <v>0</v>
      </c>
      <c r="R87" s="30">
        <f t="shared" ca="1" si="34"/>
        <v>4.0558820889733255E-2</v>
      </c>
    </row>
    <row r="88" spans="1:18" x14ac:dyDescent="0.2">
      <c r="A88" s="83"/>
      <c r="B88" s="83"/>
      <c r="C88" s="83"/>
      <c r="D88" s="84">
        <f t="shared" si="20"/>
        <v>0</v>
      </c>
      <c r="E88" s="84">
        <f t="shared" si="21"/>
        <v>0</v>
      </c>
      <c r="F88" s="76">
        <f t="shared" si="22"/>
        <v>0</v>
      </c>
      <c r="G88" s="76">
        <f t="shared" si="23"/>
        <v>0</v>
      </c>
      <c r="H88" s="76">
        <f t="shared" si="24"/>
        <v>0</v>
      </c>
      <c r="I88" s="76">
        <f t="shared" si="25"/>
        <v>0</v>
      </c>
      <c r="J88" s="76">
        <f t="shared" si="26"/>
        <v>0</v>
      </c>
      <c r="K88" s="76">
        <f t="shared" si="27"/>
        <v>0</v>
      </c>
      <c r="L88" s="76">
        <f t="shared" si="28"/>
        <v>0</v>
      </c>
      <c r="M88" s="76">
        <f t="shared" ca="1" si="29"/>
        <v>-4.0558820889733255E-2</v>
      </c>
      <c r="N88" s="76">
        <f t="shared" ca="1" si="30"/>
        <v>0</v>
      </c>
      <c r="O88" s="86">
        <f t="shared" ca="1" si="31"/>
        <v>0</v>
      </c>
      <c r="P88" s="76">
        <f t="shared" ca="1" si="32"/>
        <v>0</v>
      </c>
      <c r="Q88" s="76">
        <f t="shared" ca="1" si="33"/>
        <v>0</v>
      </c>
      <c r="R88" s="30">
        <f t="shared" ca="1" si="34"/>
        <v>4.0558820889733255E-2</v>
      </c>
    </row>
    <row r="89" spans="1:18" x14ac:dyDescent="0.2">
      <c r="A89" s="83"/>
      <c r="B89" s="83"/>
      <c r="C89" s="83"/>
      <c r="D89" s="84">
        <f t="shared" si="20"/>
        <v>0</v>
      </c>
      <c r="E89" s="84">
        <f t="shared" si="21"/>
        <v>0</v>
      </c>
      <c r="F89" s="76">
        <f t="shared" si="22"/>
        <v>0</v>
      </c>
      <c r="G89" s="76">
        <f t="shared" si="23"/>
        <v>0</v>
      </c>
      <c r="H89" s="76">
        <f t="shared" si="24"/>
        <v>0</v>
      </c>
      <c r="I89" s="76">
        <f t="shared" si="25"/>
        <v>0</v>
      </c>
      <c r="J89" s="76">
        <f t="shared" si="26"/>
        <v>0</v>
      </c>
      <c r="K89" s="76">
        <f t="shared" si="27"/>
        <v>0</v>
      </c>
      <c r="L89" s="76">
        <f t="shared" si="28"/>
        <v>0</v>
      </c>
      <c r="M89" s="76">
        <f t="shared" ca="1" si="29"/>
        <v>-4.0558820889733255E-2</v>
      </c>
      <c r="N89" s="76">
        <f t="shared" ca="1" si="30"/>
        <v>0</v>
      </c>
      <c r="O89" s="86">
        <f t="shared" ca="1" si="31"/>
        <v>0</v>
      </c>
      <c r="P89" s="76">
        <f t="shared" ca="1" si="32"/>
        <v>0</v>
      </c>
      <c r="Q89" s="76">
        <f t="shared" ca="1" si="33"/>
        <v>0</v>
      </c>
      <c r="R89" s="30">
        <f t="shared" ca="1" si="34"/>
        <v>4.0558820889733255E-2</v>
      </c>
    </row>
    <row r="90" spans="1:18" x14ac:dyDescent="0.2">
      <c r="A90" s="83"/>
      <c r="B90" s="83"/>
      <c r="C90" s="83"/>
      <c r="D90" s="84">
        <f t="shared" si="20"/>
        <v>0</v>
      </c>
      <c r="E90" s="84">
        <f t="shared" si="21"/>
        <v>0</v>
      </c>
      <c r="F90" s="76">
        <f t="shared" si="22"/>
        <v>0</v>
      </c>
      <c r="G90" s="76">
        <f t="shared" si="23"/>
        <v>0</v>
      </c>
      <c r="H90" s="76">
        <f t="shared" si="24"/>
        <v>0</v>
      </c>
      <c r="I90" s="76">
        <f t="shared" si="25"/>
        <v>0</v>
      </c>
      <c r="J90" s="76">
        <f t="shared" si="26"/>
        <v>0</v>
      </c>
      <c r="K90" s="76">
        <f t="shared" si="27"/>
        <v>0</v>
      </c>
      <c r="L90" s="76">
        <f t="shared" si="28"/>
        <v>0</v>
      </c>
      <c r="M90" s="76">
        <f t="shared" ca="1" si="29"/>
        <v>-4.0558820889733255E-2</v>
      </c>
      <c r="N90" s="76">
        <f t="shared" ca="1" si="30"/>
        <v>0</v>
      </c>
      <c r="O90" s="86">
        <f t="shared" ca="1" si="31"/>
        <v>0</v>
      </c>
      <c r="P90" s="76">
        <f t="shared" ca="1" si="32"/>
        <v>0</v>
      </c>
      <c r="Q90" s="76">
        <f t="shared" ca="1" si="33"/>
        <v>0</v>
      </c>
      <c r="R90" s="30">
        <f t="shared" ca="1" si="34"/>
        <v>4.0558820889733255E-2</v>
      </c>
    </row>
    <row r="91" spans="1:18" x14ac:dyDescent="0.2">
      <c r="A91" s="83"/>
      <c r="B91" s="83"/>
      <c r="C91" s="83"/>
      <c r="D91" s="84">
        <f t="shared" si="20"/>
        <v>0</v>
      </c>
      <c r="E91" s="84">
        <f t="shared" si="21"/>
        <v>0</v>
      </c>
      <c r="F91" s="76">
        <f t="shared" si="22"/>
        <v>0</v>
      </c>
      <c r="G91" s="76">
        <f t="shared" si="23"/>
        <v>0</v>
      </c>
      <c r="H91" s="76">
        <f t="shared" si="24"/>
        <v>0</v>
      </c>
      <c r="I91" s="76">
        <f t="shared" si="25"/>
        <v>0</v>
      </c>
      <c r="J91" s="76">
        <f t="shared" si="26"/>
        <v>0</v>
      </c>
      <c r="K91" s="76">
        <f t="shared" si="27"/>
        <v>0</v>
      </c>
      <c r="L91" s="76">
        <f t="shared" si="28"/>
        <v>0</v>
      </c>
      <c r="M91" s="76">
        <f t="shared" ca="1" si="29"/>
        <v>-4.0558820889733255E-2</v>
      </c>
      <c r="N91" s="76">
        <f t="shared" ca="1" si="30"/>
        <v>0</v>
      </c>
      <c r="O91" s="86">
        <f t="shared" ca="1" si="31"/>
        <v>0</v>
      </c>
      <c r="P91" s="76">
        <f t="shared" ca="1" si="32"/>
        <v>0</v>
      </c>
      <c r="Q91" s="76">
        <f t="shared" ca="1" si="33"/>
        <v>0</v>
      </c>
      <c r="R91" s="30">
        <f t="shared" ca="1" si="34"/>
        <v>4.0558820889733255E-2</v>
      </c>
    </row>
    <row r="92" spans="1:18" x14ac:dyDescent="0.2">
      <c r="A92" s="83"/>
      <c r="B92" s="83"/>
      <c r="C92" s="83"/>
      <c r="D92" s="84">
        <f t="shared" si="20"/>
        <v>0</v>
      </c>
      <c r="E92" s="84">
        <f t="shared" si="21"/>
        <v>0</v>
      </c>
      <c r="F92" s="76">
        <f t="shared" si="22"/>
        <v>0</v>
      </c>
      <c r="G92" s="76">
        <f t="shared" si="23"/>
        <v>0</v>
      </c>
      <c r="H92" s="76">
        <f t="shared" si="24"/>
        <v>0</v>
      </c>
      <c r="I92" s="76">
        <f t="shared" si="25"/>
        <v>0</v>
      </c>
      <c r="J92" s="76">
        <f t="shared" si="26"/>
        <v>0</v>
      </c>
      <c r="K92" s="76">
        <f t="shared" si="27"/>
        <v>0</v>
      </c>
      <c r="L92" s="76">
        <f t="shared" si="28"/>
        <v>0</v>
      </c>
      <c r="M92" s="76">
        <f t="shared" ca="1" si="29"/>
        <v>-4.0558820889733255E-2</v>
      </c>
      <c r="N92" s="76">
        <f t="shared" ca="1" si="30"/>
        <v>0</v>
      </c>
      <c r="O92" s="86">
        <f t="shared" ca="1" si="31"/>
        <v>0</v>
      </c>
      <c r="P92" s="76">
        <f t="shared" ca="1" si="32"/>
        <v>0</v>
      </c>
      <c r="Q92" s="76">
        <f t="shared" ca="1" si="33"/>
        <v>0</v>
      </c>
      <c r="R92" s="30">
        <f t="shared" ca="1" si="34"/>
        <v>4.0558820889733255E-2</v>
      </c>
    </row>
    <row r="93" spans="1:18" x14ac:dyDescent="0.2">
      <c r="A93" s="83"/>
      <c r="B93" s="83"/>
      <c r="C93" s="83"/>
      <c r="D93" s="84">
        <f t="shared" si="20"/>
        <v>0</v>
      </c>
      <c r="E93" s="84">
        <f t="shared" si="21"/>
        <v>0</v>
      </c>
      <c r="F93" s="76">
        <f t="shared" si="22"/>
        <v>0</v>
      </c>
      <c r="G93" s="76">
        <f t="shared" si="23"/>
        <v>0</v>
      </c>
      <c r="H93" s="76">
        <f t="shared" si="24"/>
        <v>0</v>
      </c>
      <c r="I93" s="76">
        <f t="shared" si="25"/>
        <v>0</v>
      </c>
      <c r="J93" s="76">
        <f t="shared" si="26"/>
        <v>0</v>
      </c>
      <c r="K93" s="76">
        <f t="shared" si="27"/>
        <v>0</v>
      </c>
      <c r="L93" s="76">
        <f t="shared" si="28"/>
        <v>0</v>
      </c>
      <c r="M93" s="76">
        <f t="shared" ca="1" si="29"/>
        <v>-4.0558820889733255E-2</v>
      </c>
      <c r="N93" s="76">
        <f t="shared" ca="1" si="30"/>
        <v>0</v>
      </c>
      <c r="O93" s="86">
        <f t="shared" ca="1" si="31"/>
        <v>0</v>
      </c>
      <c r="P93" s="76">
        <f t="shared" ca="1" si="32"/>
        <v>0</v>
      </c>
      <c r="Q93" s="76">
        <f t="shared" ca="1" si="33"/>
        <v>0</v>
      </c>
      <c r="R93" s="30">
        <f t="shared" ca="1" si="34"/>
        <v>4.0558820889733255E-2</v>
      </c>
    </row>
    <row r="94" spans="1:18" x14ac:dyDescent="0.2">
      <c r="A94" s="83"/>
      <c r="B94" s="83"/>
      <c r="C94" s="83"/>
      <c r="D94" s="84">
        <f t="shared" si="20"/>
        <v>0</v>
      </c>
      <c r="E94" s="84">
        <f t="shared" si="21"/>
        <v>0</v>
      </c>
      <c r="F94" s="76">
        <f t="shared" si="22"/>
        <v>0</v>
      </c>
      <c r="G94" s="76">
        <f t="shared" si="23"/>
        <v>0</v>
      </c>
      <c r="H94" s="76">
        <f t="shared" si="24"/>
        <v>0</v>
      </c>
      <c r="I94" s="76">
        <f t="shared" si="25"/>
        <v>0</v>
      </c>
      <c r="J94" s="76">
        <f t="shared" si="26"/>
        <v>0</v>
      </c>
      <c r="K94" s="76">
        <f t="shared" si="27"/>
        <v>0</v>
      </c>
      <c r="L94" s="76">
        <f t="shared" si="28"/>
        <v>0</v>
      </c>
      <c r="M94" s="76">
        <f t="shared" ca="1" si="29"/>
        <v>-4.0558820889733255E-2</v>
      </c>
      <c r="N94" s="76">
        <f t="shared" ca="1" si="30"/>
        <v>0</v>
      </c>
      <c r="O94" s="86">
        <f t="shared" ca="1" si="31"/>
        <v>0</v>
      </c>
      <c r="P94" s="76">
        <f t="shared" ca="1" si="32"/>
        <v>0</v>
      </c>
      <c r="Q94" s="76">
        <f t="shared" ca="1" si="33"/>
        <v>0</v>
      </c>
      <c r="R94" s="30">
        <f t="shared" ca="1" si="34"/>
        <v>4.0558820889733255E-2</v>
      </c>
    </row>
    <row r="95" spans="1:18" x14ac:dyDescent="0.2">
      <c r="A95" s="83"/>
      <c r="B95" s="83"/>
      <c r="C95" s="83"/>
      <c r="D95" s="84">
        <f t="shared" si="20"/>
        <v>0</v>
      </c>
      <c r="E95" s="84">
        <f t="shared" si="21"/>
        <v>0</v>
      </c>
      <c r="F95" s="76">
        <f t="shared" si="22"/>
        <v>0</v>
      </c>
      <c r="G95" s="76">
        <f t="shared" si="23"/>
        <v>0</v>
      </c>
      <c r="H95" s="76">
        <f t="shared" si="24"/>
        <v>0</v>
      </c>
      <c r="I95" s="76">
        <f t="shared" si="25"/>
        <v>0</v>
      </c>
      <c r="J95" s="76">
        <f t="shared" si="26"/>
        <v>0</v>
      </c>
      <c r="K95" s="76">
        <f t="shared" si="27"/>
        <v>0</v>
      </c>
      <c r="L95" s="76">
        <f t="shared" si="28"/>
        <v>0</v>
      </c>
      <c r="M95" s="76">
        <f t="shared" ca="1" si="29"/>
        <v>-4.0558820889733255E-2</v>
      </c>
      <c r="N95" s="76">
        <f t="shared" ca="1" si="30"/>
        <v>0</v>
      </c>
      <c r="O95" s="86">
        <f t="shared" ca="1" si="31"/>
        <v>0</v>
      </c>
      <c r="P95" s="76">
        <f t="shared" ca="1" si="32"/>
        <v>0</v>
      </c>
      <c r="Q95" s="76">
        <f t="shared" ca="1" si="33"/>
        <v>0</v>
      </c>
      <c r="R95" s="30">
        <f t="shared" ca="1" si="34"/>
        <v>4.0558820889733255E-2</v>
      </c>
    </row>
    <row r="96" spans="1:18" x14ac:dyDescent="0.2">
      <c r="A96" s="83"/>
      <c r="B96" s="83"/>
      <c r="C96" s="83"/>
      <c r="D96" s="84">
        <f t="shared" si="20"/>
        <v>0</v>
      </c>
      <c r="E96" s="84">
        <f t="shared" si="21"/>
        <v>0</v>
      </c>
      <c r="F96" s="76">
        <f t="shared" si="22"/>
        <v>0</v>
      </c>
      <c r="G96" s="76">
        <f t="shared" si="23"/>
        <v>0</v>
      </c>
      <c r="H96" s="76">
        <f t="shared" si="24"/>
        <v>0</v>
      </c>
      <c r="I96" s="76">
        <f t="shared" si="25"/>
        <v>0</v>
      </c>
      <c r="J96" s="76">
        <f t="shared" si="26"/>
        <v>0</v>
      </c>
      <c r="K96" s="76">
        <f t="shared" si="27"/>
        <v>0</v>
      </c>
      <c r="L96" s="76">
        <f t="shared" si="28"/>
        <v>0</v>
      </c>
      <c r="M96" s="76">
        <f t="shared" ca="1" si="29"/>
        <v>-4.0558820889733255E-2</v>
      </c>
      <c r="N96" s="76">
        <f t="shared" ca="1" si="30"/>
        <v>0</v>
      </c>
      <c r="O96" s="86">
        <f t="shared" ca="1" si="31"/>
        <v>0</v>
      </c>
      <c r="P96" s="76">
        <f t="shared" ca="1" si="32"/>
        <v>0</v>
      </c>
      <c r="Q96" s="76">
        <f t="shared" ca="1" si="33"/>
        <v>0</v>
      </c>
      <c r="R96" s="30">
        <f t="shared" ca="1" si="34"/>
        <v>4.0558820889733255E-2</v>
      </c>
    </row>
    <row r="97" spans="1:18" x14ac:dyDescent="0.2">
      <c r="A97" s="83"/>
      <c r="B97" s="83"/>
      <c r="C97" s="83"/>
      <c r="D97" s="84">
        <f t="shared" si="20"/>
        <v>0</v>
      </c>
      <c r="E97" s="84">
        <f t="shared" si="21"/>
        <v>0</v>
      </c>
      <c r="F97" s="76">
        <f t="shared" si="22"/>
        <v>0</v>
      </c>
      <c r="G97" s="76">
        <f t="shared" si="23"/>
        <v>0</v>
      </c>
      <c r="H97" s="76">
        <f t="shared" si="24"/>
        <v>0</v>
      </c>
      <c r="I97" s="76">
        <f t="shared" si="25"/>
        <v>0</v>
      </c>
      <c r="J97" s="76">
        <f t="shared" si="26"/>
        <v>0</v>
      </c>
      <c r="K97" s="76">
        <f t="shared" si="27"/>
        <v>0</v>
      </c>
      <c r="L97" s="76">
        <f t="shared" si="28"/>
        <v>0</v>
      </c>
      <c r="M97" s="76">
        <f t="shared" ca="1" si="29"/>
        <v>-4.0558820889733255E-2</v>
      </c>
      <c r="N97" s="76">
        <f t="shared" ca="1" si="30"/>
        <v>0</v>
      </c>
      <c r="O97" s="86">
        <f t="shared" ca="1" si="31"/>
        <v>0</v>
      </c>
      <c r="P97" s="76">
        <f t="shared" ca="1" si="32"/>
        <v>0</v>
      </c>
      <c r="Q97" s="76">
        <f t="shared" ca="1" si="33"/>
        <v>0</v>
      </c>
      <c r="R97" s="30">
        <f t="shared" ca="1" si="34"/>
        <v>4.0558820889733255E-2</v>
      </c>
    </row>
    <row r="98" spans="1:18" x14ac:dyDescent="0.2">
      <c r="A98" s="83"/>
      <c r="B98" s="83"/>
      <c r="C98" s="83"/>
      <c r="D98" s="84">
        <f t="shared" si="20"/>
        <v>0</v>
      </c>
      <c r="E98" s="84">
        <f t="shared" si="21"/>
        <v>0</v>
      </c>
      <c r="F98" s="76">
        <f t="shared" si="22"/>
        <v>0</v>
      </c>
      <c r="G98" s="76">
        <f t="shared" si="23"/>
        <v>0</v>
      </c>
      <c r="H98" s="76">
        <f t="shared" si="24"/>
        <v>0</v>
      </c>
      <c r="I98" s="76">
        <f t="shared" si="25"/>
        <v>0</v>
      </c>
      <c r="J98" s="76">
        <f t="shared" si="26"/>
        <v>0</v>
      </c>
      <c r="K98" s="76">
        <f t="shared" si="27"/>
        <v>0</v>
      </c>
      <c r="L98" s="76">
        <f t="shared" si="28"/>
        <v>0</v>
      </c>
      <c r="M98" s="76">
        <f t="shared" ca="1" si="29"/>
        <v>-4.0558820889733255E-2</v>
      </c>
      <c r="N98" s="76">
        <f t="shared" ca="1" si="30"/>
        <v>0</v>
      </c>
      <c r="O98" s="86">
        <f t="shared" ca="1" si="31"/>
        <v>0</v>
      </c>
      <c r="P98" s="76">
        <f t="shared" ca="1" si="32"/>
        <v>0</v>
      </c>
      <c r="Q98" s="76">
        <f t="shared" ca="1" si="33"/>
        <v>0</v>
      </c>
      <c r="R98" s="30">
        <f t="shared" ca="1" si="34"/>
        <v>4.0558820889733255E-2</v>
      </c>
    </row>
    <row r="99" spans="1:18" x14ac:dyDescent="0.2">
      <c r="A99" s="83"/>
      <c r="B99" s="83"/>
      <c r="C99" s="83"/>
      <c r="D99" s="84">
        <f t="shared" si="20"/>
        <v>0</v>
      </c>
      <c r="E99" s="84">
        <f t="shared" si="21"/>
        <v>0</v>
      </c>
      <c r="F99" s="76">
        <f t="shared" si="22"/>
        <v>0</v>
      </c>
      <c r="G99" s="76">
        <f t="shared" si="23"/>
        <v>0</v>
      </c>
      <c r="H99" s="76">
        <f t="shared" si="24"/>
        <v>0</v>
      </c>
      <c r="I99" s="76">
        <f t="shared" si="25"/>
        <v>0</v>
      </c>
      <c r="J99" s="76">
        <f t="shared" si="26"/>
        <v>0</v>
      </c>
      <c r="K99" s="76">
        <f t="shared" si="27"/>
        <v>0</v>
      </c>
      <c r="L99" s="76">
        <f t="shared" si="28"/>
        <v>0</v>
      </c>
      <c r="M99" s="76">
        <f t="shared" ca="1" si="29"/>
        <v>-4.0558820889733255E-2</v>
      </c>
      <c r="N99" s="76">
        <f t="shared" ca="1" si="30"/>
        <v>0</v>
      </c>
      <c r="O99" s="86">
        <f t="shared" ca="1" si="31"/>
        <v>0</v>
      </c>
      <c r="P99" s="76">
        <f t="shared" ca="1" si="32"/>
        <v>0</v>
      </c>
      <c r="Q99" s="76">
        <f t="shared" ca="1" si="33"/>
        <v>0</v>
      </c>
      <c r="R99" s="30">
        <f t="shared" ca="1" si="34"/>
        <v>4.0558820889733255E-2</v>
      </c>
    </row>
    <row r="100" spans="1:18" x14ac:dyDescent="0.2">
      <c r="A100" s="83"/>
      <c r="B100" s="83"/>
      <c r="C100" s="83"/>
      <c r="D100" s="84">
        <f t="shared" si="20"/>
        <v>0</v>
      </c>
      <c r="E100" s="84">
        <f t="shared" si="21"/>
        <v>0</v>
      </c>
      <c r="F100" s="76">
        <f t="shared" si="22"/>
        <v>0</v>
      </c>
      <c r="G100" s="76">
        <f t="shared" si="23"/>
        <v>0</v>
      </c>
      <c r="H100" s="76">
        <f t="shared" si="24"/>
        <v>0</v>
      </c>
      <c r="I100" s="76">
        <f t="shared" si="25"/>
        <v>0</v>
      </c>
      <c r="J100" s="76">
        <f t="shared" si="26"/>
        <v>0</v>
      </c>
      <c r="K100" s="76">
        <f t="shared" si="27"/>
        <v>0</v>
      </c>
      <c r="L100" s="76">
        <f t="shared" si="28"/>
        <v>0</v>
      </c>
      <c r="M100" s="76">
        <f t="shared" ca="1" si="29"/>
        <v>-4.0558820889733255E-2</v>
      </c>
      <c r="N100" s="76">
        <f t="shared" ca="1" si="30"/>
        <v>0</v>
      </c>
      <c r="O100" s="86">
        <f t="shared" ca="1" si="31"/>
        <v>0</v>
      </c>
      <c r="P100" s="76">
        <f t="shared" ca="1" si="32"/>
        <v>0</v>
      </c>
      <c r="Q100" s="76">
        <f t="shared" ca="1" si="33"/>
        <v>0</v>
      </c>
      <c r="R100" s="30">
        <f t="shared" ca="1" si="34"/>
        <v>4.0558820889733255E-2</v>
      </c>
    </row>
    <row r="101" spans="1:18" x14ac:dyDescent="0.2">
      <c r="A101" s="83"/>
      <c r="B101" s="83"/>
      <c r="C101" s="83"/>
      <c r="D101" s="84">
        <f t="shared" si="20"/>
        <v>0</v>
      </c>
      <c r="E101" s="84">
        <f t="shared" si="21"/>
        <v>0</v>
      </c>
      <c r="F101" s="76">
        <f t="shared" si="22"/>
        <v>0</v>
      </c>
      <c r="G101" s="76">
        <f t="shared" si="23"/>
        <v>0</v>
      </c>
      <c r="H101" s="76">
        <f t="shared" si="24"/>
        <v>0</v>
      </c>
      <c r="I101" s="76">
        <f t="shared" si="25"/>
        <v>0</v>
      </c>
      <c r="J101" s="76">
        <f t="shared" si="26"/>
        <v>0</v>
      </c>
      <c r="K101" s="76">
        <f t="shared" si="27"/>
        <v>0</v>
      </c>
      <c r="L101" s="76">
        <f t="shared" si="28"/>
        <v>0</v>
      </c>
      <c r="M101" s="76">
        <f t="shared" ca="1" si="29"/>
        <v>-4.0558820889733255E-2</v>
      </c>
      <c r="N101" s="76">
        <f t="shared" ca="1" si="30"/>
        <v>0</v>
      </c>
      <c r="O101" s="86">
        <f t="shared" ca="1" si="31"/>
        <v>0</v>
      </c>
      <c r="P101" s="76">
        <f t="shared" ca="1" si="32"/>
        <v>0</v>
      </c>
      <c r="Q101" s="76">
        <f t="shared" ca="1" si="33"/>
        <v>0</v>
      </c>
      <c r="R101" s="30">
        <f t="shared" ca="1" si="34"/>
        <v>4.0558820889733255E-2</v>
      </c>
    </row>
    <row r="102" spans="1:18" x14ac:dyDescent="0.2">
      <c r="A102" s="83"/>
      <c r="B102" s="83"/>
      <c r="C102" s="83"/>
      <c r="D102" s="84">
        <f t="shared" si="20"/>
        <v>0</v>
      </c>
      <c r="E102" s="84">
        <f t="shared" si="21"/>
        <v>0</v>
      </c>
      <c r="F102" s="76">
        <f t="shared" si="22"/>
        <v>0</v>
      </c>
      <c r="G102" s="76">
        <f t="shared" si="23"/>
        <v>0</v>
      </c>
      <c r="H102" s="76">
        <f t="shared" si="24"/>
        <v>0</v>
      </c>
      <c r="I102" s="76">
        <f t="shared" si="25"/>
        <v>0</v>
      </c>
      <c r="J102" s="76">
        <f t="shared" si="26"/>
        <v>0</v>
      </c>
      <c r="K102" s="76">
        <f t="shared" si="27"/>
        <v>0</v>
      </c>
      <c r="L102" s="76">
        <f t="shared" si="28"/>
        <v>0</v>
      </c>
      <c r="M102" s="76">
        <f t="shared" ca="1" si="29"/>
        <v>-4.0558820889733255E-2</v>
      </c>
      <c r="N102" s="76">
        <f t="shared" ca="1" si="30"/>
        <v>0</v>
      </c>
      <c r="O102" s="86">
        <f t="shared" ca="1" si="31"/>
        <v>0</v>
      </c>
      <c r="P102" s="76">
        <f t="shared" ca="1" si="32"/>
        <v>0</v>
      </c>
      <c r="Q102" s="76">
        <f t="shared" ca="1" si="33"/>
        <v>0</v>
      </c>
      <c r="R102" s="30">
        <f t="shared" ca="1" si="34"/>
        <v>4.0558820889733255E-2</v>
      </c>
    </row>
    <row r="103" spans="1:18" x14ac:dyDescent="0.2">
      <c r="A103" s="83"/>
      <c r="B103" s="83"/>
      <c r="C103" s="83"/>
      <c r="D103" s="84">
        <f t="shared" si="20"/>
        <v>0</v>
      </c>
      <c r="E103" s="84">
        <f t="shared" si="21"/>
        <v>0</v>
      </c>
      <c r="F103" s="76">
        <f t="shared" si="22"/>
        <v>0</v>
      </c>
      <c r="G103" s="76">
        <f t="shared" si="23"/>
        <v>0</v>
      </c>
      <c r="H103" s="76">
        <f t="shared" si="24"/>
        <v>0</v>
      </c>
      <c r="I103" s="76">
        <f t="shared" si="25"/>
        <v>0</v>
      </c>
      <c r="J103" s="76">
        <f t="shared" si="26"/>
        <v>0</v>
      </c>
      <c r="K103" s="76">
        <f t="shared" si="27"/>
        <v>0</v>
      </c>
      <c r="L103" s="76">
        <f t="shared" si="28"/>
        <v>0</v>
      </c>
      <c r="M103" s="76">
        <f t="shared" ca="1" si="29"/>
        <v>-4.0558820889733255E-2</v>
      </c>
      <c r="N103" s="76">
        <f t="shared" ca="1" si="30"/>
        <v>0</v>
      </c>
      <c r="O103" s="86">
        <f t="shared" ca="1" si="31"/>
        <v>0</v>
      </c>
      <c r="P103" s="76">
        <f t="shared" ca="1" si="32"/>
        <v>0</v>
      </c>
      <c r="Q103" s="76">
        <f t="shared" ca="1" si="33"/>
        <v>0</v>
      </c>
      <c r="R103" s="30">
        <f t="shared" ca="1" si="34"/>
        <v>4.0558820889733255E-2</v>
      </c>
    </row>
    <row r="104" spans="1:18" x14ac:dyDescent="0.2">
      <c r="A104" s="83"/>
      <c r="B104" s="83"/>
      <c r="C104" s="83"/>
      <c r="D104" s="84">
        <f t="shared" si="20"/>
        <v>0</v>
      </c>
      <c r="E104" s="84">
        <f t="shared" si="21"/>
        <v>0</v>
      </c>
      <c r="F104" s="76">
        <f t="shared" si="22"/>
        <v>0</v>
      </c>
      <c r="G104" s="76">
        <f t="shared" si="23"/>
        <v>0</v>
      </c>
      <c r="H104" s="76">
        <f t="shared" si="24"/>
        <v>0</v>
      </c>
      <c r="I104" s="76">
        <f t="shared" si="25"/>
        <v>0</v>
      </c>
      <c r="J104" s="76">
        <f t="shared" si="26"/>
        <v>0</v>
      </c>
      <c r="K104" s="76">
        <f t="shared" si="27"/>
        <v>0</v>
      </c>
      <c r="L104" s="76">
        <f t="shared" si="28"/>
        <v>0</v>
      </c>
      <c r="M104" s="76">
        <f t="shared" ca="1" si="29"/>
        <v>-4.0558820889733255E-2</v>
      </c>
      <c r="N104" s="76">
        <f t="shared" ca="1" si="30"/>
        <v>0</v>
      </c>
      <c r="O104" s="86">
        <f t="shared" ca="1" si="31"/>
        <v>0</v>
      </c>
      <c r="P104" s="76">
        <f t="shared" ca="1" si="32"/>
        <v>0</v>
      </c>
      <c r="Q104" s="76">
        <f t="shared" ca="1" si="33"/>
        <v>0</v>
      </c>
      <c r="R104" s="30">
        <f t="shared" ca="1" si="34"/>
        <v>4.0558820889733255E-2</v>
      </c>
    </row>
    <row r="105" spans="1:18" x14ac:dyDescent="0.2">
      <c r="A105" s="83"/>
      <c r="B105" s="83"/>
      <c r="C105" s="83"/>
      <c r="D105" s="84">
        <f t="shared" si="20"/>
        <v>0</v>
      </c>
      <c r="E105" s="84">
        <f t="shared" si="21"/>
        <v>0</v>
      </c>
      <c r="F105" s="76">
        <f t="shared" si="22"/>
        <v>0</v>
      </c>
      <c r="G105" s="76">
        <f t="shared" si="23"/>
        <v>0</v>
      </c>
      <c r="H105" s="76">
        <f t="shared" si="24"/>
        <v>0</v>
      </c>
      <c r="I105" s="76">
        <f t="shared" si="25"/>
        <v>0</v>
      </c>
      <c r="J105" s="76">
        <f t="shared" si="26"/>
        <v>0</v>
      </c>
      <c r="K105" s="76">
        <f t="shared" si="27"/>
        <v>0</v>
      </c>
      <c r="L105" s="76">
        <f t="shared" si="28"/>
        <v>0</v>
      </c>
      <c r="M105" s="76">
        <f t="shared" ca="1" si="29"/>
        <v>-4.0558820889733255E-2</v>
      </c>
      <c r="N105" s="76">
        <f t="shared" ca="1" si="30"/>
        <v>0</v>
      </c>
      <c r="O105" s="86">
        <f t="shared" ca="1" si="31"/>
        <v>0</v>
      </c>
      <c r="P105" s="76">
        <f t="shared" ca="1" si="32"/>
        <v>0</v>
      </c>
      <c r="Q105" s="76">
        <f t="shared" ca="1" si="33"/>
        <v>0</v>
      </c>
      <c r="R105" s="30">
        <f t="shared" ca="1" si="34"/>
        <v>4.0558820889733255E-2</v>
      </c>
    </row>
    <row r="106" spans="1:18" x14ac:dyDescent="0.2">
      <c r="A106" s="83"/>
      <c r="B106" s="83"/>
      <c r="C106" s="83"/>
      <c r="D106" s="84">
        <f t="shared" si="20"/>
        <v>0</v>
      </c>
      <c r="E106" s="84">
        <f t="shared" si="21"/>
        <v>0</v>
      </c>
      <c r="F106" s="76">
        <f t="shared" si="22"/>
        <v>0</v>
      </c>
      <c r="G106" s="76">
        <f t="shared" si="23"/>
        <v>0</v>
      </c>
      <c r="H106" s="76">
        <f t="shared" si="24"/>
        <v>0</v>
      </c>
      <c r="I106" s="76">
        <f t="shared" si="25"/>
        <v>0</v>
      </c>
      <c r="J106" s="76">
        <f t="shared" si="26"/>
        <v>0</v>
      </c>
      <c r="K106" s="76">
        <f t="shared" si="27"/>
        <v>0</v>
      </c>
      <c r="L106" s="76">
        <f t="shared" si="28"/>
        <v>0</v>
      </c>
      <c r="M106" s="76">
        <f t="shared" ca="1" si="29"/>
        <v>-4.0558820889733255E-2</v>
      </c>
      <c r="N106" s="76">
        <f t="shared" ca="1" si="30"/>
        <v>0</v>
      </c>
      <c r="O106" s="86">
        <f t="shared" ca="1" si="31"/>
        <v>0</v>
      </c>
      <c r="P106" s="76">
        <f t="shared" ca="1" si="32"/>
        <v>0</v>
      </c>
      <c r="Q106" s="76">
        <f t="shared" ca="1" si="33"/>
        <v>0</v>
      </c>
      <c r="R106" s="30">
        <f t="shared" ca="1" si="34"/>
        <v>4.0558820889733255E-2</v>
      </c>
    </row>
    <row r="107" spans="1:18" x14ac:dyDescent="0.2">
      <c r="A107" s="83"/>
      <c r="B107" s="83"/>
      <c r="C107" s="83"/>
      <c r="D107" s="84">
        <f t="shared" si="20"/>
        <v>0</v>
      </c>
      <c r="E107" s="84">
        <f t="shared" si="21"/>
        <v>0</v>
      </c>
      <c r="F107" s="76">
        <f t="shared" si="22"/>
        <v>0</v>
      </c>
      <c r="G107" s="76">
        <f t="shared" si="23"/>
        <v>0</v>
      </c>
      <c r="H107" s="76">
        <f t="shared" si="24"/>
        <v>0</v>
      </c>
      <c r="I107" s="76">
        <f t="shared" si="25"/>
        <v>0</v>
      </c>
      <c r="J107" s="76">
        <f t="shared" si="26"/>
        <v>0</v>
      </c>
      <c r="K107" s="76">
        <f t="shared" si="27"/>
        <v>0</v>
      </c>
      <c r="L107" s="76">
        <f t="shared" si="28"/>
        <v>0</v>
      </c>
      <c r="M107" s="76">
        <f t="shared" ca="1" si="29"/>
        <v>-4.0558820889733255E-2</v>
      </c>
      <c r="N107" s="76">
        <f t="shared" ca="1" si="30"/>
        <v>0</v>
      </c>
      <c r="O107" s="86">
        <f t="shared" ca="1" si="31"/>
        <v>0</v>
      </c>
      <c r="P107" s="76">
        <f t="shared" ca="1" si="32"/>
        <v>0</v>
      </c>
      <c r="Q107" s="76">
        <f t="shared" ca="1" si="33"/>
        <v>0</v>
      </c>
      <c r="R107" s="30">
        <f t="shared" ca="1" si="34"/>
        <v>4.0558820889733255E-2</v>
      </c>
    </row>
    <row r="108" spans="1:18" x14ac:dyDescent="0.2">
      <c r="A108" s="83"/>
      <c r="B108" s="83"/>
      <c r="C108" s="83"/>
      <c r="D108" s="84">
        <f t="shared" si="20"/>
        <v>0</v>
      </c>
      <c r="E108" s="84">
        <f t="shared" si="21"/>
        <v>0</v>
      </c>
      <c r="F108" s="76">
        <f t="shared" si="22"/>
        <v>0</v>
      </c>
      <c r="G108" s="76">
        <f t="shared" si="23"/>
        <v>0</v>
      </c>
      <c r="H108" s="76">
        <f t="shared" si="24"/>
        <v>0</v>
      </c>
      <c r="I108" s="76">
        <f t="shared" si="25"/>
        <v>0</v>
      </c>
      <c r="J108" s="76">
        <f t="shared" si="26"/>
        <v>0</v>
      </c>
      <c r="K108" s="76">
        <f t="shared" si="27"/>
        <v>0</v>
      </c>
      <c r="L108" s="76">
        <f t="shared" si="28"/>
        <v>0</v>
      </c>
      <c r="M108" s="76">
        <f t="shared" ca="1" si="29"/>
        <v>-4.0558820889733255E-2</v>
      </c>
      <c r="N108" s="76">
        <f t="shared" ca="1" si="30"/>
        <v>0</v>
      </c>
      <c r="O108" s="86">
        <f t="shared" ca="1" si="31"/>
        <v>0</v>
      </c>
      <c r="P108" s="76">
        <f t="shared" ca="1" si="32"/>
        <v>0</v>
      </c>
      <c r="Q108" s="76">
        <f t="shared" ca="1" si="33"/>
        <v>0</v>
      </c>
      <c r="R108" s="30">
        <f t="shared" ca="1" si="34"/>
        <v>4.0558820889733255E-2</v>
      </c>
    </row>
    <row r="109" spans="1:18" x14ac:dyDescent="0.2">
      <c r="A109" s="83"/>
      <c r="B109" s="83"/>
      <c r="C109" s="83"/>
      <c r="D109" s="84">
        <f t="shared" si="20"/>
        <v>0</v>
      </c>
      <c r="E109" s="84">
        <f t="shared" si="21"/>
        <v>0</v>
      </c>
      <c r="F109" s="76">
        <f t="shared" si="22"/>
        <v>0</v>
      </c>
      <c r="G109" s="76">
        <f t="shared" si="23"/>
        <v>0</v>
      </c>
      <c r="H109" s="76">
        <f t="shared" si="24"/>
        <v>0</v>
      </c>
      <c r="I109" s="76">
        <f t="shared" si="25"/>
        <v>0</v>
      </c>
      <c r="J109" s="76">
        <f t="shared" si="26"/>
        <v>0</v>
      </c>
      <c r="K109" s="76">
        <f t="shared" si="27"/>
        <v>0</v>
      </c>
      <c r="L109" s="76">
        <f t="shared" si="28"/>
        <v>0</v>
      </c>
      <c r="M109" s="76">
        <f t="shared" ca="1" si="29"/>
        <v>-4.0558820889733255E-2</v>
      </c>
      <c r="N109" s="76">
        <f t="shared" ca="1" si="30"/>
        <v>0</v>
      </c>
      <c r="O109" s="86">
        <f t="shared" ca="1" si="31"/>
        <v>0</v>
      </c>
      <c r="P109" s="76">
        <f t="shared" ca="1" si="32"/>
        <v>0</v>
      </c>
      <c r="Q109" s="76">
        <f t="shared" ca="1" si="33"/>
        <v>0</v>
      </c>
      <c r="R109" s="30">
        <f t="shared" ca="1" si="34"/>
        <v>4.0558820889733255E-2</v>
      </c>
    </row>
    <row r="110" spans="1:18" x14ac:dyDescent="0.2">
      <c r="A110" s="83"/>
      <c r="B110" s="83"/>
      <c r="C110" s="83"/>
      <c r="D110" s="84">
        <f t="shared" si="20"/>
        <v>0</v>
      </c>
      <c r="E110" s="84">
        <f t="shared" si="21"/>
        <v>0</v>
      </c>
      <c r="F110" s="76">
        <f t="shared" si="22"/>
        <v>0</v>
      </c>
      <c r="G110" s="76">
        <f t="shared" si="23"/>
        <v>0</v>
      </c>
      <c r="H110" s="76">
        <f t="shared" si="24"/>
        <v>0</v>
      </c>
      <c r="I110" s="76">
        <f t="shared" si="25"/>
        <v>0</v>
      </c>
      <c r="J110" s="76">
        <f t="shared" si="26"/>
        <v>0</v>
      </c>
      <c r="K110" s="76">
        <f t="shared" si="27"/>
        <v>0</v>
      </c>
      <c r="L110" s="76">
        <f t="shared" si="28"/>
        <v>0</v>
      </c>
      <c r="M110" s="76">
        <f t="shared" ca="1" si="29"/>
        <v>-4.0558820889733255E-2</v>
      </c>
      <c r="N110" s="76">
        <f t="shared" ca="1" si="30"/>
        <v>0</v>
      </c>
      <c r="O110" s="86">
        <f t="shared" ca="1" si="31"/>
        <v>0</v>
      </c>
      <c r="P110" s="76">
        <f t="shared" ca="1" si="32"/>
        <v>0</v>
      </c>
      <c r="Q110" s="76">
        <f t="shared" ca="1" si="33"/>
        <v>0</v>
      </c>
      <c r="R110" s="30">
        <f t="shared" ca="1" si="34"/>
        <v>4.0558820889733255E-2</v>
      </c>
    </row>
    <row r="111" spans="1:18" x14ac:dyDescent="0.2">
      <c r="A111" s="83"/>
      <c r="B111" s="83"/>
      <c r="C111" s="83"/>
      <c r="D111" s="84">
        <f t="shared" si="20"/>
        <v>0</v>
      </c>
      <c r="E111" s="84">
        <f t="shared" si="21"/>
        <v>0</v>
      </c>
      <c r="F111" s="76">
        <f t="shared" si="22"/>
        <v>0</v>
      </c>
      <c r="G111" s="76">
        <f t="shared" si="23"/>
        <v>0</v>
      </c>
      <c r="H111" s="76">
        <f t="shared" si="24"/>
        <v>0</v>
      </c>
      <c r="I111" s="76">
        <f t="shared" si="25"/>
        <v>0</v>
      </c>
      <c r="J111" s="76">
        <f t="shared" si="26"/>
        <v>0</v>
      </c>
      <c r="K111" s="76">
        <f t="shared" si="27"/>
        <v>0</v>
      </c>
      <c r="L111" s="76">
        <f t="shared" si="28"/>
        <v>0</v>
      </c>
      <c r="M111" s="76">
        <f t="shared" ca="1" si="29"/>
        <v>-4.0558820889733255E-2</v>
      </c>
      <c r="N111" s="76">
        <f t="shared" ca="1" si="30"/>
        <v>0</v>
      </c>
      <c r="O111" s="86">
        <f t="shared" ca="1" si="31"/>
        <v>0</v>
      </c>
      <c r="P111" s="76">
        <f t="shared" ca="1" si="32"/>
        <v>0</v>
      </c>
      <c r="Q111" s="76">
        <f t="shared" ca="1" si="33"/>
        <v>0</v>
      </c>
      <c r="R111" s="30">
        <f t="shared" ca="1" si="34"/>
        <v>4.0558820889733255E-2</v>
      </c>
    </row>
    <row r="112" spans="1:18" x14ac:dyDescent="0.2">
      <c r="A112" s="83"/>
      <c r="B112" s="83"/>
      <c r="C112" s="83"/>
      <c r="D112" s="84">
        <f t="shared" si="20"/>
        <v>0</v>
      </c>
      <c r="E112" s="84">
        <f t="shared" si="21"/>
        <v>0</v>
      </c>
      <c r="F112" s="76">
        <f t="shared" si="22"/>
        <v>0</v>
      </c>
      <c r="G112" s="76">
        <f t="shared" si="23"/>
        <v>0</v>
      </c>
      <c r="H112" s="76">
        <f t="shared" si="24"/>
        <v>0</v>
      </c>
      <c r="I112" s="76">
        <f t="shared" si="25"/>
        <v>0</v>
      </c>
      <c r="J112" s="76">
        <f t="shared" si="26"/>
        <v>0</v>
      </c>
      <c r="K112" s="76">
        <f t="shared" si="27"/>
        <v>0</v>
      </c>
      <c r="L112" s="76">
        <f t="shared" si="28"/>
        <v>0</v>
      </c>
      <c r="M112" s="76">
        <f t="shared" ca="1" si="29"/>
        <v>-4.0558820889733255E-2</v>
      </c>
      <c r="N112" s="76">
        <f t="shared" ca="1" si="30"/>
        <v>0</v>
      </c>
      <c r="O112" s="86">
        <f t="shared" ca="1" si="31"/>
        <v>0</v>
      </c>
      <c r="P112" s="76">
        <f t="shared" ca="1" si="32"/>
        <v>0</v>
      </c>
      <c r="Q112" s="76">
        <f t="shared" ca="1" si="33"/>
        <v>0</v>
      </c>
      <c r="R112" s="30">
        <f t="shared" ca="1" si="34"/>
        <v>4.0558820889733255E-2</v>
      </c>
    </row>
    <row r="113" spans="1:18" x14ac:dyDescent="0.2">
      <c r="A113" s="83"/>
      <c r="B113" s="83"/>
      <c r="C113" s="83"/>
      <c r="D113" s="84">
        <f t="shared" si="20"/>
        <v>0</v>
      </c>
      <c r="E113" s="84">
        <f t="shared" si="21"/>
        <v>0</v>
      </c>
      <c r="F113" s="76">
        <f t="shared" si="22"/>
        <v>0</v>
      </c>
      <c r="G113" s="76">
        <f t="shared" si="23"/>
        <v>0</v>
      </c>
      <c r="H113" s="76">
        <f t="shared" si="24"/>
        <v>0</v>
      </c>
      <c r="I113" s="76">
        <f t="shared" si="25"/>
        <v>0</v>
      </c>
      <c r="J113" s="76">
        <f t="shared" si="26"/>
        <v>0</v>
      </c>
      <c r="K113" s="76">
        <f t="shared" si="27"/>
        <v>0</v>
      </c>
      <c r="L113" s="76">
        <f t="shared" si="28"/>
        <v>0</v>
      </c>
      <c r="M113" s="76">
        <f t="shared" ca="1" si="29"/>
        <v>-4.0558820889733255E-2</v>
      </c>
      <c r="N113" s="76">
        <f t="shared" ca="1" si="30"/>
        <v>0</v>
      </c>
      <c r="O113" s="86">
        <f t="shared" ca="1" si="31"/>
        <v>0</v>
      </c>
      <c r="P113" s="76">
        <f t="shared" ca="1" si="32"/>
        <v>0</v>
      </c>
      <c r="Q113" s="76">
        <f t="shared" ca="1" si="33"/>
        <v>0</v>
      </c>
      <c r="R113" s="30">
        <f t="shared" ca="1" si="34"/>
        <v>4.0558820889733255E-2</v>
      </c>
    </row>
    <row r="114" spans="1:18" x14ac:dyDescent="0.2">
      <c r="A114" s="83"/>
      <c r="B114" s="83"/>
      <c r="C114" s="83"/>
      <c r="D114" s="84">
        <f t="shared" si="20"/>
        <v>0</v>
      </c>
      <c r="E114" s="84">
        <f t="shared" si="21"/>
        <v>0</v>
      </c>
      <c r="F114" s="76">
        <f t="shared" si="22"/>
        <v>0</v>
      </c>
      <c r="G114" s="76">
        <f t="shared" si="23"/>
        <v>0</v>
      </c>
      <c r="H114" s="76">
        <f t="shared" si="24"/>
        <v>0</v>
      </c>
      <c r="I114" s="76">
        <f t="shared" si="25"/>
        <v>0</v>
      </c>
      <c r="J114" s="76">
        <f t="shared" si="26"/>
        <v>0</v>
      </c>
      <c r="K114" s="76">
        <f t="shared" si="27"/>
        <v>0</v>
      </c>
      <c r="L114" s="76">
        <f t="shared" si="28"/>
        <v>0</v>
      </c>
      <c r="M114" s="76">
        <f t="shared" ca="1" si="29"/>
        <v>-4.0558820889733255E-2</v>
      </c>
      <c r="N114" s="76">
        <f t="shared" ca="1" si="30"/>
        <v>0</v>
      </c>
      <c r="O114" s="86">
        <f t="shared" ca="1" si="31"/>
        <v>0</v>
      </c>
      <c r="P114" s="76">
        <f t="shared" ca="1" si="32"/>
        <v>0</v>
      </c>
      <c r="Q114" s="76">
        <f t="shared" ca="1" si="33"/>
        <v>0</v>
      </c>
      <c r="R114" s="30">
        <f t="shared" ca="1" si="34"/>
        <v>4.0558820889733255E-2</v>
      </c>
    </row>
    <row r="115" spans="1:18" x14ac:dyDescent="0.2">
      <c r="A115" s="83"/>
      <c r="B115" s="83"/>
      <c r="C115" s="83"/>
      <c r="D115" s="84">
        <f t="shared" si="20"/>
        <v>0</v>
      </c>
      <c r="E115" s="84">
        <f t="shared" si="21"/>
        <v>0</v>
      </c>
      <c r="F115" s="76">
        <f t="shared" si="22"/>
        <v>0</v>
      </c>
      <c r="G115" s="76">
        <f t="shared" si="23"/>
        <v>0</v>
      </c>
      <c r="H115" s="76">
        <f t="shared" si="24"/>
        <v>0</v>
      </c>
      <c r="I115" s="76">
        <f t="shared" si="25"/>
        <v>0</v>
      </c>
      <c r="J115" s="76">
        <f t="shared" si="26"/>
        <v>0</v>
      </c>
      <c r="K115" s="76">
        <f t="shared" si="27"/>
        <v>0</v>
      </c>
      <c r="L115" s="76">
        <f t="shared" si="28"/>
        <v>0</v>
      </c>
      <c r="M115" s="76">
        <f t="shared" ca="1" si="29"/>
        <v>-4.0558820889733255E-2</v>
      </c>
      <c r="N115" s="76">
        <f t="shared" ca="1" si="30"/>
        <v>0</v>
      </c>
      <c r="O115" s="86">
        <f t="shared" ca="1" si="31"/>
        <v>0</v>
      </c>
      <c r="P115" s="76">
        <f t="shared" ca="1" si="32"/>
        <v>0</v>
      </c>
      <c r="Q115" s="76">
        <f t="shared" ca="1" si="33"/>
        <v>0</v>
      </c>
      <c r="R115" s="30">
        <f t="shared" ca="1" si="34"/>
        <v>4.0558820889733255E-2</v>
      </c>
    </row>
    <row r="116" spans="1:18" x14ac:dyDescent="0.2">
      <c r="A116" s="83"/>
      <c r="B116" s="83"/>
      <c r="C116" s="83"/>
      <c r="D116" s="84">
        <f t="shared" si="20"/>
        <v>0</v>
      </c>
      <c r="E116" s="84">
        <f t="shared" si="21"/>
        <v>0</v>
      </c>
      <c r="F116" s="76">
        <f t="shared" si="22"/>
        <v>0</v>
      </c>
      <c r="G116" s="76">
        <f t="shared" si="23"/>
        <v>0</v>
      </c>
      <c r="H116" s="76">
        <f t="shared" si="24"/>
        <v>0</v>
      </c>
      <c r="I116" s="76">
        <f t="shared" si="25"/>
        <v>0</v>
      </c>
      <c r="J116" s="76">
        <f t="shared" si="26"/>
        <v>0</v>
      </c>
      <c r="K116" s="76">
        <f t="shared" si="27"/>
        <v>0</v>
      </c>
      <c r="L116" s="76">
        <f t="shared" si="28"/>
        <v>0</v>
      </c>
      <c r="M116" s="76">
        <f t="shared" ca="1" si="29"/>
        <v>-4.0558820889733255E-2</v>
      </c>
      <c r="N116" s="76">
        <f t="shared" ca="1" si="30"/>
        <v>0</v>
      </c>
      <c r="O116" s="86">
        <f t="shared" ca="1" si="31"/>
        <v>0</v>
      </c>
      <c r="P116" s="76">
        <f t="shared" ca="1" si="32"/>
        <v>0</v>
      </c>
      <c r="Q116" s="76">
        <f t="shared" ca="1" si="33"/>
        <v>0</v>
      </c>
      <c r="R116" s="30">
        <f t="shared" ca="1" si="34"/>
        <v>4.0558820889733255E-2</v>
      </c>
    </row>
    <row r="117" spans="1:18" x14ac:dyDescent="0.2">
      <c r="A117" s="83"/>
      <c r="B117" s="83"/>
      <c r="C117" s="83"/>
      <c r="D117" s="84">
        <f t="shared" si="20"/>
        <v>0</v>
      </c>
      <c r="E117" s="84">
        <f t="shared" si="21"/>
        <v>0</v>
      </c>
      <c r="F117" s="76">
        <f t="shared" si="22"/>
        <v>0</v>
      </c>
      <c r="G117" s="76">
        <f t="shared" si="23"/>
        <v>0</v>
      </c>
      <c r="H117" s="76">
        <f t="shared" si="24"/>
        <v>0</v>
      </c>
      <c r="I117" s="76">
        <f t="shared" si="25"/>
        <v>0</v>
      </c>
      <c r="J117" s="76">
        <f t="shared" si="26"/>
        <v>0</v>
      </c>
      <c r="K117" s="76">
        <f t="shared" si="27"/>
        <v>0</v>
      </c>
      <c r="L117" s="76">
        <f t="shared" si="28"/>
        <v>0</v>
      </c>
      <c r="M117" s="76">
        <f t="shared" ca="1" si="29"/>
        <v>-4.0558820889733255E-2</v>
      </c>
      <c r="N117" s="76">
        <f t="shared" ca="1" si="30"/>
        <v>0</v>
      </c>
      <c r="O117" s="86">
        <f t="shared" ca="1" si="31"/>
        <v>0</v>
      </c>
      <c r="P117" s="76">
        <f t="shared" ca="1" si="32"/>
        <v>0</v>
      </c>
      <c r="Q117" s="76">
        <f t="shared" ca="1" si="33"/>
        <v>0</v>
      </c>
      <c r="R117" s="30">
        <f t="shared" ca="1" si="34"/>
        <v>4.0558820889733255E-2</v>
      </c>
    </row>
    <row r="118" spans="1:18" x14ac:dyDescent="0.2">
      <c r="A118" s="83"/>
      <c r="B118" s="83"/>
      <c r="C118" s="83"/>
      <c r="D118" s="84">
        <f t="shared" si="20"/>
        <v>0</v>
      </c>
      <c r="E118" s="84">
        <f t="shared" si="21"/>
        <v>0</v>
      </c>
      <c r="F118" s="76">
        <f t="shared" si="22"/>
        <v>0</v>
      </c>
      <c r="G118" s="76">
        <f t="shared" si="23"/>
        <v>0</v>
      </c>
      <c r="H118" s="76">
        <f t="shared" si="24"/>
        <v>0</v>
      </c>
      <c r="I118" s="76">
        <f t="shared" si="25"/>
        <v>0</v>
      </c>
      <c r="J118" s="76">
        <f t="shared" si="26"/>
        <v>0</v>
      </c>
      <c r="K118" s="76">
        <f t="shared" si="27"/>
        <v>0</v>
      </c>
      <c r="L118" s="76">
        <f t="shared" si="28"/>
        <v>0</v>
      </c>
      <c r="M118" s="76">
        <f t="shared" ca="1" si="29"/>
        <v>-4.0558820889733255E-2</v>
      </c>
      <c r="N118" s="76">
        <f t="shared" ca="1" si="30"/>
        <v>0</v>
      </c>
      <c r="O118" s="86">
        <f t="shared" ca="1" si="31"/>
        <v>0</v>
      </c>
      <c r="P118" s="76">
        <f t="shared" ca="1" si="32"/>
        <v>0</v>
      </c>
      <c r="Q118" s="76">
        <f t="shared" ca="1" si="33"/>
        <v>0</v>
      </c>
      <c r="R118" s="30">
        <f t="shared" ca="1" si="34"/>
        <v>4.0558820889733255E-2</v>
      </c>
    </row>
    <row r="119" spans="1:18" x14ac:dyDescent="0.2">
      <c r="A119" s="83"/>
      <c r="B119" s="83"/>
      <c r="C119" s="83"/>
      <c r="D119" s="84">
        <f t="shared" si="20"/>
        <v>0</v>
      </c>
      <c r="E119" s="84">
        <f t="shared" si="21"/>
        <v>0</v>
      </c>
      <c r="F119" s="76">
        <f t="shared" si="22"/>
        <v>0</v>
      </c>
      <c r="G119" s="76">
        <f t="shared" si="23"/>
        <v>0</v>
      </c>
      <c r="H119" s="76">
        <f t="shared" si="24"/>
        <v>0</v>
      </c>
      <c r="I119" s="76">
        <f t="shared" si="25"/>
        <v>0</v>
      </c>
      <c r="J119" s="76">
        <f t="shared" si="26"/>
        <v>0</v>
      </c>
      <c r="K119" s="76">
        <f t="shared" si="27"/>
        <v>0</v>
      </c>
      <c r="L119" s="76">
        <f t="shared" si="28"/>
        <v>0</v>
      </c>
      <c r="M119" s="76">
        <f t="shared" ca="1" si="29"/>
        <v>-4.0558820889733255E-2</v>
      </c>
      <c r="N119" s="76">
        <f t="shared" ca="1" si="30"/>
        <v>0</v>
      </c>
      <c r="O119" s="86">
        <f t="shared" ca="1" si="31"/>
        <v>0</v>
      </c>
      <c r="P119" s="76">
        <f t="shared" ca="1" si="32"/>
        <v>0</v>
      </c>
      <c r="Q119" s="76">
        <f t="shared" ca="1" si="33"/>
        <v>0</v>
      </c>
      <c r="R119" s="30">
        <f t="shared" ca="1" si="34"/>
        <v>4.0558820889733255E-2</v>
      </c>
    </row>
    <row r="120" spans="1:18" x14ac:dyDescent="0.2">
      <c r="A120" s="83"/>
      <c r="B120" s="83"/>
      <c r="C120" s="83"/>
      <c r="D120" s="84">
        <f t="shared" si="20"/>
        <v>0</v>
      </c>
      <c r="E120" s="84">
        <f t="shared" si="21"/>
        <v>0</v>
      </c>
      <c r="F120" s="76">
        <f t="shared" si="22"/>
        <v>0</v>
      </c>
      <c r="G120" s="76">
        <f t="shared" si="23"/>
        <v>0</v>
      </c>
      <c r="H120" s="76">
        <f t="shared" si="24"/>
        <v>0</v>
      </c>
      <c r="I120" s="76">
        <f t="shared" si="25"/>
        <v>0</v>
      </c>
      <c r="J120" s="76">
        <f t="shared" si="26"/>
        <v>0</v>
      </c>
      <c r="K120" s="76">
        <f t="shared" si="27"/>
        <v>0</v>
      </c>
      <c r="L120" s="76">
        <f t="shared" si="28"/>
        <v>0</v>
      </c>
      <c r="M120" s="76">
        <f t="shared" ca="1" si="29"/>
        <v>-4.0558820889733255E-2</v>
      </c>
      <c r="N120" s="76">
        <f t="shared" ca="1" si="30"/>
        <v>0</v>
      </c>
      <c r="O120" s="86">
        <f t="shared" ca="1" si="31"/>
        <v>0</v>
      </c>
      <c r="P120" s="76">
        <f t="shared" ca="1" si="32"/>
        <v>0</v>
      </c>
      <c r="Q120" s="76">
        <f t="shared" ca="1" si="33"/>
        <v>0</v>
      </c>
      <c r="R120" s="30">
        <f t="shared" ca="1" si="34"/>
        <v>4.0558820889733255E-2</v>
      </c>
    </row>
    <row r="121" spans="1:18" x14ac:dyDescent="0.2">
      <c r="A121" s="83"/>
      <c r="B121" s="83"/>
      <c r="C121" s="83"/>
      <c r="D121" s="84">
        <f t="shared" si="20"/>
        <v>0</v>
      </c>
      <c r="E121" s="84">
        <f t="shared" si="21"/>
        <v>0</v>
      </c>
      <c r="F121" s="76">
        <f t="shared" si="22"/>
        <v>0</v>
      </c>
      <c r="G121" s="76">
        <f t="shared" si="23"/>
        <v>0</v>
      </c>
      <c r="H121" s="76">
        <f t="shared" si="24"/>
        <v>0</v>
      </c>
      <c r="I121" s="76">
        <f t="shared" si="25"/>
        <v>0</v>
      </c>
      <c r="J121" s="76">
        <f t="shared" si="26"/>
        <v>0</v>
      </c>
      <c r="K121" s="76">
        <f t="shared" si="27"/>
        <v>0</v>
      </c>
      <c r="L121" s="76">
        <f t="shared" si="28"/>
        <v>0</v>
      </c>
      <c r="M121" s="76">
        <f t="shared" ca="1" si="29"/>
        <v>-4.0558820889733255E-2</v>
      </c>
      <c r="N121" s="76">
        <f t="shared" ca="1" si="30"/>
        <v>0</v>
      </c>
      <c r="O121" s="86">
        <f t="shared" ca="1" si="31"/>
        <v>0</v>
      </c>
      <c r="P121" s="76">
        <f t="shared" ca="1" si="32"/>
        <v>0</v>
      </c>
      <c r="Q121" s="76">
        <f t="shared" ca="1" si="33"/>
        <v>0</v>
      </c>
      <c r="R121" s="30">
        <f t="shared" ca="1" si="34"/>
        <v>4.0558820889733255E-2</v>
      </c>
    </row>
    <row r="122" spans="1:18" x14ac:dyDescent="0.2">
      <c r="A122" s="83"/>
      <c r="B122" s="83"/>
      <c r="C122" s="83"/>
      <c r="D122" s="84">
        <f t="shared" si="20"/>
        <v>0</v>
      </c>
      <c r="E122" s="84">
        <f t="shared" si="21"/>
        <v>0</v>
      </c>
      <c r="F122" s="76">
        <f t="shared" si="22"/>
        <v>0</v>
      </c>
      <c r="G122" s="76">
        <f t="shared" si="23"/>
        <v>0</v>
      </c>
      <c r="H122" s="76">
        <f t="shared" si="24"/>
        <v>0</v>
      </c>
      <c r="I122" s="76">
        <f t="shared" si="25"/>
        <v>0</v>
      </c>
      <c r="J122" s="76">
        <f t="shared" si="26"/>
        <v>0</v>
      </c>
      <c r="K122" s="76">
        <f t="shared" si="27"/>
        <v>0</v>
      </c>
      <c r="L122" s="76">
        <f t="shared" si="28"/>
        <v>0</v>
      </c>
      <c r="M122" s="76">
        <f t="shared" ca="1" si="29"/>
        <v>-4.0558820889733255E-2</v>
      </c>
      <c r="N122" s="76">
        <f t="shared" ca="1" si="30"/>
        <v>0</v>
      </c>
      <c r="O122" s="86">
        <f t="shared" ca="1" si="31"/>
        <v>0</v>
      </c>
      <c r="P122" s="76">
        <f t="shared" ca="1" si="32"/>
        <v>0</v>
      </c>
      <c r="Q122" s="76">
        <f t="shared" ca="1" si="33"/>
        <v>0</v>
      </c>
      <c r="R122" s="30">
        <f t="shared" ca="1" si="34"/>
        <v>4.0558820889733255E-2</v>
      </c>
    </row>
    <row r="123" spans="1:18" x14ac:dyDescent="0.2">
      <c r="A123" s="83"/>
      <c r="B123" s="83"/>
      <c r="C123" s="83"/>
      <c r="D123" s="84">
        <f t="shared" si="20"/>
        <v>0</v>
      </c>
      <c r="E123" s="84">
        <f t="shared" si="21"/>
        <v>0</v>
      </c>
      <c r="F123" s="76">
        <f t="shared" si="22"/>
        <v>0</v>
      </c>
      <c r="G123" s="76">
        <f t="shared" si="23"/>
        <v>0</v>
      </c>
      <c r="H123" s="76">
        <f t="shared" si="24"/>
        <v>0</v>
      </c>
      <c r="I123" s="76">
        <f t="shared" si="25"/>
        <v>0</v>
      </c>
      <c r="J123" s="76">
        <f t="shared" si="26"/>
        <v>0</v>
      </c>
      <c r="K123" s="76">
        <f t="shared" si="27"/>
        <v>0</v>
      </c>
      <c r="L123" s="76">
        <f t="shared" si="28"/>
        <v>0</v>
      </c>
      <c r="M123" s="76">
        <f t="shared" ca="1" si="29"/>
        <v>-4.0558820889733255E-2</v>
      </c>
      <c r="N123" s="76">
        <f t="shared" ca="1" si="30"/>
        <v>0</v>
      </c>
      <c r="O123" s="86">
        <f t="shared" ca="1" si="31"/>
        <v>0</v>
      </c>
      <c r="P123" s="76">
        <f t="shared" ca="1" si="32"/>
        <v>0</v>
      </c>
      <c r="Q123" s="76">
        <f t="shared" ca="1" si="33"/>
        <v>0</v>
      </c>
      <c r="R123" s="30">
        <f t="shared" ca="1" si="34"/>
        <v>4.0558820889733255E-2</v>
      </c>
    </row>
    <row r="124" spans="1:18" x14ac:dyDescent="0.2">
      <c r="A124" s="83"/>
      <c r="B124" s="83"/>
      <c r="C124" s="83"/>
      <c r="D124" s="84">
        <f t="shared" si="20"/>
        <v>0</v>
      </c>
      <c r="E124" s="84">
        <f t="shared" si="21"/>
        <v>0</v>
      </c>
      <c r="F124" s="76">
        <f t="shared" si="22"/>
        <v>0</v>
      </c>
      <c r="G124" s="76">
        <f t="shared" si="23"/>
        <v>0</v>
      </c>
      <c r="H124" s="76">
        <f t="shared" si="24"/>
        <v>0</v>
      </c>
      <c r="I124" s="76">
        <f t="shared" si="25"/>
        <v>0</v>
      </c>
      <c r="J124" s="76">
        <f t="shared" si="26"/>
        <v>0</v>
      </c>
      <c r="K124" s="76">
        <f t="shared" si="27"/>
        <v>0</v>
      </c>
      <c r="L124" s="76">
        <f t="shared" si="28"/>
        <v>0</v>
      </c>
      <c r="M124" s="76">
        <f t="shared" ca="1" si="29"/>
        <v>-4.0558820889733255E-2</v>
      </c>
      <c r="N124" s="76">
        <f t="shared" ca="1" si="30"/>
        <v>0</v>
      </c>
      <c r="O124" s="86">
        <f t="shared" ca="1" si="31"/>
        <v>0</v>
      </c>
      <c r="P124" s="76">
        <f t="shared" ca="1" si="32"/>
        <v>0</v>
      </c>
      <c r="Q124" s="76">
        <f t="shared" ca="1" si="33"/>
        <v>0</v>
      </c>
      <c r="R124" s="30">
        <f t="shared" ca="1" si="34"/>
        <v>4.0558820889733255E-2</v>
      </c>
    </row>
    <row r="125" spans="1:18" x14ac:dyDescent="0.2">
      <c r="A125" s="83"/>
      <c r="B125" s="83"/>
      <c r="C125" s="83"/>
      <c r="D125" s="84">
        <f t="shared" si="20"/>
        <v>0</v>
      </c>
      <c r="E125" s="84">
        <f t="shared" si="21"/>
        <v>0</v>
      </c>
      <c r="F125" s="76">
        <f t="shared" si="22"/>
        <v>0</v>
      </c>
      <c r="G125" s="76">
        <f t="shared" si="23"/>
        <v>0</v>
      </c>
      <c r="H125" s="76">
        <f t="shared" si="24"/>
        <v>0</v>
      </c>
      <c r="I125" s="76">
        <f t="shared" si="25"/>
        <v>0</v>
      </c>
      <c r="J125" s="76">
        <f t="shared" si="26"/>
        <v>0</v>
      </c>
      <c r="K125" s="76">
        <f t="shared" si="27"/>
        <v>0</v>
      </c>
      <c r="L125" s="76">
        <f t="shared" si="28"/>
        <v>0</v>
      </c>
      <c r="M125" s="76">
        <f t="shared" ca="1" si="29"/>
        <v>-4.0558820889733255E-2</v>
      </c>
      <c r="N125" s="76">
        <f t="shared" ca="1" si="30"/>
        <v>0</v>
      </c>
      <c r="O125" s="86">
        <f t="shared" ca="1" si="31"/>
        <v>0</v>
      </c>
      <c r="P125" s="76">
        <f t="shared" ca="1" si="32"/>
        <v>0</v>
      </c>
      <c r="Q125" s="76">
        <f t="shared" ca="1" si="33"/>
        <v>0</v>
      </c>
      <c r="R125" s="30">
        <f t="shared" ca="1" si="34"/>
        <v>4.0558820889733255E-2</v>
      </c>
    </row>
    <row r="126" spans="1:18" x14ac:dyDescent="0.2">
      <c r="A126" s="83"/>
      <c r="B126" s="83"/>
      <c r="C126" s="83"/>
      <c r="D126" s="84">
        <f t="shared" si="20"/>
        <v>0</v>
      </c>
      <c r="E126" s="84">
        <f t="shared" si="21"/>
        <v>0</v>
      </c>
      <c r="F126" s="76">
        <f t="shared" si="22"/>
        <v>0</v>
      </c>
      <c r="G126" s="76">
        <f t="shared" si="23"/>
        <v>0</v>
      </c>
      <c r="H126" s="76">
        <f t="shared" si="24"/>
        <v>0</v>
      </c>
      <c r="I126" s="76">
        <f t="shared" si="25"/>
        <v>0</v>
      </c>
      <c r="J126" s="76">
        <f t="shared" si="26"/>
        <v>0</v>
      </c>
      <c r="K126" s="76">
        <f t="shared" si="27"/>
        <v>0</v>
      </c>
      <c r="L126" s="76">
        <f t="shared" si="28"/>
        <v>0</v>
      </c>
      <c r="M126" s="76">
        <f t="shared" ca="1" si="29"/>
        <v>-4.0558820889733255E-2</v>
      </c>
      <c r="N126" s="76">
        <f t="shared" ca="1" si="30"/>
        <v>0</v>
      </c>
      <c r="O126" s="86">
        <f t="shared" ca="1" si="31"/>
        <v>0</v>
      </c>
      <c r="P126" s="76">
        <f t="shared" ca="1" si="32"/>
        <v>0</v>
      </c>
      <c r="Q126" s="76">
        <f t="shared" ca="1" si="33"/>
        <v>0</v>
      </c>
      <c r="R126" s="30">
        <f t="shared" ca="1" si="34"/>
        <v>4.0558820889733255E-2</v>
      </c>
    </row>
    <row r="127" spans="1:18" x14ac:dyDescent="0.2">
      <c r="A127" s="83"/>
      <c r="B127" s="83"/>
      <c r="C127" s="83"/>
      <c r="D127" s="84">
        <f t="shared" si="20"/>
        <v>0</v>
      </c>
      <c r="E127" s="84">
        <f t="shared" si="21"/>
        <v>0</v>
      </c>
      <c r="F127" s="76">
        <f t="shared" si="22"/>
        <v>0</v>
      </c>
      <c r="G127" s="76">
        <f t="shared" si="23"/>
        <v>0</v>
      </c>
      <c r="H127" s="76">
        <f t="shared" si="24"/>
        <v>0</v>
      </c>
      <c r="I127" s="76">
        <f t="shared" si="25"/>
        <v>0</v>
      </c>
      <c r="J127" s="76">
        <f t="shared" si="26"/>
        <v>0</v>
      </c>
      <c r="K127" s="76">
        <f t="shared" si="27"/>
        <v>0</v>
      </c>
      <c r="L127" s="76">
        <f t="shared" si="28"/>
        <v>0</v>
      </c>
      <c r="M127" s="76">
        <f t="shared" ca="1" si="29"/>
        <v>-4.0558820889733255E-2</v>
      </c>
      <c r="N127" s="76">
        <f t="shared" ca="1" si="30"/>
        <v>0</v>
      </c>
      <c r="O127" s="86">
        <f t="shared" ca="1" si="31"/>
        <v>0</v>
      </c>
      <c r="P127" s="76">
        <f t="shared" ca="1" si="32"/>
        <v>0</v>
      </c>
      <c r="Q127" s="76">
        <f t="shared" ca="1" si="33"/>
        <v>0</v>
      </c>
      <c r="R127" s="30">
        <f t="shared" ca="1" si="34"/>
        <v>4.0558820889733255E-2</v>
      </c>
    </row>
    <row r="128" spans="1:18" x14ac:dyDescent="0.2">
      <c r="A128" s="83"/>
      <c r="B128" s="83"/>
      <c r="C128" s="83"/>
      <c r="D128" s="84">
        <f t="shared" si="20"/>
        <v>0</v>
      </c>
      <c r="E128" s="84">
        <f t="shared" si="21"/>
        <v>0</v>
      </c>
      <c r="F128" s="76">
        <f t="shared" si="22"/>
        <v>0</v>
      </c>
      <c r="G128" s="76">
        <f t="shared" si="23"/>
        <v>0</v>
      </c>
      <c r="H128" s="76">
        <f t="shared" si="24"/>
        <v>0</v>
      </c>
      <c r="I128" s="76">
        <f t="shared" si="25"/>
        <v>0</v>
      </c>
      <c r="J128" s="76">
        <f t="shared" si="26"/>
        <v>0</v>
      </c>
      <c r="K128" s="76">
        <f t="shared" si="27"/>
        <v>0</v>
      </c>
      <c r="L128" s="76">
        <f t="shared" si="28"/>
        <v>0</v>
      </c>
      <c r="M128" s="76">
        <f t="shared" ca="1" si="29"/>
        <v>-4.0558820889733255E-2</v>
      </c>
      <c r="N128" s="76">
        <f t="shared" ca="1" si="30"/>
        <v>0</v>
      </c>
      <c r="O128" s="86">
        <f t="shared" ca="1" si="31"/>
        <v>0</v>
      </c>
      <c r="P128" s="76">
        <f t="shared" ca="1" si="32"/>
        <v>0</v>
      </c>
      <c r="Q128" s="76">
        <f t="shared" ca="1" si="33"/>
        <v>0</v>
      </c>
      <c r="R128" s="30">
        <f t="shared" ca="1" si="34"/>
        <v>4.0558820889733255E-2</v>
      </c>
    </row>
    <row r="129" spans="1:18" x14ac:dyDescent="0.2">
      <c r="A129" s="83"/>
      <c r="B129" s="83"/>
      <c r="C129" s="83"/>
      <c r="D129" s="84">
        <f t="shared" si="20"/>
        <v>0</v>
      </c>
      <c r="E129" s="84">
        <f t="shared" si="21"/>
        <v>0</v>
      </c>
      <c r="F129" s="76">
        <f t="shared" si="22"/>
        <v>0</v>
      </c>
      <c r="G129" s="76">
        <f t="shared" si="23"/>
        <v>0</v>
      </c>
      <c r="H129" s="76">
        <f t="shared" si="24"/>
        <v>0</v>
      </c>
      <c r="I129" s="76">
        <f t="shared" si="25"/>
        <v>0</v>
      </c>
      <c r="J129" s="76">
        <f t="shared" si="26"/>
        <v>0</v>
      </c>
      <c r="K129" s="76">
        <f t="shared" si="27"/>
        <v>0</v>
      </c>
      <c r="L129" s="76">
        <f t="shared" si="28"/>
        <v>0</v>
      </c>
      <c r="M129" s="76">
        <f t="shared" ca="1" si="29"/>
        <v>-4.0558820889733255E-2</v>
      </c>
      <c r="N129" s="76">
        <f t="shared" ca="1" si="30"/>
        <v>0</v>
      </c>
      <c r="O129" s="86">
        <f t="shared" ca="1" si="31"/>
        <v>0</v>
      </c>
      <c r="P129" s="76">
        <f t="shared" ca="1" si="32"/>
        <v>0</v>
      </c>
      <c r="Q129" s="76">
        <f t="shared" ca="1" si="33"/>
        <v>0</v>
      </c>
      <c r="R129" s="30">
        <f t="shared" ca="1" si="34"/>
        <v>4.0558820889733255E-2</v>
      </c>
    </row>
    <row r="130" spans="1:18" x14ac:dyDescent="0.2">
      <c r="A130" s="83"/>
      <c r="B130" s="83"/>
      <c r="C130" s="83"/>
      <c r="D130" s="84">
        <f t="shared" si="20"/>
        <v>0</v>
      </c>
      <c r="E130" s="84">
        <f t="shared" si="21"/>
        <v>0</v>
      </c>
      <c r="F130" s="76">
        <f t="shared" si="22"/>
        <v>0</v>
      </c>
      <c r="G130" s="76">
        <f t="shared" si="23"/>
        <v>0</v>
      </c>
      <c r="H130" s="76">
        <f t="shared" si="24"/>
        <v>0</v>
      </c>
      <c r="I130" s="76">
        <f t="shared" si="25"/>
        <v>0</v>
      </c>
      <c r="J130" s="76">
        <f t="shared" si="26"/>
        <v>0</v>
      </c>
      <c r="K130" s="76">
        <f t="shared" si="27"/>
        <v>0</v>
      </c>
      <c r="L130" s="76">
        <f t="shared" si="28"/>
        <v>0</v>
      </c>
      <c r="M130" s="76">
        <f t="shared" ca="1" si="29"/>
        <v>-4.0558820889733255E-2</v>
      </c>
      <c r="N130" s="76">
        <f t="shared" ca="1" si="30"/>
        <v>0</v>
      </c>
      <c r="O130" s="86">
        <f t="shared" ca="1" si="31"/>
        <v>0</v>
      </c>
      <c r="P130" s="76">
        <f t="shared" ca="1" si="32"/>
        <v>0</v>
      </c>
      <c r="Q130" s="76">
        <f t="shared" ca="1" si="33"/>
        <v>0</v>
      </c>
      <c r="R130" s="30">
        <f t="shared" ca="1" si="34"/>
        <v>4.0558820889733255E-2</v>
      </c>
    </row>
    <row r="131" spans="1:18" x14ac:dyDescent="0.2">
      <c r="A131" s="83"/>
      <c r="B131" s="83"/>
      <c r="C131" s="83"/>
      <c r="D131" s="84">
        <f t="shared" si="20"/>
        <v>0</v>
      </c>
      <c r="E131" s="84">
        <f t="shared" si="21"/>
        <v>0</v>
      </c>
      <c r="F131" s="76">
        <f t="shared" si="22"/>
        <v>0</v>
      </c>
      <c r="G131" s="76">
        <f t="shared" si="23"/>
        <v>0</v>
      </c>
      <c r="H131" s="76">
        <f t="shared" si="24"/>
        <v>0</v>
      </c>
      <c r="I131" s="76">
        <f t="shared" si="25"/>
        <v>0</v>
      </c>
      <c r="J131" s="76">
        <f t="shared" si="26"/>
        <v>0</v>
      </c>
      <c r="K131" s="76">
        <f t="shared" si="27"/>
        <v>0</v>
      </c>
      <c r="L131" s="76">
        <f t="shared" si="28"/>
        <v>0</v>
      </c>
      <c r="M131" s="76">
        <f t="shared" ca="1" si="29"/>
        <v>-4.0558820889733255E-2</v>
      </c>
      <c r="N131" s="76">
        <f t="shared" ca="1" si="30"/>
        <v>0</v>
      </c>
      <c r="O131" s="86">
        <f t="shared" ca="1" si="31"/>
        <v>0</v>
      </c>
      <c r="P131" s="76">
        <f t="shared" ca="1" si="32"/>
        <v>0</v>
      </c>
      <c r="Q131" s="76">
        <f t="shared" ca="1" si="33"/>
        <v>0</v>
      </c>
      <c r="R131" s="30">
        <f t="shared" ca="1" si="34"/>
        <v>4.0558820889733255E-2</v>
      </c>
    </row>
    <row r="132" spans="1:18" x14ac:dyDescent="0.2">
      <c r="A132" s="83"/>
      <c r="B132" s="83"/>
      <c r="C132" s="83"/>
      <c r="D132" s="84">
        <f t="shared" si="20"/>
        <v>0</v>
      </c>
      <c r="E132" s="84">
        <f t="shared" si="21"/>
        <v>0</v>
      </c>
      <c r="F132" s="76">
        <f t="shared" si="22"/>
        <v>0</v>
      </c>
      <c r="G132" s="76">
        <f t="shared" si="23"/>
        <v>0</v>
      </c>
      <c r="H132" s="76">
        <f t="shared" si="24"/>
        <v>0</v>
      </c>
      <c r="I132" s="76">
        <f t="shared" si="25"/>
        <v>0</v>
      </c>
      <c r="J132" s="76">
        <f t="shared" si="26"/>
        <v>0</v>
      </c>
      <c r="K132" s="76">
        <f t="shared" si="27"/>
        <v>0</v>
      </c>
      <c r="L132" s="76">
        <f t="shared" si="28"/>
        <v>0</v>
      </c>
      <c r="M132" s="76">
        <f t="shared" ca="1" si="29"/>
        <v>-4.0558820889733255E-2</v>
      </c>
      <c r="N132" s="76">
        <f t="shared" ca="1" si="30"/>
        <v>0</v>
      </c>
      <c r="O132" s="86">
        <f t="shared" ca="1" si="31"/>
        <v>0</v>
      </c>
      <c r="P132" s="76">
        <f t="shared" ca="1" si="32"/>
        <v>0</v>
      </c>
      <c r="Q132" s="76">
        <f t="shared" ca="1" si="33"/>
        <v>0</v>
      </c>
      <c r="R132" s="30">
        <f t="shared" ca="1" si="34"/>
        <v>4.0558820889733255E-2</v>
      </c>
    </row>
    <row r="133" spans="1:18" x14ac:dyDescent="0.2">
      <c r="A133" s="83"/>
      <c r="B133" s="83"/>
      <c r="C133" s="83"/>
      <c r="D133" s="84">
        <f t="shared" si="20"/>
        <v>0</v>
      </c>
      <c r="E133" s="84">
        <f t="shared" si="21"/>
        <v>0</v>
      </c>
      <c r="F133" s="76">
        <f t="shared" si="22"/>
        <v>0</v>
      </c>
      <c r="G133" s="76">
        <f t="shared" si="23"/>
        <v>0</v>
      </c>
      <c r="H133" s="76">
        <f t="shared" si="24"/>
        <v>0</v>
      </c>
      <c r="I133" s="76">
        <f t="shared" si="25"/>
        <v>0</v>
      </c>
      <c r="J133" s="76">
        <f t="shared" si="26"/>
        <v>0</v>
      </c>
      <c r="K133" s="76">
        <f t="shared" si="27"/>
        <v>0</v>
      </c>
      <c r="L133" s="76">
        <f t="shared" si="28"/>
        <v>0</v>
      </c>
      <c r="M133" s="76">
        <f t="shared" ca="1" si="29"/>
        <v>-4.0558820889733255E-2</v>
      </c>
      <c r="N133" s="76">
        <f t="shared" ca="1" si="30"/>
        <v>0</v>
      </c>
      <c r="O133" s="86">
        <f t="shared" ca="1" si="31"/>
        <v>0</v>
      </c>
      <c r="P133" s="76">
        <f t="shared" ca="1" si="32"/>
        <v>0</v>
      </c>
      <c r="Q133" s="76">
        <f t="shared" ca="1" si="33"/>
        <v>0</v>
      </c>
      <c r="R133" s="30">
        <f t="shared" ca="1" si="34"/>
        <v>4.0558820889733255E-2</v>
      </c>
    </row>
    <row r="134" spans="1:18" x14ac:dyDescent="0.2">
      <c r="A134" s="83"/>
      <c r="B134" s="83"/>
      <c r="C134" s="83"/>
      <c r="D134" s="84">
        <f t="shared" si="20"/>
        <v>0</v>
      </c>
      <c r="E134" s="84">
        <f t="shared" si="21"/>
        <v>0</v>
      </c>
      <c r="F134" s="76">
        <f t="shared" si="22"/>
        <v>0</v>
      </c>
      <c r="G134" s="76">
        <f t="shared" si="23"/>
        <v>0</v>
      </c>
      <c r="H134" s="76">
        <f t="shared" si="24"/>
        <v>0</v>
      </c>
      <c r="I134" s="76">
        <f t="shared" si="25"/>
        <v>0</v>
      </c>
      <c r="J134" s="76">
        <f t="shared" si="26"/>
        <v>0</v>
      </c>
      <c r="K134" s="76">
        <f t="shared" si="27"/>
        <v>0</v>
      </c>
      <c r="L134" s="76">
        <f t="shared" si="28"/>
        <v>0</v>
      </c>
      <c r="M134" s="76">
        <f t="shared" ca="1" si="29"/>
        <v>-4.0558820889733255E-2</v>
      </c>
      <c r="N134" s="76">
        <f t="shared" ca="1" si="30"/>
        <v>0</v>
      </c>
      <c r="O134" s="86">
        <f t="shared" ca="1" si="31"/>
        <v>0</v>
      </c>
      <c r="P134" s="76">
        <f t="shared" ca="1" si="32"/>
        <v>0</v>
      </c>
      <c r="Q134" s="76">
        <f t="shared" ca="1" si="33"/>
        <v>0</v>
      </c>
      <c r="R134" s="30">
        <f t="shared" ca="1" si="34"/>
        <v>4.0558820889733255E-2</v>
      </c>
    </row>
    <row r="135" spans="1:18" x14ac:dyDescent="0.2">
      <c r="A135" s="83"/>
      <c r="B135" s="83"/>
      <c r="C135" s="83"/>
      <c r="D135" s="84">
        <f t="shared" si="20"/>
        <v>0</v>
      </c>
      <c r="E135" s="84">
        <f t="shared" si="21"/>
        <v>0</v>
      </c>
      <c r="F135" s="76">
        <f t="shared" si="22"/>
        <v>0</v>
      </c>
      <c r="G135" s="76">
        <f t="shared" si="23"/>
        <v>0</v>
      </c>
      <c r="H135" s="76">
        <f t="shared" si="24"/>
        <v>0</v>
      </c>
      <c r="I135" s="76">
        <f t="shared" si="25"/>
        <v>0</v>
      </c>
      <c r="J135" s="76">
        <f t="shared" si="26"/>
        <v>0</v>
      </c>
      <c r="K135" s="76">
        <f t="shared" si="27"/>
        <v>0</v>
      </c>
      <c r="L135" s="76">
        <f t="shared" si="28"/>
        <v>0</v>
      </c>
      <c r="M135" s="76">
        <f t="shared" ca="1" si="29"/>
        <v>-4.0558820889733255E-2</v>
      </c>
      <c r="N135" s="76">
        <f t="shared" ca="1" si="30"/>
        <v>0</v>
      </c>
      <c r="O135" s="86">
        <f t="shared" ca="1" si="31"/>
        <v>0</v>
      </c>
      <c r="P135" s="76">
        <f t="shared" ca="1" si="32"/>
        <v>0</v>
      </c>
      <c r="Q135" s="76">
        <f t="shared" ca="1" si="33"/>
        <v>0</v>
      </c>
      <c r="R135" s="30">
        <f t="shared" ca="1" si="34"/>
        <v>4.0558820889733255E-2</v>
      </c>
    </row>
    <row r="136" spans="1:18" x14ac:dyDescent="0.2">
      <c r="A136" s="83"/>
      <c r="B136" s="83"/>
      <c r="C136" s="83"/>
      <c r="D136" s="84">
        <f t="shared" si="20"/>
        <v>0</v>
      </c>
      <c r="E136" s="84">
        <f t="shared" si="21"/>
        <v>0</v>
      </c>
      <c r="F136" s="76">
        <f t="shared" si="22"/>
        <v>0</v>
      </c>
      <c r="G136" s="76">
        <f t="shared" si="23"/>
        <v>0</v>
      </c>
      <c r="H136" s="76">
        <f t="shared" si="24"/>
        <v>0</v>
      </c>
      <c r="I136" s="76">
        <f t="shared" si="25"/>
        <v>0</v>
      </c>
      <c r="J136" s="76">
        <f t="shared" si="26"/>
        <v>0</v>
      </c>
      <c r="K136" s="76">
        <f t="shared" si="27"/>
        <v>0</v>
      </c>
      <c r="L136" s="76">
        <f t="shared" si="28"/>
        <v>0</v>
      </c>
      <c r="M136" s="76">
        <f t="shared" ca="1" si="29"/>
        <v>-4.0558820889733255E-2</v>
      </c>
      <c r="N136" s="76">
        <f t="shared" ca="1" si="30"/>
        <v>0</v>
      </c>
      <c r="O136" s="86">
        <f t="shared" ca="1" si="31"/>
        <v>0</v>
      </c>
      <c r="P136" s="76">
        <f t="shared" ca="1" si="32"/>
        <v>0</v>
      </c>
      <c r="Q136" s="76">
        <f t="shared" ca="1" si="33"/>
        <v>0</v>
      </c>
      <c r="R136" s="30">
        <f t="shared" ca="1" si="34"/>
        <v>4.0558820889733255E-2</v>
      </c>
    </row>
    <row r="137" spans="1:18" x14ac:dyDescent="0.2">
      <c r="A137" s="83"/>
      <c r="B137" s="83"/>
      <c r="C137" s="83"/>
      <c r="D137" s="84">
        <f t="shared" si="20"/>
        <v>0</v>
      </c>
      <c r="E137" s="84">
        <f t="shared" si="21"/>
        <v>0</v>
      </c>
      <c r="F137" s="76">
        <f t="shared" si="22"/>
        <v>0</v>
      </c>
      <c r="G137" s="76">
        <f t="shared" si="23"/>
        <v>0</v>
      </c>
      <c r="H137" s="76">
        <f t="shared" si="24"/>
        <v>0</v>
      </c>
      <c r="I137" s="76">
        <f t="shared" si="25"/>
        <v>0</v>
      </c>
      <c r="J137" s="76">
        <f t="shared" si="26"/>
        <v>0</v>
      </c>
      <c r="K137" s="76">
        <f t="shared" si="27"/>
        <v>0</v>
      </c>
      <c r="L137" s="76">
        <f t="shared" si="28"/>
        <v>0</v>
      </c>
      <c r="M137" s="76">
        <f t="shared" ca="1" si="29"/>
        <v>-4.0558820889733255E-2</v>
      </c>
      <c r="N137" s="76">
        <f t="shared" ca="1" si="30"/>
        <v>0</v>
      </c>
      <c r="O137" s="86">
        <f t="shared" ca="1" si="31"/>
        <v>0</v>
      </c>
      <c r="P137" s="76">
        <f t="shared" ca="1" si="32"/>
        <v>0</v>
      </c>
      <c r="Q137" s="76">
        <f t="shared" ca="1" si="33"/>
        <v>0</v>
      </c>
      <c r="R137" s="30">
        <f t="shared" ca="1" si="34"/>
        <v>4.0558820889733255E-2</v>
      </c>
    </row>
    <row r="138" spans="1:18" x14ac:dyDescent="0.2">
      <c r="A138" s="83"/>
      <c r="B138" s="83"/>
      <c r="C138" s="83"/>
      <c r="D138" s="84">
        <f t="shared" si="20"/>
        <v>0</v>
      </c>
      <c r="E138" s="84">
        <f t="shared" si="21"/>
        <v>0</v>
      </c>
      <c r="F138" s="76">
        <f t="shared" si="22"/>
        <v>0</v>
      </c>
      <c r="G138" s="76">
        <f t="shared" si="23"/>
        <v>0</v>
      </c>
      <c r="H138" s="76">
        <f t="shared" si="24"/>
        <v>0</v>
      </c>
      <c r="I138" s="76">
        <f t="shared" si="25"/>
        <v>0</v>
      </c>
      <c r="J138" s="76">
        <f t="shared" si="26"/>
        <v>0</v>
      </c>
      <c r="K138" s="76">
        <f t="shared" si="27"/>
        <v>0</v>
      </c>
      <c r="L138" s="76">
        <f t="shared" si="28"/>
        <v>0</v>
      </c>
      <c r="M138" s="76">
        <f t="shared" ca="1" si="29"/>
        <v>-4.0558820889733255E-2</v>
      </c>
      <c r="N138" s="76">
        <f t="shared" ca="1" si="30"/>
        <v>0</v>
      </c>
      <c r="O138" s="86">
        <f t="shared" ca="1" si="31"/>
        <v>0</v>
      </c>
      <c r="P138" s="76">
        <f t="shared" ca="1" si="32"/>
        <v>0</v>
      </c>
      <c r="Q138" s="76">
        <f t="shared" ca="1" si="33"/>
        <v>0</v>
      </c>
      <c r="R138" s="30">
        <f t="shared" ca="1" si="34"/>
        <v>4.0558820889733255E-2</v>
      </c>
    </row>
    <row r="139" spans="1:18" x14ac:dyDescent="0.2">
      <c r="A139" s="83"/>
      <c r="B139" s="83"/>
      <c r="C139" s="83"/>
      <c r="D139" s="84">
        <f t="shared" si="20"/>
        <v>0</v>
      </c>
      <c r="E139" s="84">
        <f t="shared" si="21"/>
        <v>0</v>
      </c>
      <c r="F139" s="76">
        <f t="shared" si="22"/>
        <v>0</v>
      </c>
      <c r="G139" s="76">
        <f t="shared" si="23"/>
        <v>0</v>
      </c>
      <c r="H139" s="76">
        <f t="shared" si="24"/>
        <v>0</v>
      </c>
      <c r="I139" s="76">
        <f t="shared" si="25"/>
        <v>0</v>
      </c>
      <c r="J139" s="76">
        <f t="shared" si="26"/>
        <v>0</v>
      </c>
      <c r="K139" s="76">
        <f t="shared" si="27"/>
        <v>0</v>
      </c>
      <c r="L139" s="76">
        <f t="shared" si="28"/>
        <v>0</v>
      </c>
      <c r="M139" s="76">
        <f t="shared" ca="1" si="29"/>
        <v>-4.0558820889733255E-2</v>
      </c>
      <c r="N139" s="76">
        <f t="shared" ca="1" si="30"/>
        <v>0</v>
      </c>
      <c r="O139" s="86">
        <f t="shared" ca="1" si="31"/>
        <v>0</v>
      </c>
      <c r="P139" s="76">
        <f t="shared" ca="1" si="32"/>
        <v>0</v>
      </c>
      <c r="Q139" s="76">
        <f t="shared" ca="1" si="33"/>
        <v>0</v>
      </c>
      <c r="R139" s="30">
        <f t="shared" ca="1" si="34"/>
        <v>4.0558820889733255E-2</v>
      </c>
    </row>
    <row r="140" spans="1:18" x14ac:dyDescent="0.2">
      <c r="A140" s="83"/>
      <c r="B140" s="83"/>
      <c r="C140" s="83"/>
      <c r="D140" s="84">
        <f t="shared" si="20"/>
        <v>0</v>
      </c>
      <c r="E140" s="84">
        <f t="shared" si="21"/>
        <v>0</v>
      </c>
      <c r="F140" s="76">
        <f t="shared" si="22"/>
        <v>0</v>
      </c>
      <c r="G140" s="76">
        <f t="shared" si="23"/>
        <v>0</v>
      </c>
      <c r="H140" s="76">
        <f t="shared" si="24"/>
        <v>0</v>
      </c>
      <c r="I140" s="76">
        <f t="shared" si="25"/>
        <v>0</v>
      </c>
      <c r="J140" s="76">
        <f t="shared" si="26"/>
        <v>0</v>
      </c>
      <c r="K140" s="76">
        <f t="shared" si="27"/>
        <v>0</v>
      </c>
      <c r="L140" s="76">
        <f t="shared" si="28"/>
        <v>0</v>
      </c>
      <c r="M140" s="76">
        <f t="shared" ca="1" si="29"/>
        <v>-4.0558820889733255E-2</v>
      </c>
      <c r="N140" s="76">
        <f t="shared" ca="1" si="30"/>
        <v>0</v>
      </c>
      <c r="O140" s="86">
        <f t="shared" ca="1" si="31"/>
        <v>0</v>
      </c>
      <c r="P140" s="76">
        <f t="shared" ca="1" si="32"/>
        <v>0</v>
      </c>
      <c r="Q140" s="76">
        <f t="shared" ca="1" si="33"/>
        <v>0</v>
      </c>
      <c r="R140" s="30">
        <f t="shared" ca="1" si="34"/>
        <v>4.0558820889733255E-2</v>
      </c>
    </row>
    <row r="141" spans="1:18" x14ac:dyDescent="0.2">
      <c r="A141" s="83"/>
      <c r="B141" s="83"/>
      <c r="C141" s="83"/>
      <c r="D141" s="84">
        <f t="shared" si="20"/>
        <v>0</v>
      </c>
      <c r="E141" s="84">
        <f t="shared" si="21"/>
        <v>0</v>
      </c>
      <c r="F141" s="76">
        <f t="shared" si="22"/>
        <v>0</v>
      </c>
      <c r="G141" s="76">
        <f t="shared" si="23"/>
        <v>0</v>
      </c>
      <c r="H141" s="76">
        <f t="shared" si="24"/>
        <v>0</v>
      </c>
      <c r="I141" s="76">
        <f t="shared" si="25"/>
        <v>0</v>
      </c>
      <c r="J141" s="76">
        <f t="shared" si="26"/>
        <v>0</v>
      </c>
      <c r="K141" s="76">
        <f t="shared" si="27"/>
        <v>0</v>
      </c>
      <c r="L141" s="76">
        <f t="shared" si="28"/>
        <v>0</v>
      </c>
      <c r="M141" s="76">
        <f t="shared" ca="1" si="29"/>
        <v>-4.0558820889733255E-2</v>
      </c>
      <c r="N141" s="76">
        <f t="shared" ca="1" si="30"/>
        <v>0</v>
      </c>
      <c r="O141" s="86">
        <f t="shared" ca="1" si="31"/>
        <v>0</v>
      </c>
      <c r="P141" s="76">
        <f t="shared" ca="1" si="32"/>
        <v>0</v>
      </c>
      <c r="Q141" s="76">
        <f t="shared" ca="1" si="33"/>
        <v>0</v>
      </c>
      <c r="R141" s="30">
        <f t="shared" ca="1" si="34"/>
        <v>4.0558820889733255E-2</v>
      </c>
    </row>
    <row r="142" spans="1:18" x14ac:dyDescent="0.2">
      <c r="A142" s="83"/>
      <c r="B142" s="83"/>
      <c r="C142" s="83"/>
      <c r="D142" s="84">
        <f t="shared" si="20"/>
        <v>0</v>
      </c>
      <c r="E142" s="84">
        <f t="shared" si="21"/>
        <v>0</v>
      </c>
      <c r="F142" s="76">
        <f t="shared" si="22"/>
        <v>0</v>
      </c>
      <c r="G142" s="76">
        <f t="shared" si="23"/>
        <v>0</v>
      </c>
      <c r="H142" s="76">
        <f t="shared" si="24"/>
        <v>0</v>
      </c>
      <c r="I142" s="76">
        <f t="shared" si="25"/>
        <v>0</v>
      </c>
      <c r="J142" s="76">
        <f t="shared" si="26"/>
        <v>0</v>
      </c>
      <c r="K142" s="76">
        <f t="shared" si="27"/>
        <v>0</v>
      </c>
      <c r="L142" s="76">
        <f t="shared" si="28"/>
        <v>0</v>
      </c>
      <c r="M142" s="76">
        <f t="shared" ca="1" si="29"/>
        <v>-4.0558820889733255E-2</v>
      </c>
      <c r="N142" s="76">
        <f t="shared" ca="1" si="30"/>
        <v>0</v>
      </c>
      <c r="O142" s="86">
        <f t="shared" ca="1" si="31"/>
        <v>0</v>
      </c>
      <c r="P142" s="76">
        <f t="shared" ca="1" si="32"/>
        <v>0</v>
      </c>
      <c r="Q142" s="76">
        <f t="shared" ca="1" si="33"/>
        <v>0</v>
      </c>
      <c r="R142" s="30">
        <f t="shared" ca="1" si="34"/>
        <v>4.0558820889733255E-2</v>
      </c>
    </row>
    <row r="143" spans="1:18" x14ac:dyDescent="0.2">
      <c r="A143" s="83"/>
      <c r="B143" s="83"/>
      <c r="C143" s="83"/>
      <c r="D143" s="84">
        <f t="shared" si="20"/>
        <v>0</v>
      </c>
      <c r="E143" s="84">
        <f t="shared" si="21"/>
        <v>0</v>
      </c>
      <c r="F143" s="76">
        <f t="shared" si="22"/>
        <v>0</v>
      </c>
      <c r="G143" s="76">
        <f t="shared" si="23"/>
        <v>0</v>
      </c>
      <c r="H143" s="76">
        <f t="shared" si="24"/>
        <v>0</v>
      </c>
      <c r="I143" s="76">
        <f t="shared" si="25"/>
        <v>0</v>
      </c>
      <c r="J143" s="76">
        <f t="shared" si="26"/>
        <v>0</v>
      </c>
      <c r="K143" s="76">
        <f t="shared" si="27"/>
        <v>0</v>
      </c>
      <c r="L143" s="76">
        <f t="shared" si="28"/>
        <v>0</v>
      </c>
      <c r="M143" s="76">
        <f t="shared" ca="1" si="29"/>
        <v>-4.0558820889733255E-2</v>
      </c>
      <c r="N143" s="76">
        <f t="shared" ca="1" si="30"/>
        <v>0</v>
      </c>
      <c r="O143" s="86">
        <f t="shared" ca="1" si="31"/>
        <v>0</v>
      </c>
      <c r="P143" s="76">
        <f t="shared" ca="1" si="32"/>
        <v>0</v>
      </c>
      <c r="Q143" s="76">
        <f t="shared" ca="1" si="33"/>
        <v>0</v>
      </c>
      <c r="R143" s="30">
        <f t="shared" ca="1" si="34"/>
        <v>4.0558820889733255E-2</v>
      </c>
    </row>
    <row r="144" spans="1:18" x14ac:dyDescent="0.2">
      <c r="A144" s="83"/>
      <c r="B144" s="83"/>
      <c r="C144" s="83"/>
      <c r="D144" s="84">
        <f t="shared" si="20"/>
        <v>0</v>
      </c>
      <c r="E144" s="84">
        <f t="shared" si="21"/>
        <v>0</v>
      </c>
      <c r="F144" s="76">
        <f t="shared" si="22"/>
        <v>0</v>
      </c>
      <c r="G144" s="76">
        <f t="shared" si="23"/>
        <v>0</v>
      </c>
      <c r="H144" s="76">
        <f t="shared" si="24"/>
        <v>0</v>
      </c>
      <c r="I144" s="76">
        <f t="shared" si="25"/>
        <v>0</v>
      </c>
      <c r="J144" s="76">
        <f t="shared" si="26"/>
        <v>0</v>
      </c>
      <c r="K144" s="76">
        <f t="shared" si="27"/>
        <v>0</v>
      </c>
      <c r="L144" s="76">
        <f t="shared" si="28"/>
        <v>0</v>
      </c>
      <c r="M144" s="76">
        <f t="shared" ca="1" si="29"/>
        <v>-4.0558820889733255E-2</v>
      </c>
      <c r="N144" s="76">
        <f t="shared" ca="1" si="30"/>
        <v>0</v>
      </c>
      <c r="O144" s="86">
        <f t="shared" ca="1" si="31"/>
        <v>0</v>
      </c>
      <c r="P144" s="76">
        <f t="shared" ca="1" si="32"/>
        <v>0</v>
      </c>
      <c r="Q144" s="76">
        <f t="shared" ca="1" si="33"/>
        <v>0</v>
      </c>
      <c r="R144" s="30">
        <f t="shared" ca="1" si="34"/>
        <v>4.0558820889733255E-2</v>
      </c>
    </row>
    <row r="145" spans="1:18" x14ac:dyDescent="0.2">
      <c r="A145" s="83"/>
      <c r="B145" s="83"/>
      <c r="C145" s="83"/>
      <c r="D145" s="84">
        <f t="shared" si="20"/>
        <v>0</v>
      </c>
      <c r="E145" s="84">
        <f t="shared" si="21"/>
        <v>0</v>
      </c>
      <c r="F145" s="76">
        <f t="shared" si="22"/>
        <v>0</v>
      </c>
      <c r="G145" s="76">
        <f t="shared" si="23"/>
        <v>0</v>
      </c>
      <c r="H145" s="76">
        <f t="shared" si="24"/>
        <v>0</v>
      </c>
      <c r="I145" s="76">
        <f t="shared" si="25"/>
        <v>0</v>
      </c>
      <c r="J145" s="76">
        <f t="shared" si="26"/>
        <v>0</v>
      </c>
      <c r="K145" s="76">
        <f t="shared" si="27"/>
        <v>0</v>
      </c>
      <c r="L145" s="76">
        <f t="shared" si="28"/>
        <v>0</v>
      </c>
      <c r="M145" s="76">
        <f t="shared" ca="1" si="29"/>
        <v>-4.0558820889733255E-2</v>
      </c>
      <c r="N145" s="76">
        <f t="shared" ca="1" si="30"/>
        <v>0</v>
      </c>
      <c r="O145" s="86">
        <f t="shared" ca="1" si="31"/>
        <v>0</v>
      </c>
      <c r="P145" s="76">
        <f t="shared" ca="1" si="32"/>
        <v>0</v>
      </c>
      <c r="Q145" s="76">
        <f t="shared" ca="1" si="33"/>
        <v>0</v>
      </c>
      <c r="R145" s="30">
        <f t="shared" ca="1" si="34"/>
        <v>4.0558820889733255E-2</v>
      </c>
    </row>
    <row r="146" spans="1:18" x14ac:dyDescent="0.2">
      <c r="A146" s="83"/>
      <c r="B146" s="83"/>
      <c r="C146" s="83"/>
      <c r="D146" s="84">
        <f t="shared" si="20"/>
        <v>0</v>
      </c>
      <c r="E146" s="84">
        <f t="shared" si="21"/>
        <v>0</v>
      </c>
      <c r="F146" s="76">
        <f t="shared" si="22"/>
        <v>0</v>
      </c>
      <c r="G146" s="76">
        <f t="shared" si="23"/>
        <v>0</v>
      </c>
      <c r="H146" s="76">
        <f t="shared" si="24"/>
        <v>0</v>
      </c>
      <c r="I146" s="76">
        <f t="shared" si="25"/>
        <v>0</v>
      </c>
      <c r="J146" s="76">
        <f t="shared" si="26"/>
        <v>0</v>
      </c>
      <c r="K146" s="76">
        <f t="shared" si="27"/>
        <v>0</v>
      </c>
      <c r="L146" s="76">
        <f t="shared" si="28"/>
        <v>0</v>
      </c>
      <c r="M146" s="76">
        <f t="shared" ca="1" si="29"/>
        <v>-4.0558820889733255E-2</v>
      </c>
      <c r="N146" s="76">
        <f t="shared" ca="1" si="30"/>
        <v>0</v>
      </c>
      <c r="O146" s="86">
        <f t="shared" ca="1" si="31"/>
        <v>0</v>
      </c>
      <c r="P146" s="76">
        <f t="shared" ca="1" si="32"/>
        <v>0</v>
      </c>
      <c r="Q146" s="76">
        <f t="shared" ca="1" si="33"/>
        <v>0</v>
      </c>
      <c r="R146" s="30">
        <f t="shared" ca="1" si="34"/>
        <v>4.0558820889733255E-2</v>
      </c>
    </row>
    <row r="147" spans="1:18" x14ac:dyDescent="0.2">
      <c r="A147" s="83"/>
      <c r="B147" s="83"/>
      <c r="C147" s="83"/>
      <c r="D147" s="84">
        <f t="shared" si="20"/>
        <v>0</v>
      </c>
      <c r="E147" s="84">
        <f t="shared" si="21"/>
        <v>0</v>
      </c>
      <c r="F147" s="76">
        <f t="shared" si="22"/>
        <v>0</v>
      </c>
      <c r="G147" s="76">
        <f t="shared" si="23"/>
        <v>0</v>
      </c>
      <c r="H147" s="76">
        <f t="shared" si="24"/>
        <v>0</v>
      </c>
      <c r="I147" s="76">
        <f t="shared" si="25"/>
        <v>0</v>
      </c>
      <c r="J147" s="76">
        <f t="shared" si="26"/>
        <v>0</v>
      </c>
      <c r="K147" s="76">
        <f t="shared" si="27"/>
        <v>0</v>
      </c>
      <c r="L147" s="76">
        <f t="shared" si="28"/>
        <v>0</v>
      </c>
      <c r="M147" s="76">
        <f t="shared" ca="1" si="29"/>
        <v>-4.0558820889733255E-2</v>
      </c>
      <c r="N147" s="76">
        <f t="shared" ca="1" si="30"/>
        <v>0</v>
      </c>
      <c r="O147" s="86">
        <f t="shared" ca="1" si="31"/>
        <v>0</v>
      </c>
      <c r="P147" s="76">
        <f t="shared" ca="1" si="32"/>
        <v>0</v>
      </c>
      <c r="Q147" s="76">
        <f t="shared" ca="1" si="33"/>
        <v>0</v>
      </c>
      <c r="R147" s="30">
        <f t="shared" ca="1" si="34"/>
        <v>4.0558820889733255E-2</v>
      </c>
    </row>
    <row r="148" spans="1:18" x14ac:dyDescent="0.2">
      <c r="A148" s="83"/>
      <c r="B148" s="83"/>
      <c r="C148" s="83"/>
      <c r="D148" s="84">
        <f t="shared" si="20"/>
        <v>0</v>
      </c>
      <c r="E148" s="84">
        <f t="shared" si="21"/>
        <v>0</v>
      </c>
      <c r="F148" s="76">
        <f t="shared" si="22"/>
        <v>0</v>
      </c>
      <c r="G148" s="76">
        <f t="shared" si="23"/>
        <v>0</v>
      </c>
      <c r="H148" s="76">
        <f t="shared" si="24"/>
        <v>0</v>
      </c>
      <c r="I148" s="76">
        <f t="shared" si="25"/>
        <v>0</v>
      </c>
      <c r="J148" s="76">
        <f t="shared" si="26"/>
        <v>0</v>
      </c>
      <c r="K148" s="76">
        <f t="shared" si="27"/>
        <v>0</v>
      </c>
      <c r="L148" s="76">
        <f t="shared" si="28"/>
        <v>0</v>
      </c>
      <c r="M148" s="76">
        <f t="shared" ca="1" si="29"/>
        <v>-4.0558820889733255E-2</v>
      </c>
      <c r="N148" s="76">
        <f t="shared" ca="1" si="30"/>
        <v>0</v>
      </c>
      <c r="O148" s="86">
        <f t="shared" ca="1" si="31"/>
        <v>0</v>
      </c>
      <c r="P148" s="76">
        <f t="shared" ca="1" si="32"/>
        <v>0</v>
      </c>
      <c r="Q148" s="76">
        <f t="shared" ca="1" si="33"/>
        <v>0</v>
      </c>
      <c r="R148" s="30">
        <f t="shared" ca="1" si="34"/>
        <v>4.0558820889733255E-2</v>
      </c>
    </row>
    <row r="149" spans="1:18" x14ac:dyDescent="0.2">
      <c r="A149" s="83"/>
      <c r="B149" s="83"/>
      <c r="C149" s="83"/>
      <c r="D149" s="84">
        <f t="shared" ref="D149:D212" si="35">A149/A$18</f>
        <v>0</v>
      </c>
      <c r="E149" s="84">
        <f t="shared" ref="E149:E212" si="36">B149/B$18</f>
        <v>0</v>
      </c>
      <c r="F149" s="76">
        <f t="shared" ref="F149:F212" si="37">$C149*D149</f>
        <v>0</v>
      </c>
      <c r="G149" s="76">
        <f t="shared" ref="G149:G212" si="38">$C149*E149</f>
        <v>0</v>
      </c>
      <c r="H149" s="76">
        <f t="shared" ref="H149:H212" si="39">C149*D149*D149</f>
        <v>0</v>
      </c>
      <c r="I149" s="76">
        <f t="shared" ref="I149:I212" si="40">C149*D149*D149*D149</f>
        <v>0</v>
      </c>
      <c r="J149" s="76">
        <f t="shared" ref="J149:J212" si="41">C149*D149*D149*D149*D149</f>
        <v>0</v>
      </c>
      <c r="K149" s="76">
        <f t="shared" ref="K149:K212" si="42">C149*E149*D149</f>
        <v>0</v>
      </c>
      <c r="L149" s="76">
        <f t="shared" ref="L149:L212" si="43">C149*E149*D149*D149</f>
        <v>0</v>
      </c>
      <c r="M149" s="76">
        <f t="shared" ref="M149:M212" ca="1" si="44">+E$4+E$5*D149+E$6*D149^2</f>
        <v>-4.0558820889733255E-2</v>
      </c>
      <c r="N149" s="76">
        <f t="shared" ref="N149:N212" ca="1" si="45">C149*(M149-E149)^2</f>
        <v>0</v>
      </c>
      <c r="O149" s="86">
        <f t="shared" ref="O149:O212" ca="1" si="46">(C149*O$1-O$2*F149+O$3*H149)^2</f>
        <v>0</v>
      </c>
      <c r="P149" s="76">
        <f t="shared" ref="P149:P212" ca="1" si="47">(-C149*O$2+O$4*F149-O$5*H149)^2</f>
        <v>0</v>
      </c>
      <c r="Q149" s="76">
        <f t="shared" ref="Q149:Q212" ca="1" si="48">+(C149*O$3-F149*O$5+H149*O$6)^2</f>
        <v>0</v>
      </c>
      <c r="R149" s="30">
        <f t="shared" ref="R149:R212" ca="1" si="49">+E149-M149</f>
        <v>4.0558820889733255E-2</v>
      </c>
    </row>
    <row r="150" spans="1:18" x14ac:dyDescent="0.2">
      <c r="A150" s="83"/>
      <c r="B150" s="83"/>
      <c r="C150" s="83"/>
      <c r="D150" s="84">
        <f t="shared" si="35"/>
        <v>0</v>
      </c>
      <c r="E150" s="84">
        <f t="shared" si="36"/>
        <v>0</v>
      </c>
      <c r="F150" s="76">
        <f t="shared" si="37"/>
        <v>0</v>
      </c>
      <c r="G150" s="76">
        <f t="shared" si="38"/>
        <v>0</v>
      </c>
      <c r="H150" s="76">
        <f t="shared" si="39"/>
        <v>0</v>
      </c>
      <c r="I150" s="76">
        <f t="shared" si="40"/>
        <v>0</v>
      </c>
      <c r="J150" s="76">
        <f t="shared" si="41"/>
        <v>0</v>
      </c>
      <c r="K150" s="76">
        <f t="shared" si="42"/>
        <v>0</v>
      </c>
      <c r="L150" s="76">
        <f t="shared" si="43"/>
        <v>0</v>
      </c>
      <c r="M150" s="76">
        <f t="shared" ca="1" si="44"/>
        <v>-4.0558820889733255E-2</v>
      </c>
      <c r="N150" s="76">
        <f t="shared" ca="1" si="45"/>
        <v>0</v>
      </c>
      <c r="O150" s="86">
        <f t="shared" ca="1" si="46"/>
        <v>0</v>
      </c>
      <c r="P150" s="76">
        <f t="shared" ca="1" si="47"/>
        <v>0</v>
      </c>
      <c r="Q150" s="76">
        <f t="shared" ca="1" si="48"/>
        <v>0</v>
      </c>
      <c r="R150" s="30">
        <f t="shared" ca="1" si="49"/>
        <v>4.0558820889733255E-2</v>
      </c>
    </row>
    <row r="151" spans="1:18" x14ac:dyDescent="0.2">
      <c r="A151" s="83"/>
      <c r="B151" s="83"/>
      <c r="C151" s="83"/>
      <c r="D151" s="84">
        <f t="shared" si="35"/>
        <v>0</v>
      </c>
      <c r="E151" s="84">
        <f t="shared" si="36"/>
        <v>0</v>
      </c>
      <c r="F151" s="76">
        <f t="shared" si="37"/>
        <v>0</v>
      </c>
      <c r="G151" s="76">
        <f t="shared" si="38"/>
        <v>0</v>
      </c>
      <c r="H151" s="76">
        <f t="shared" si="39"/>
        <v>0</v>
      </c>
      <c r="I151" s="76">
        <f t="shared" si="40"/>
        <v>0</v>
      </c>
      <c r="J151" s="76">
        <f t="shared" si="41"/>
        <v>0</v>
      </c>
      <c r="K151" s="76">
        <f t="shared" si="42"/>
        <v>0</v>
      </c>
      <c r="L151" s="76">
        <f t="shared" si="43"/>
        <v>0</v>
      </c>
      <c r="M151" s="76">
        <f t="shared" ca="1" si="44"/>
        <v>-4.0558820889733255E-2</v>
      </c>
      <c r="N151" s="76">
        <f t="shared" ca="1" si="45"/>
        <v>0</v>
      </c>
      <c r="O151" s="86">
        <f t="shared" ca="1" si="46"/>
        <v>0</v>
      </c>
      <c r="P151" s="76">
        <f t="shared" ca="1" si="47"/>
        <v>0</v>
      </c>
      <c r="Q151" s="76">
        <f t="shared" ca="1" si="48"/>
        <v>0</v>
      </c>
      <c r="R151" s="30">
        <f t="shared" ca="1" si="49"/>
        <v>4.0558820889733255E-2</v>
      </c>
    </row>
    <row r="152" spans="1:18" x14ac:dyDescent="0.2">
      <c r="A152" s="83"/>
      <c r="B152" s="83"/>
      <c r="C152" s="83"/>
      <c r="D152" s="84">
        <f t="shared" si="35"/>
        <v>0</v>
      </c>
      <c r="E152" s="84">
        <f t="shared" si="36"/>
        <v>0</v>
      </c>
      <c r="F152" s="76">
        <f t="shared" si="37"/>
        <v>0</v>
      </c>
      <c r="G152" s="76">
        <f t="shared" si="38"/>
        <v>0</v>
      </c>
      <c r="H152" s="76">
        <f t="shared" si="39"/>
        <v>0</v>
      </c>
      <c r="I152" s="76">
        <f t="shared" si="40"/>
        <v>0</v>
      </c>
      <c r="J152" s="76">
        <f t="shared" si="41"/>
        <v>0</v>
      </c>
      <c r="K152" s="76">
        <f t="shared" si="42"/>
        <v>0</v>
      </c>
      <c r="L152" s="76">
        <f t="shared" si="43"/>
        <v>0</v>
      </c>
      <c r="M152" s="76">
        <f t="shared" ca="1" si="44"/>
        <v>-4.0558820889733255E-2</v>
      </c>
      <c r="N152" s="76">
        <f t="shared" ca="1" si="45"/>
        <v>0</v>
      </c>
      <c r="O152" s="86">
        <f t="shared" ca="1" si="46"/>
        <v>0</v>
      </c>
      <c r="P152" s="76">
        <f t="shared" ca="1" si="47"/>
        <v>0</v>
      </c>
      <c r="Q152" s="76">
        <f t="shared" ca="1" si="48"/>
        <v>0</v>
      </c>
      <c r="R152" s="30">
        <f t="shared" ca="1" si="49"/>
        <v>4.0558820889733255E-2</v>
      </c>
    </row>
    <row r="153" spans="1:18" x14ac:dyDescent="0.2">
      <c r="A153" s="83"/>
      <c r="B153" s="83"/>
      <c r="C153" s="83"/>
      <c r="D153" s="84">
        <f t="shared" si="35"/>
        <v>0</v>
      </c>
      <c r="E153" s="84">
        <f t="shared" si="36"/>
        <v>0</v>
      </c>
      <c r="F153" s="76">
        <f t="shared" si="37"/>
        <v>0</v>
      </c>
      <c r="G153" s="76">
        <f t="shared" si="38"/>
        <v>0</v>
      </c>
      <c r="H153" s="76">
        <f t="shared" si="39"/>
        <v>0</v>
      </c>
      <c r="I153" s="76">
        <f t="shared" si="40"/>
        <v>0</v>
      </c>
      <c r="J153" s="76">
        <f t="shared" si="41"/>
        <v>0</v>
      </c>
      <c r="K153" s="76">
        <f t="shared" si="42"/>
        <v>0</v>
      </c>
      <c r="L153" s="76">
        <f t="shared" si="43"/>
        <v>0</v>
      </c>
      <c r="M153" s="76">
        <f t="shared" ca="1" si="44"/>
        <v>-4.0558820889733255E-2</v>
      </c>
      <c r="N153" s="76">
        <f t="shared" ca="1" si="45"/>
        <v>0</v>
      </c>
      <c r="O153" s="86">
        <f t="shared" ca="1" si="46"/>
        <v>0</v>
      </c>
      <c r="P153" s="76">
        <f t="shared" ca="1" si="47"/>
        <v>0</v>
      </c>
      <c r="Q153" s="76">
        <f t="shared" ca="1" si="48"/>
        <v>0</v>
      </c>
      <c r="R153" s="30">
        <f t="shared" ca="1" si="49"/>
        <v>4.0558820889733255E-2</v>
      </c>
    </row>
    <row r="154" spans="1:18" x14ac:dyDescent="0.2">
      <c r="A154" s="83"/>
      <c r="B154" s="83"/>
      <c r="C154" s="83"/>
      <c r="D154" s="84">
        <f t="shared" si="35"/>
        <v>0</v>
      </c>
      <c r="E154" s="84">
        <f t="shared" si="36"/>
        <v>0</v>
      </c>
      <c r="F154" s="76">
        <f t="shared" si="37"/>
        <v>0</v>
      </c>
      <c r="G154" s="76">
        <f t="shared" si="38"/>
        <v>0</v>
      </c>
      <c r="H154" s="76">
        <f t="shared" si="39"/>
        <v>0</v>
      </c>
      <c r="I154" s="76">
        <f t="shared" si="40"/>
        <v>0</v>
      </c>
      <c r="J154" s="76">
        <f t="shared" si="41"/>
        <v>0</v>
      </c>
      <c r="K154" s="76">
        <f t="shared" si="42"/>
        <v>0</v>
      </c>
      <c r="L154" s="76">
        <f t="shared" si="43"/>
        <v>0</v>
      </c>
      <c r="M154" s="76">
        <f t="shared" ca="1" si="44"/>
        <v>-4.0558820889733255E-2</v>
      </c>
      <c r="N154" s="76">
        <f t="shared" ca="1" si="45"/>
        <v>0</v>
      </c>
      <c r="O154" s="86">
        <f t="shared" ca="1" si="46"/>
        <v>0</v>
      </c>
      <c r="P154" s="76">
        <f t="shared" ca="1" si="47"/>
        <v>0</v>
      </c>
      <c r="Q154" s="76">
        <f t="shared" ca="1" si="48"/>
        <v>0</v>
      </c>
      <c r="R154" s="30">
        <f t="shared" ca="1" si="49"/>
        <v>4.0558820889733255E-2</v>
      </c>
    </row>
    <row r="155" spans="1:18" x14ac:dyDescent="0.2">
      <c r="A155" s="83"/>
      <c r="B155" s="83"/>
      <c r="C155" s="83"/>
      <c r="D155" s="84">
        <f t="shared" si="35"/>
        <v>0</v>
      </c>
      <c r="E155" s="84">
        <f t="shared" si="36"/>
        <v>0</v>
      </c>
      <c r="F155" s="76">
        <f t="shared" si="37"/>
        <v>0</v>
      </c>
      <c r="G155" s="76">
        <f t="shared" si="38"/>
        <v>0</v>
      </c>
      <c r="H155" s="76">
        <f t="shared" si="39"/>
        <v>0</v>
      </c>
      <c r="I155" s="76">
        <f t="shared" si="40"/>
        <v>0</v>
      </c>
      <c r="J155" s="76">
        <f t="shared" si="41"/>
        <v>0</v>
      </c>
      <c r="K155" s="76">
        <f t="shared" si="42"/>
        <v>0</v>
      </c>
      <c r="L155" s="76">
        <f t="shared" si="43"/>
        <v>0</v>
      </c>
      <c r="M155" s="76">
        <f t="shared" ca="1" si="44"/>
        <v>-4.0558820889733255E-2</v>
      </c>
      <c r="N155" s="76">
        <f t="shared" ca="1" si="45"/>
        <v>0</v>
      </c>
      <c r="O155" s="86">
        <f t="shared" ca="1" si="46"/>
        <v>0</v>
      </c>
      <c r="P155" s="76">
        <f t="shared" ca="1" si="47"/>
        <v>0</v>
      </c>
      <c r="Q155" s="76">
        <f t="shared" ca="1" si="48"/>
        <v>0</v>
      </c>
      <c r="R155" s="30">
        <f t="shared" ca="1" si="49"/>
        <v>4.0558820889733255E-2</v>
      </c>
    </row>
    <row r="156" spans="1:18" x14ac:dyDescent="0.2">
      <c r="A156" s="83"/>
      <c r="B156" s="83"/>
      <c r="C156" s="83"/>
      <c r="D156" s="84">
        <f t="shared" si="35"/>
        <v>0</v>
      </c>
      <c r="E156" s="84">
        <f t="shared" si="36"/>
        <v>0</v>
      </c>
      <c r="F156" s="76">
        <f t="shared" si="37"/>
        <v>0</v>
      </c>
      <c r="G156" s="76">
        <f t="shared" si="38"/>
        <v>0</v>
      </c>
      <c r="H156" s="76">
        <f t="shared" si="39"/>
        <v>0</v>
      </c>
      <c r="I156" s="76">
        <f t="shared" si="40"/>
        <v>0</v>
      </c>
      <c r="J156" s="76">
        <f t="shared" si="41"/>
        <v>0</v>
      </c>
      <c r="K156" s="76">
        <f t="shared" si="42"/>
        <v>0</v>
      </c>
      <c r="L156" s="76">
        <f t="shared" si="43"/>
        <v>0</v>
      </c>
      <c r="M156" s="76">
        <f t="shared" ca="1" si="44"/>
        <v>-4.0558820889733255E-2</v>
      </c>
      <c r="N156" s="76">
        <f t="shared" ca="1" si="45"/>
        <v>0</v>
      </c>
      <c r="O156" s="86">
        <f t="shared" ca="1" si="46"/>
        <v>0</v>
      </c>
      <c r="P156" s="76">
        <f t="shared" ca="1" si="47"/>
        <v>0</v>
      </c>
      <c r="Q156" s="76">
        <f t="shared" ca="1" si="48"/>
        <v>0</v>
      </c>
      <c r="R156" s="30">
        <f t="shared" ca="1" si="49"/>
        <v>4.0558820889733255E-2</v>
      </c>
    </row>
    <row r="157" spans="1:18" x14ac:dyDescent="0.2">
      <c r="A157" s="83"/>
      <c r="B157" s="83"/>
      <c r="C157" s="83"/>
      <c r="D157" s="84">
        <f t="shared" si="35"/>
        <v>0</v>
      </c>
      <c r="E157" s="84">
        <f t="shared" si="36"/>
        <v>0</v>
      </c>
      <c r="F157" s="76">
        <f t="shared" si="37"/>
        <v>0</v>
      </c>
      <c r="G157" s="76">
        <f t="shared" si="38"/>
        <v>0</v>
      </c>
      <c r="H157" s="76">
        <f t="shared" si="39"/>
        <v>0</v>
      </c>
      <c r="I157" s="76">
        <f t="shared" si="40"/>
        <v>0</v>
      </c>
      <c r="J157" s="76">
        <f t="shared" si="41"/>
        <v>0</v>
      </c>
      <c r="K157" s="76">
        <f t="shared" si="42"/>
        <v>0</v>
      </c>
      <c r="L157" s="76">
        <f t="shared" si="43"/>
        <v>0</v>
      </c>
      <c r="M157" s="76">
        <f t="shared" ca="1" si="44"/>
        <v>-4.0558820889733255E-2</v>
      </c>
      <c r="N157" s="76">
        <f t="shared" ca="1" si="45"/>
        <v>0</v>
      </c>
      <c r="O157" s="86">
        <f t="shared" ca="1" si="46"/>
        <v>0</v>
      </c>
      <c r="P157" s="76">
        <f t="shared" ca="1" si="47"/>
        <v>0</v>
      </c>
      <c r="Q157" s="76">
        <f t="shared" ca="1" si="48"/>
        <v>0</v>
      </c>
      <c r="R157" s="30">
        <f t="shared" ca="1" si="49"/>
        <v>4.0558820889733255E-2</v>
      </c>
    </row>
    <row r="158" spans="1:18" x14ac:dyDescent="0.2">
      <c r="A158" s="83"/>
      <c r="B158" s="83"/>
      <c r="C158" s="83"/>
      <c r="D158" s="84">
        <f t="shared" si="35"/>
        <v>0</v>
      </c>
      <c r="E158" s="84">
        <f t="shared" si="36"/>
        <v>0</v>
      </c>
      <c r="F158" s="76">
        <f t="shared" si="37"/>
        <v>0</v>
      </c>
      <c r="G158" s="76">
        <f t="shared" si="38"/>
        <v>0</v>
      </c>
      <c r="H158" s="76">
        <f t="shared" si="39"/>
        <v>0</v>
      </c>
      <c r="I158" s="76">
        <f t="shared" si="40"/>
        <v>0</v>
      </c>
      <c r="J158" s="76">
        <f t="shared" si="41"/>
        <v>0</v>
      </c>
      <c r="K158" s="76">
        <f t="shared" si="42"/>
        <v>0</v>
      </c>
      <c r="L158" s="76">
        <f t="shared" si="43"/>
        <v>0</v>
      </c>
      <c r="M158" s="76">
        <f t="shared" ca="1" si="44"/>
        <v>-4.0558820889733255E-2</v>
      </c>
      <c r="N158" s="76">
        <f t="shared" ca="1" si="45"/>
        <v>0</v>
      </c>
      <c r="O158" s="86">
        <f t="shared" ca="1" si="46"/>
        <v>0</v>
      </c>
      <c r="P158" s="76">
        <f t="shared" ca="1" si="47"/>
        <v>0</v>
      </c>
      <c r="Q158" s="76">
        <f t="shared" ca="1" si="48"/>
        <v>0</v>
      </c>
      <c r="R158" s="30">
        <f t="shared" ca="1" si="49"/>
        <v>4.0558820889733255E-2</v>
      </c>
    </row>
    <row r="159" spans="1:18" x14ac:dyDescent="0.2">
      <c r="A159" s="83"/>
      <c r="B159" s="83"/>
      <c r="C159" s="83"/>
      <c r="D159" s="84">
        <f t="shared" si="35"/>
        <v>0</v>
      </c>
      <c r="E159" s="84">
        <f t="shared" si="36"/>
        <v>0</v>
      </c>
      <c r="F159" s="76">
        <f t="shared" si="37"/>
        <v>0</v>
      </c>
      <c r="G159" s="76">
        <f t="shared" si="38"/>
        <v>0</v>
      </c>
      <c r="H159" s="76">
        <f t="shared" si="39"/>
        <v>0</v>
      </c>
      <c r="I159" s="76">
        <f t="shared" si="40"/>
        <v>0</v>
      </c>
      <c r="J159" s="76">
        <f t="shared" si="41"/>
        <v>0</v>
      </c>
      <c r="K159" s="76">
        <f t="shared" si="42"/>
        <v>0</v>
      </c>
      <c r="L159" s="76">
        <f t="shared" si="43"/>
        <v>0</v>
      </c>
      <c r="M159" s="76">
        <f t="shared" ca="1" si="44"/>
        <v>-4.0558820889733255E-2</v>
      </c>
      <c r="N159" s="76">
        <f t="shared" ca="1" si="45"/>
        <v>0</v>
      </c>
      <c r="O159" s="86">
        <f t="shared" ca="1" si="46"/>
        <v>0</v>
      </c>
      <c r="P159" s="76">
        <f t="shared" ca="1" si="47"/>
        <v>0</v>
      </c>
      <c r="Q159" s="76">
        <f t="shared" ca="1" si="48"/>
        <v>0</v>
      </c>
      <c r="R159" s="30">
        <f t="shared" ca="1" si="49"/>
        <v>4.0558820889733255E-2</v>
      </c>
    </row>
    <row r="160" spans="1:18" x14ac:dyDescent="0.2">
      <c r="A160" s="83"/>
      <c r="B160" s="83"/>
      <c r="C160" s="83"/>
      <c r="D160" s="84">
        <f t="shared" si="35"/>
        <v>0</v>
      </c>
      <c r="E160" s="84">
        <f t="shared" si="36"/>
        <v>0</v>
      </c>
      <c r="F160" s="76">
        <f t="shared" si="37"/>
        <v>0</v>
      </c>
      <c r="G160" s="76">
        <f t="shared" si="38"/>
        <v>0</v>
      </c>
      <c r="H160" s="76">
        <f t="shared" si="39"/>
        <v>0</v>
      </c>
      <c r="I160" s="76">
        <f t="shared" si="40"/>
        <v>0</v>
      </c>
      <c r="J160" s="76">
        <f t="shared" si="41"/>
        <v>0</v>
      </c>
      <c r="K160" s="76">
        <f t="shared" si="42"/>
        <v>0</v>
      </c>
      <c r="L160" s="76">
        <f t="shared" si="43"/>
        <v>0</v>
      </c>
      <c r="M160" s="76">
        <f t="shared" ca="1" si="44"/>
        <v>-4.0558820889733255E-2</v>
      </c>
      <c r="N160" s="76">
        <f t="shared" ca="1" si="45"/>
        <v>0</v>
      </c>
      <c r="O160" s="86">
        <f t="shared" ca="1" si="46"/>
        <v>0</v>
      </c>
      <c r="P160" s="76">
        <f t="shared" ca="1" si="47"/>
        <v>0</v>
      </c>
      <c r="Q160" s="76">
        <f t="shared" ca="1" si="48"/>
        <v>0</v>
      </c>
      <c r="R160" s="30">
        <f t="shared" ca="1" si="49"/>
        <v>4.0558820889733255E-2</v>
      </c>
    </row>
    <row r="161" spans="1:18" x14ac:dyDescent="0.2">
      <c r="A161" s="83"/>
      <c r="B161" s="83"/>
      <c r="C161" s="83"/>
      <c r="D161" s="84">
        <f t="shared" si="35"/>
        <v>0</v>
      </c>
      <c r="E161" s="84">
        <f t="shared" si="36"/>
        <v>0</v>
      </c>
      <c r="F161" s="76">
        <f t="shared" si="37"/>
        <v>0</v>
      </c>
      <c r="G161" s="76">
        <f t="shared" si="38"/>
        <v>0</v>
      </c>
      <c r="H161" s="76">
        <f t="shared" si="39"/>
        <v>0</v>
      </c>
      <c r="I161" s="76">
        <f t="shared" si="40"/>
        <v>0</v>
      </c>
      <c r="J161" s="76">
        <f t="shared" si="41"/>
        <v>0</v>
      </c>
      <c r="K161" s="76">
        <f t="shared" si="42"/>
        <v>0</v>
      </c>
      <c r="L161" s="76">
        <f t="shared" si="43"/>
        <v>0</v>
      </c>
      <c r="M161" s="76">
        <f t="shared" ca="1" si="44"/>
        <v>-4.0558820889733255E-2</v>
      </c>
      <c r="N161" s="76">
        <f t="shared" ca="1" si="45"/>
        <v>0</v>
      </c>
      <c r="O161" s="86">
        <f t="shared" ca="1" si="46"/>
        <v>0</v>
      </c>
      <c r="P161" s="76">
        <f t="shared" ca="1" si="47"/>
        <v>0</v>
      </c>
      <c r="Q161" s="76">
        <f t="shared" ca="1" si="48"/>
        <v>0</v>
      </c>
      <c r="R161" s="30">
        <f t="shared" ca="1" si="49"/>
        <v>4.0558820889733255E-2</v>
      </c>
    </row>
    <row r="162" spans="1:18" x14ac:dyDescent="0.2">
      <c r="A162" s="83"/>
      <c r="B162" s="83"/>
      <c r="C162" s="83"/>
      <c r="D162" s="84">
        <f t="shared" si="35"/>
        <v>0</v>
      </c>
      <c r="E162" s="84">
        <f t="shared" si="36"/>
        <v>0</v>
      </c>
      <c r="F162" s="76">
        <f t="shared" si="37"/>
        <v>0</v>
      </c>
      <c r="G162" s="76">
        <f t="shared" si="38"/>
        <v>0</v>
      </c>
      <c r="H162" s="76">
        <f t="shared" si="39"/>
        <v>0</v>
      </c>
      <c r="I162" s="76">
        <f t="shared" si="40"/>
        <v>0</v>
      </c>
      <c r="J162" s="76">
        <f t="shared" si="41"/>
        <v>0</v>
      </c>
      <c r="K162" s="76">
        <f t="shared" si="42"/>
        <v>0</v>
      </c>
      <c r="L162" s="76">
        <f t="shared" si="43"/>
        <v>0</v>
      </c>
      <c r="M162" s="76">
        <f t="shared" ca="1" si="44"/>
        <v>-4.0558820889733255E-2</v>
      </c>
      <c r="N162" s="76">
        <f t="shared" ca="1" si="45"/>
        <v>0</v>
      </c>
      <c r="O162" s="86">
        <f t="shared" ca="1" si="46"/>
        <v>0</v>
      </c>
      <c r="P162" s="76">
        <f t="shared" ca="1" si="47"/>
        <v>0</v>
      </c>
      <c r="Q162" s="76">
        <f t="shared" ca="1" si="48"/>
        <v>0</v>
      </c>
      <c r="R162" s="30">
        <f t="shared" ca="1" si="49"/>
        <v>4.0558820889733255E-2</v>
      </c>
    </row>
    <row r="163" spans="1:18" x14ac:dyDescent="0.2">
      <c r="A163" s="83"/>
      <c r="B163" s="83"/>
      <c r="C163" s="83"/>
      <c r="D163" s="84">
        <f t="shared" si="35"/>
        <v>0</v>
      </c>
      <c r="E163" s="84">
        <f t="shared" si="36"/>
        <v>0</v>
      </c>
      <c r="F163" s="76">
        <f t="shared" si="37"/>
        <v>0</v>
      </c>
      <c r="G163" s="76">
        <f t="shared" si="38"/>
        <v>0</v>
      </c>
      <c r="H163" s="76">
        <f t="shared" si="39"/>
        <v>0</v>
      </c>
      <c r="I163" s="76">
        <f t="shared" si="40"/>
        <v>0</v>
      </c>
      <c r="J163" s="76">
        <f t="shared" si="41"/>
        <v>0</v>
      </c>
      <c r="K163" s="76">
        <f t="shared" si="42"/>
        <v>0</v>
      </c>
      <c r="L163" s="76">
        <f t="shared" si="43"/>
        <v>0</v>
      </c>
      <c r="M163" s="76">
        <f t="shared" ca="1" si="44"/>
        <v>-4.0558820889733255E-2</v>
      </c>
      <c r="N163" s="76">
        <f t="shared" ca="1" si="45"/>
        <v>0</v>
      </c>
      <c r="O163" s="86">
        <f t="shared" ca="1" si="46"/>
        <v>0</v>
      </c>
      <c r="P163" s="76">
        <f t="shared" ca="1" si="47"/>
        <v>0</v>
      </c>
      <c r="Q163" s="76">
        <f t="shared" ca="1" si="48"/>
        <v>0</v>
      </c>
      <c r="R163" s="30">
        <f t="shared" ca="1" si="49"/>
        <v>4.0558820889733255E-2</v>
      </c>
    </row>
    <row r="164" spans="1:18" x14ac:dyDescent="0.2">
      <c r="A164" s="83"/>
      <c r="B164" s="83"/>
      <c r="C164" s="83"/>
      <c r="D164" s="84">
        <f t="shared" si="35"/>
        <v>0</v>
      </c>
      <c r="E164" s="84">
        <f t="shared" si="36"/>
        <v>0</v>
      </c>
      <c r="F164" s="76">
        <f t="shared" si="37"/>
        <v>0</v>
      </c>
      <c r="G164" s="76">
        <f t="shared" si="38"/>
        <v>0</v>
      </c>
      <c r="H164" s="76">
        <f t="shared" si="39"/>
        <v>0</v>
      </c>
      <c r="I164" s="76">
        <f t="shared" si="40"/>
        <v>0</v>
      </c>
      <c r="J164" s="76">
        <f t="shared" si="41"/>
        <v>0</v>
      </c>
      <c r="K164" s="76">
        <f t="shared" si="42"/>
        <v>0</v>
      </c>
      <c r="L164" s="76">
        <f t="shared" si="43"/>
        <v>0</v>
      </c>
      <c r="M164" s="76">
        <f t="shared" ca="1" si="44"/>
        <v>-4.0558820889733255E-2</v>
      </c>
      <c r="N164" s="76">
        <f t="shared" ca="1" si="45"/>
        <v>0</v>
      </c>
      <c r="O164" s="86">
        <f t="shared" ca="1" si="46"/>
        <v>0</v>
      </c>
      <c r="P164" s="76">
        <f t="shared" ca="1" si="47"/>
        <v>0</v>
      </c>
      <c r="Q164" s="76">
        <f t="shared" ca="1" si="48"/>
        <v>0</v>
      </c>
      <c r="R164" s="30">
        <f t="shared" ca="1" si="49"/>
        <v>4.0558820889733255E-2</v>
      </c>
    </row>
    <row r="165" spans="1:18" x14ac:dyDescent="0.2">
      <c r="A165" s="83"/>
      <c r="B165" s="83"/>
      <c r="C165" s="83"/>
      <c r="D165" s="84">
        <f t="shared" si="35"/>
        <v>0</v>
      </c>
      <c r="E165" s="84">
        <f t="shared" si="36"/>
        <v>0</v>
      </c>
      <c r="F165" s="76">
        <f t="shared" si="37"/>
        <v>0</v>
      </c>
      <c r="G165" s="76">
        <f t="shared" si="38"/>
        <v>0</v>
      </c>
      <c r="H165" s="76">
        <f t="shared" si="39"/>
        <v>0</v>
      </c>
      <c r="I165" s="76">
        <f t="shared" si="40"/>
        <v>0</v>
      </c>
      <c r="J165" s="76">
        <f t="shared" si="41"/>
        <v>0</v>
      </c>
      <c r="K165" s="76">
        <f t="shared" si="42"/>
        <v>0</v>
      </c>
      <c r="L165" s="76">
        <f t="shared" si="43"/>
        <v>0</v>
      </c>
      <c r="M165" s="76">
        <f t="shared" ca="1" si="44"/>
        <v>-4.0558820889733255E-2</v>
      </c>
      <c r="N165" s="76">
        <f t="shared" ca="1" si="45"/>
        <v>0</v>
      </c>
      <c r="O165" s="86">
        <f t="shared" ca="1" si="46"/>
        <v>0</v>
      </c>
      <c r="P165" s="76">
        <f t="shared" ca="1" si="47"/>
        <v>0</v>
      </c>
      <c r="Q165" s="76">
        <f t="shared" ca="1" si="48"/>
        <v>0</v>
      </c>
      <c r="R165" s="30">
        <f t="shared" ca="1" si="49"/>
        <v>4.0558820889733255E-2</v>
      </c>
    </row>
    <row r="166" spans="1:18" x14ac:dyDescent="0.2">
      <c r="A166" s="83"/>
      <c r="B166" s="83"/>
      <c r="C166" s="83"/>
      <c r="D166" s="84">
        <f t="shared" si="35"/>
        <v>0</v>
      </c>
      <c r="E166" s="84">
        <f t="shared" si="36"/>
        <v>0</v>
      </c>
      <c r="F166" s="76">
        <f t="shared" si="37"/>
        <v>0</v>
      </c>
      <c r="G166" s="76">
        <f t="shared" si="38"/>
        <v>0</v>
      </c>
      <c r="H166" s="76">
        <f t="shared" si="39"/>
        <v>0</v>
      </c>
      <c r="I166" s="76">
        <f t="shared" si="40"/>
        <v>0</v>
      </c>
      <c r="J166" s="76">
        <f t="shared" si="41"/>
        <v>0</v>
      </c>
      <c r="K166" s="76">
        <f t="shared" si="42"/>
        <v>0</v>
      </c>
      <c r="L166" s="76">
        <f t="shared" si="43"/>
        <v>0</v>
      </c>
      <c r="M166" s="76">
        <f t="shared" ca="1" si="44"/>
        <v>-4.0558820889733255E-2</v>
      </c>
      <c r="N166" s="76">
        <f t="shared" ca="1" si="45"/>
        <v>0</v>
      </c>
      <c r="O166" s="86">
        <f t="shared" ca="1" si="46"/>
        <v>0</v>
      </c>
      <c r="P166" s="76">
        <f t="shared" ca="1" si="47"/>
        <v>0</v>
      </c>
      <c r="Q166" s="76">
        <f t="shared" ca="1" si="48"/>
        <v>0</v>
      </c>
      <c r="R166" s="30">
        <f t="shared" ca="1" si="49"/>
        <v>4.0558820889733255E-2</v>
      </c>
    </row>
    <row r="167" spans="1:18" x14ac:dyDescent="0.2">
      <c r="A167" s="83"/>
      <c r="B167" s="83"/>
      <c r="C167" s="83"/>
      <c r="D167" s="84">
        <f t="shared" si="35"/>
        <v>0</v>
      </c>
      <c r="E167" s="84">
        <f t="shared" si="36"/>
        <v>0</v>
      </c>
      <c r="F167" s="76">
        <f t="shared" si="37"/>
        <v>0</v>
      </c>
      <c r="G167" s="76">
        <f t="shared" si="38"/>
        <v>0</v>
      </c>
      <c r="H167" s="76">
        <f t="shared" si="39"/>
        <v>0</v>
      </c>
      <c r="I167" s="76">
        <f t="shared" si="40"/>
        <v>0</v>
      </c>
      <c r="J167" s="76">
        <f t="shared" si="41"/>
        <v>0</v>
      </c>
      <c r="K167" s="76">
        <f t="shared" si="42"/>
        <v>0</v>
      </c>
      <c r="L167" s="76">
        <f t="shared" si="43"/>
        <v>0</v>
      </c>
      <c r="M167" s="76">
        <f t="shared" ca="1" si="44"/>
        <v>-4.0558820889733255E-2</v>
      </c>
      <c r="N167" s="76">
        <f t="shared" ca="1" si="45"/>
        <v>0</v>
      </c>
      <c r="O167" s="86">
        <f t="shared" ca="1" si="46"/>
        <v>0</v>
      </c>
      <c r="P167" s="76">
        <f t="shared" ca="1" si="47"/>
        <v>0</v>
      </c>
      <c r="Q167" s="76">
        <f t="shared" ca="1" si="48"/>
        <v>0</v>
      </c>
      <c r="R167" s="30">
        <f t="shared" ca="1" si="49"/>
        <v>4.0558820889733255E-2</v>
      </c>
    </row>
    <row r="168" spans="1:18" x14ac:dyDescent="0.2">
      <c r="A168" s="83"/>
      <c r="B168" s="83"/>
      <c r="C168" s="83"/>
      <c r="D168" s="84">
        <f t="shared" si="35"/>
        <v>0</v>
      </c>
      <c r="E168" s="84">
        <f t="shared" si="36"/>
        <v>0</v>
      </c>
      <c r="F168" s="76">
        <f t="shared" si="37"/>
        <v>0</v>
      </c>
      <c r="G168" s="76">
        <f t="shared" si="38"/>
        <v>0</v>
      </c>
      <c r="H168" s="76">
        <f t="shared" si="39"/>
        <v>0</v>
      </c>
      <c r="I168" s="76">
        <f t="shared" si="40"/>
        <v>0</v>
      </c>
      <c r="J168" s="76">
        <f t="shared" si="41"/>
        <v>0</v>
      </c>
      <c r="K168" s="76">
        <f t="shared" si="42"/>
        <v>0</v>
      </c>
      <c r="L168" s="76">
        <f t="shared" si="43"/>
        <v>0</v>
      </c>
      <c r="M168" s="76">
        <f t="shared" ca="1" si="44"/>
        <v>-4.0558820889733255E-2</v>
      </c>
      <c r="N168" s="76">
        <f t="shared" ca="1" si="45"/>
        <v>0</v>
      </c>
      <c r="O168" s="86">
        <f t="shared" ca="1" si="46"/>
        <v>0</v>
      </c>
      <c r="P168" s="76">
        <f t="shared" ca="1" si="47"/>
        <v>0</v>
      </c>
      <c r="Q168" s="76">
        <f t="shared" ca="1" si="48"/>
        <v>0</v>
      </c>
      <c r="R168" s="30">
        <f t="shared" ca="1" si="49"/>
        <v>4.0558820889733255E-2</v>
      </c>
    </row>
    <row r="169" spans="1:18" x14ac:dyDescent="0.2">
      <c r="A169" s="83"/>
      <c r="B169" s="83"/>
      <c r="C169" s="83"/>
      <c r="D169" s="84">
        <f t="shared" si="35"/>
        <v>0</v>
      </c>
      <c r="E169" s="84">
        <f t="shared" si="36"/>
        <v>0</v>
      </c>
      <c r="F169" s="76">
        <f t="shared" si="37"/>
        <v>0</v>
      </c>
      <c r="G169" s="76">
        <f t="shared" si="38"/>
        <v>0</v>
      </c>
      <c r="H169" s="76">
        <f t="shared" si="39"/>
        <v>0</v>
      </c>
      <c r="I169" s="76">
        <f t="shared" si="40"/>
        <v>0</v>
      </c>
      <c r="J169" s="76">
        <f t="shared" si="41"/>
        <v>0</v>
      </c>
      <c r="K169" s="76">
        <f t="shared" si="42"/>
        <v>0</v>
      </c>
      <c r="L169" s="76">
        <f t="shared" si="43"/>
        <v>0</v>
      </c>
      <c r="M169" s="76">
        <f t="shared" ca="1" si="44"/>
        <v>-4.0558820889733255E-2</v>
      </c>
      <c r="N169" s="76">
        <f t="shared" ca="1" si="45"/>
        <v>0</v>
      </c>
      <c r="O169" s="86">
        <f t="shared" ca="1" si="46"/>
        <v>0</v>
      </c>
      <c r="P169" s="76">
        <f t="shared" ca="1" si="47"/>
        <v>0</v>
      </c>
      <c r="Q169" s="76">
        <f t="shared" ca="1" si="48"/>
        <v>0</v>
      </c>
      <c r="R169" s="30">
        <f t="shared" ca="1" si="49"/>
        <v>4.0558820889733255E-2</v>
      </c>
    </row>
    <row r="170" spans="1:18" x14ac:dyDescent="0.2">
      <c r="A170" s="83"/>
      <c r="B170" s="83"/>
      <c r="C170" s="83"/>
      <c r="D170" s="84">
        <f t="shared" si="35"/>
        <v>0</v>
      </c>
      <c r="E170" s="84">
        <f t="shared" si="36"/>
        <v>0</v>
      </c>
      <c r="F170" s="76">
        <f t="shared" si="37"/>
        <v>0</v>
      </c>
      <c r="G170" s="76">
        <f t="shared" si="38"/>
        <v>0</v>
      </c>
      <c r="H170" s="76">
        <f t="shared" si="39"/>
        <v>0</v>
      </c>
      <c r="I170" s="76">
        <f t="shared" si="40"/>
        <v>0</v>
      </c>
      <c r="J170" s="76">
        <f t="shared" si="41"/>
        <v>0</v>
      </c>
      <c r="K170" s="76">
        <f t="shared" si="42"/>
        <v>0</v>
      </c>
      <c r="L170" s="76">
        <f t="shared" si="43"/>
        <v>0</v>
      </c>
      <c r="M170" s="76">
        <f t="shared" ca="1" si="44"/>
        <v>-4.0558820889733255E-2</v>
      </c>
      <c r="N170" s="76">
        <f t="shared" ca="1" si="45"/>
        <v>0</v>
      </c>
      <c r="O170" s="86">
        <f t="shared" ca="1" si="46"/>
        <v>0</v>
      </c>
      <c r="P170" s="76">
        <f t="shared" ca="1" si="47"/>
        <v>0</v>
      </c>
      <c r="Q170" s="76">
        <f t="shared" ca="1" si="48"/>
        <v>0</v>
      </c>
      <c r="R170" s="30">
        <f t="shared" ca="1" si="49"/>
        <v>4.0558820889733255E-2</v>
      </c>
    </row>
    <row r="171" spans="1:18" x14ac:dyDescent="0.2">
      <c r="A171" s="83"/>
      <c r="B171" s="83"/>
      <c r="C171" s="83"/>
      <c r="D171" s="84">
        <f t="shared" si="35"/>
        <v>0</v>
      </c>
      <c r="E171" s="84">
        <f t="shared" si="36"/>
        <v>0</v>
      </c>
      <c r="F171" s="76">
        <f t="shared" si="37"/>
        <v>0</v>
      </c>
      <c r="G171" s="76">
        <f t="shared" si="38"/>
        <v>0</v>
      </c>
      <c r="H171" s="76">
        <f t="shared" si="39"/>
        <v>0</v>
      </c>
      <c r="I171" s="76">
        <f t="shared" si="40"/>
        <v>0</v>
      </c>
      <c r="J171" s="76">
        <f t="shared" si="41"/>
        <v>0</v>
      </c>
      <c r="K171" s="76">
        <f t="shared" si="42"/>
        <v>0</v>
      </c>
      <c r="L171" s="76">
        <f t="shared" si="43"/>
        <v>0</v>
      </c>
      <c r="M171" s="76">
        <f t="shared" ca="1" si="44"/>
        <v>-4.0558820889733255E-2</v>
      </c>
      <c r="N171" s="76">
        <f t="shared" ca="1" si="45"/>
        <v>0</v>
      </c>
      <c r="O171" s="86">
        <f t="shared" ca="1" si="46"/>
        <v>0</v>
      </c>
      <c r="P171" s="76">
        <f t="shared" ca="1" si="47"/>
        <v>0</v>
      </c>
      <c r="Q171" s="76">
        <f t="shared" ca="1" si="48"/>
        <v>0</v>
      </c>
      <c r="R171" s="30">
        <f t="shared" ca="1" si="49"/>
        <v>4.0558820889733255E-2</v>
      </c>
    </row>
    <row r="172" spans="1:18" x14ac:dyDescent="0.2">
      <c r="A172" s="83"/>
      <c r="B172" s="83"/>
      <c r="C172" s="83"/>
      <c r="D172" s="84">
        <f t="shared" si="35"/>
        <v>0</v>
      </c>
      <c r="E172" s="84">
        <f t="shared" si="36"/>
        <v>0</v>
      </c>
      <c r="F172" s="76">
        <f t="shared" si="37"/>
        <v>0</v>
      </c>
      <c r="G172" s="76">
        <f t="shared" si="38"/>
        <v>0</v>
      </c>
      <c r="H172" s="76">
        <f t="shared" si="39"/>
        <v>0</v>
      </c>
      <c r="I172" s="76">
        <f t="shared" si="40"/>
        <v>0</v>
      </c>
      <c r="J172" s="76">
        <f t="shared" si="41"/>
        <v>0</v>
      </c>
      <c r="K172" s="76">
        <f t="shared" si="42"/>
        <v>0</v>
      </c>
      <c r="L172" s="76">
        <f t="shared" si="43"/>
        <v>0</v>
      </c>
      <c r="M172" s="76">
        <f t="shared" ca="1" si="44"/>
        <v>-4.0558820889733255E-2</v>
      </c>
      <c r="N172" s="76">
        <f t="shared" ca="1" si="45"/>
        <v>0</v>
      </c>
      <c r="O172" s="86">
        <f t="shared" ca="1" si="46"/>
        <v>0</v>
      </c>
      <c r="P172" s="76">
        <f t="shared" ca="1" si="47"/>
        <v>0</v>
      </c>
      <c r="Q172" s="76">
        <f t="shared" ca="1" si="48"/>
        <v>0</v>
      </c>
      <c r="R172" s="30">
        <f t="shared" ca="1" si="49"/>
        <v>4.0558820889733255E-2</v>
      </c>
    </row>
    <row r="173" spans="1:18" x14ac:dyDescent="0.2">
      <c r="A173" s="83"/>
      <c r="B173" s="83"/>
      <c r="C173" s="83"/>
      <c r="D173" s="84">
        <f t="shared" si="35"/>
        <v>0</v>
      </c>
      <c r="E173" s="84">
        <f t="shared" si="36"/>
        <v>0</v>
      </c>
      <c r="F173" s="76">
        <f t="shared" si="37"/>
        <v>0</v>
      </c>
      <c r="G173" s="76">
        <f t="shared" si="38"/>
        <v>0</v>
      </c>
      <c r="H173" s="76">
        <f t="shared" si="39"/>
        <v>0</v>
      </c>
      <c r="I173" s="76">
        <f t="shared" si="40"/>
        <v>0</v>
      </c>
      <c r="J173" s="76">
        <f t="shared" si="41"/>
        <v>0</v>
      </c>
      <c r="K173" s="76">
        <f t="shared" si="42"/>
        <v>0</v>
      </c>
      <c r="L173" s="76">
        <f t="shared" si="43"/>
        <v>0</v>
      </c>
      <c r="M173" s="76">
        <f t="shared" ca="1" si="44"/>
        <v>-4.0558820889733255E-2</v>
      </c>
      <c r="N173" s="76">
        <f t="shared" ca="1" si="45"/>
        <v>0</v>
      </c>
      <c r="O173" s="86">
        <f t="shared" ca="1" si="46"/>
        <v>0</v>
      </c>
      <c r="P173" s="76">
        <f t="shared" ca="1" si="47"/>
        <v>0</v>
      </c>
      <c r="Q173" s="76">
        <f t="shared" ca="1" si="48"/>
        <v>0</v>
      </c>
      <c r="R173" s="30">
        <f t="shared" ca="1" si="49"/>
        <v>4.0558820889733255E-2</v>
      </c>
    </row>
    <row r="174" spans="1:18" x14ac:dyDescent="0.2">
      <c r="A174" s="83"/>
      <c r="B174" s="83"/>
      <c r="C174" s="83"/>
      <c r="D174" s="84">
        <f t="shared" si="35"/>
        <v>0</v>
      </c>
      <c r="E174" s="84">
        <f t="shared" si="36"/>
        <v>0</v>
      </c>
      <c r="F174" s="76">
        <f t="shared" si="37"/>
        <v>0</v>
      </c>
      <c r="G174" s="76">
        <f t="shared" si="38"/>
        <v>0</v>
      </c>
      <c r="H174" s="76">
        <f t="shared" si="39"/>
        <v>0</v>
      </c>
      <c r="I174" s="76">
        <f t="shared" si="40"/>
        <v>0</v>
      </c>
      <c r="J174" s="76">
        <f t="shared" si="41"/>
        <v>0</v>
      </c>
      <c r="K174" s="76">
        <f t="shared" si="42"/>
        <v>0</v>
      </c>
      <c r="L174" s="76">
        <f t="shared" si="43"/>
        <v>0</v>
      </c>
      <c r="M174" s="76">
        <f t="shared" ca="1" si="44"/>
        <v>-4.0558820889733255E-2</v>
      </c>
      <c r="N174" s="76">
        <f t="shared" ca="1" si="45"/>
        <v>0</v>
      </c>
      <c r="O174" s="86">
        <f t="shared" ca="1" si="46"/>
        <v>0</v>
      </c>
      <c r="P174" s="76">
        <f t="shared" ca="1" si="47"/>
        <v>0</v>
      </c>
      <c r="Q174" s="76">
        <f t="shared" ca="1" si="48"/>
        <v>0</v>
      </c>
      <c r="R174" s="30">
        <f t="shared" ca="1" si="49"/>
        <v>4.0558820889733255E-2</v>
      </c>
    </row>
    <row r="175" spans="1:18" x14ac:dyDescent="0.2">
      <c r="A175" s="83"/>
      <c r="B175" s="83"/>
      <c r="C175" s="83"/>
      <c r="D175" s="84">
        <f t="shared" si="35"/>
        <v>0</v>
      </c>
      <c r="E175" s="84">
        <f t="shared" si="36"/>
        <v>0</v>
      </c>
      <c r="F175" s="76">
        <f t="shared" si="37"/>
        <v>0</v>
      </c>
      <c r="G175" s="76">
        <f t="shared" si="38"/>
        <v>0</v>
      </c>
      <c r="H175" s="76">
        <f t="shared" si="39"/>
        <v>0</v>
      </c>
      <c r="I175" s="76">
        <f t="shared" si="40"/>
        <v>0</v>
      </c>
      <c r="J175" s="76">
        <f t="shared" si="41"/>
        <v>0</v>
      </c>
      <c r="K175" s="76">
        <f t="shared" si="42"/>
        <v>0</v>
      </c>
      <c r="L175" s="76">
        <f t="shared" si="43"/>
        <v>0</v>
      </c>
      <c r="M175" s="76">
        <f t="shared" ca="1" si="44"/>
        <v>-4.0558820889733255E-2</v>
      </c>
      <c r="N175" s="76">
        <f t="shared" ca="1" si="45"/>
        <v>0</v>
      </c>
      <c r="O175" s="86">
        <f t="shared" ca="1" si="46"/>
        <v>0</v>
      </c>
      <c r="P175" s="76">
        <f t="shared" ca="1" si="47"/>
        <v>0</v>
      </c>
      <c r="Q175" s="76">
        <f t="shared" ca="1" si="48"/>
        <v>0</v>
      </c>
      <c r="R175" s="30">
        <f t="shared" ca="1" si="49"/>
        <v>4.0558820889733255E-2</v>
      </c>
    </row>
    <row r="176" spans="1:18" x14ac:dyDescent="0.2">
      <c r="A176" s="83"/>
      <c r="B176" s="83"/>
      <c r="C176" s="83"/>
      <c r="D176" s="84">
        <f t="shared" si="35"/>
        <v>0</v>
      </c>
      <c r="E176" s="84">
        <f t="shared" si="36"/>
        <v>0</v>
      </c>
      <c r="F176" s="76">
        <f t="shared" si="37"/>
        <v>0</v>
      </c>
      <c r="G176" s="76">
        <f t="shared" si="38"/>
        <v>0</v>
      </c>
      <c r="H176" s="76">
        <f t="shared" si="39"/>
        <v>0</v>
      </c>
      <c r="I176" s="76">
        <f t="shared" si="40"/>
        <v>0</v>
      </c>
      <c r="J176" s="76">
        <f t="shared" si="41"/>
        <v>0</v>
      </c>
      <c r="K176" s="76">
        <f t="shared" si="42"/>
        <v>0</v>
      </c>
      <c r="L176" s="76">
        <f t="shared" si="43"/>
        <v>0</v>
      </c>
      <c r="M176" s="76">
        <f t="shared" ca="1" si="44"/>
        <v>-4.0558820889733255E-2</v>
      </c>
      <c r="N176" s="76">
        <f t="shared" ca="1" si="45"/>
        <v>0</v>
      </c>
      <c r="O176" s="86">
        <f t="shared" ca="1" si="46"/>
        <v>0</v>
      </c>
      <c r="P176" s="76">
        <f t="shared" ca="1" si="47"/>
        <v>0</v>
      </c>
      <c r="Q176" s="76">
        <f t="shared" ca="1" si="48"/>
        <v>0</v>
      </c>
      <c r="R176" s="30">
        <f t="shared" ca="1" si="49"/>
        <v>4.0558820889733255E-2</v>
      </c>
    </row>
    <row r="177" spans="1:18" x14ac:dyDescent="0.2">
      <c r="A177" s="83"/>
      <c r="B177" s="83"/>
      <c r="C177" s="83"/>
      <c r="D177" s="84">
        <f t="shared" si="35"/>
        <v>0</v>
      </c>
      <c r="E177" s="84">
        <f t="shared" si="36"/>
        <v>0</v>
      </c>
      <c r="F177" s="76">
        <f t="shared" si="37"/>
        <v>0</v>
      </c>
      <c r="G177" s="76">
        <f t="shared" si="38"/>
        <v>0</v>
      </c>
      <c r="H177" s="76">
        <f t="shared" si="39"/>
        <v>0</v>
      </c>
      <c r="I177" s="76">
        <f t="shared" si="40"/>
        <v>0</v>
      </c>
      <c r="J177" s="76">
        <f t="shared" si="41"/>
        <v>0</v>
      </c>
      <c r="K177" s="76">
        <f t="shared" si="42"/>
        <v>0</v>
      </c>
      <c r="L177" s="76">
        <f t="shared" si="43"/>
        <v>0</v>
      </c>
      <c r="M177" s="76">
        <f t="shared" ca="1" si="44"/>
        <v>-4.0558820889733255E-2</v>
      </c>
      <c r="N177" s="76">
        <f t="shared" ca="1" si="45"/>
        <v>0</v>
      </c>
      <c r="O177" s="86">
        <f t="shared" ca="1" si="46"/>
        <v>0</v>
      </c>
      <c r="P177" s="76">
        <f t="shared" ca="1" si="47"/>
        <v>0</v>
      </c>
      <c r="Q177" s="76">
        <f t="shared" ca="1" si="48"/>
        <v>0</v>
      </c>
      <c r="R177" s="30">
        <f t="shared" ca="1" si="49"/>
        <v>4.0558820889733255E-2</v>
      </c>
    </row>
    <row r="178" spans="1:18" x14ac:dyDescent="0.2">
      <c r="A178" s="83"/>
      <c r="B178" s="83"/>
      <c r="C178" s="83"/>
      <c r="D178" s="84">
        <f t="shared" si="35"/>
        <v>0</v>
      </c>
      <c r="E178" s="84">
        <f t="shared" si="36"/>
        <v>0</v>
      </c>
      <c r="F178" s="76">
        <f t="shared" si="37"/>
        <v>0</v>
      </c>
      <c r="G178" s="76">
        <f t="shared" si="38"/>
        <v>0</v>
      </c>
      <c r="H178" s="76">
        <f t="shared" si="39"/>
        <v>0</v>
      </c>
      <c r="I178" s="76">
        <f t="shared" si="40"/>
        <v>0</v>
      </c>
      <c r="J178" s="76">
        <f t="shared" si="41"/>
        <v>0</v>
      </c>
      <c r="K178" s="76">
        <f t="shared" si="42"/>
        <v>0</v>
      </c>
      <c r="L178" s="76">
        <f t="shared" si="43"/>
        <v>0</v>
      </c>
      <c r="M178" s="76">
        <f t="shared" ca="1" si="44"/>
        <v>-4.0558820889733255E-2</v>
      </c>
      <c r="N178" s="76">
        <f t="shared" ca="1" si="45"/>
        <v>0</v>
      </c>
      <c r="O178" s="86">
        <f t="shared" ca="1" si="46"/>
        <v>0</v>
      </c>
      <c r="P178" s="76">
        <f t="shared" ca="1" si="47"/>
        <v>0</v>
      </c>
      <c r="Q178" s="76">
        <f t="shared" ca="1" si="48"/>
        <v>0</v>
      </c>
      <c r="R178" s="30">
        <f t="shared" ca="1" si="49"/>
        <v>4.0558820889733255E-2</v>
      </c>
    </row>
    <row r="179" spans="1:18" x14ac:dyDescent="0.2">
      <c r="A179" s="83"/>
      <c r="B179" s="83"/>
      <c r="C179" s="83"/>
      <c r="D179" s="84">
        <f t="shared" si="35"/>
        <v>0</v>
      </c>
      <c r="E179" s="84">
        <f t="shared" si="36"/>
        <v>0</v>
      </c>
      <c r="F179" s="76">
        <f t="shared" si="37"/>
        <v>0</v>
      </c>
      <c r="G179" s="76">
        <f t="shared" si="38"/>
        <v>0</v>
      </c>
      <c r="H179" s="76">
        <f t="shared" si="39"/>
        <v>0</v>
      </c>
      <c r="I179" s="76">
        <f t="shared" si="40"/>
        <v>0</v>
      </c>
      <c r="J179" s="76">
        <f t="shared" si="41"/>
        <v>0</v>
      </c>
      <c r="K179" s="76">
        <f t="shared" si="42"/>
        <v>0</v>
      </c>
      <c r="L179" s="76">
        <f t="shared" si="43"/>
        <v>0</v>
      </c>
      <c r="M179" s="76">
        <f t="shared" ca="1" si="44"/>
        <v>-4.0558820889733255E-2</v>
      </c>
      <c r="N179" s="76">
        <f t="shared" ca="1" si="45"/>
        <v>0</v>
      </c>
      <c r="O179" s="86">
        <f t="shared" ca="1" si="46"/>
        <v>0</v>
      </c>
      <c r="P179" s="76">
        <f t="shared" ca="1" si="47"/>
        <v>0</v>
      </c>
      <c r="Q179" s="76">
        <f t="shared" ca="1" si="48"/>
        <v>0</v>
      </c>
      <c r="R179" s="30">
        <f t="shared" ca="1" si="49"/>
        <v>4.0558820889733255E-2</v>
      </c>
    </row>
    <row r="180" spans="1:18" x14ac:dyDescent="0.2">
      <c r="A180" s="83"/>
      <c r="B180" s="83"/>
      <c r="C180" s="83"/>
      <c r="D180" s="84">
        <f t="shared" si="35"/>
        <v>0</v>
      </c>
      <c r="E180" s="84">
        <f t="shared" si="36"/>
        <v>0</v>
      </c>
      <c r="F180" s="76">
        <f t="shared" si="37"/>
        <v>0</v>
      </c>
      <c r="G180" s="76">
        <f t="shared" si="38"/>
        <v>0</v>
      </c>
      <c r="H180" s="76">
        <f t="shared" si="39"/>
        <v>0</v>
      </c>
      <c r="I180" s="76">
        <f t="shared" si="40"/>
        <v>0</v>
      </c>
      <c r="J180" s="76">
        <f t="shared" si="41"/>
        <v>0</v>
      </c>
      <c r="K180" s="76">
        <f t="shared" si="42"/>
        <v>0</v>
      </c>
      <c r="L180" s="76">
        <f t="shared" si="43"/>
        <v>0</v>
      </c>
      <c r="M180" s="76">
        <f t="shared" ca="1" si="44"/>
        <v>-4.0558820889733255E-2</v>
      </c>
      <c r="N180" s="76">
        <f t="shared" ca="1" si="45"/>
        <v>0</v>
      </c>
      <c r="O180" s="86">
        <f t="shared" ca="1" si="46"/>
        <v>0</v>
      </c>
      <c r="P180" s="76">
        <f t="shared" ca="1" si="47"/>
        <v>0</v>
      </c>
      <c r="Q180" s="76">
        <f t="shared" ca="1" si="48"/>
        <v>0</v>
      </c>
      <c r="R180" s="30">
        <f t="shared" ca="1" si="49"/>
        <v>4.0558820889733255E-2</v>
      </c>
    </row>
    <row r="181" spans="1:18" x14ac:dyDescent="0.2">
      <c r="A181" s="83"/>
      <c r="B181" s="83"/>
      <c r="C181" s="83"/>
      <c r="D181" s="84">
        <f t="shared" si="35"/>
        <v>0</v>
      </c>
      <c r="E181" s="84">
        <f t="shared" si="36"/>
        <v>0</v>
      </c>
      <c r="F181" s="76">
        <f t="shared" si="37"/>
        <v>0</v>
      </c>
      <c r="G181" s="76">
        <f t="shared" si="38"/>
        <v>0</v>
      </c>
      <c r="H181" s="76">
        <f t="shared" si="39"/>
        <v>0</v>
      </c>
      <c r="I181" s="76">
        <f t="shared" si="40"/>
        <v>0</v>
      </c>
      <c r="J181" s="76">
        <f t="shared" si="41"/>
        <v>0</v>
      </c>
      <c r="K181" s="76">
        <f t="shared" si="42"/>
        <v>0</v>
      </c>
      <c r="L181" s="76">
        <f t="shared" si="43"/>
        <v>0</v>
      </c>
      <c r="M181" s="76">
        <f t="shared" ca="1" si="44"/>
        <v>-4.0558820889733255E-2</v>
      </c>
      <c r="N181" s="76">
        <f t="shared" ca="1" si="45"/>
        <v>0</v>
      </c>
      <c r="O181" s="86">
        <f t="shared" ca="1" si="46"/>
        <v>0</v>
      </c>
      <c r="P181" s="76">
        <f t="shared" ca="1" si="47"/>
        <v>0</v>
      </c>
      <c r="Q181" s="76">
        <f t="shared" ca="1" si="48"/>
        <v>0</v>
      </c>
      <c r="R181" s="30">
        <f t="shared" ca="1" si="49"/>
        <v>4.0558820889733255E-2</v>
      </c>
    </row>
    <row r="182" spans="1:18" x14ac:dyDescent="0.2">
      <c r="A182" s="83"/>
      <c r="B182" s="83"/>
      <c r="C182" s="83"/>
      <c r="D182" s="84">
        <f t="shared" si="35"/>
        <v>0</v>
      </c>
      <c r="E182" s="84">
        <f t="shared" si="36"/>
        <v>0</v>
      </c>
      <c r="F182" s="76">
        <f t="shared" si="37"/>
        <v>0</v>
      </c>
      <c r="G182" s="76">
        <f t="shared" si="38"/>
        <v>0</v>
      </c>
      <c r="H182" s="76">
        <f t="shared" si="39"/>
        <v>0</v>
      </c>
      <c r="I182" s="76">
        <f t="shared" si="40"/>
        <v>0</v>
      </c>
      <c r="J182" s="76">
        <f t="shared" si="41"/>
        <v>0</v>
      </c>
      <c r="K182" s="76">
        <f t="shared" si="42"/>
        <v>0</v>
      </c>
      <c r="L182" s="76">
        <f t="shared" si="43"/>
        <v>0</v>
      </c>
      <c r="M182" s="76">
        <f t="shared" ca="1" si="44"/>
        <v>-4.0558820889733255E-2</v>
      </c>
      <c r="N182" s="76">
        <f t="shared" ca="1" si="45"/>
        <v>0</v>
      </c>
      <c r="O182" s="86">
        <f t="shared" ca="1" si="46"/>
        <v>0</v>
      </c>
      <c r="P182" s="76">
        <f t="shared" ca="1" si="47"/>
        <v>0</v>
      </c>
      <c r="Q182" s="76">
        <f t="shared" ca="1" si="48"/>
        <v>0</v>
      </c>
      <c r="R182" s="30">
        <f t="shared" ca="1" si="49"/>
        <v>4.0558820889733255E-2</v>
      </c>
    </row>
    <row r="183" spans="1:18" x14ac:dyDescent="0.2">
      <c r="A183" s="83"/>
      <c r="B183" s="83"/>
      <c r="C183" s="83"/>
      <c r="D183" s="84">
        <f t="shared" si="35"/>
        <v>0</v>
      </c>
      <c r="E183" s="84">
        <f t="shared" si="36"/>
        <v>0</v>
      </c>
      <c r="F183" s="76">
        <f t="shared" si="37"/>
        <v>0</v>
      </c>
      <c r="G183" s="76">
        <f t="shared" si="38"/>
        <v>0</v>
      </c>
      <c r="H183" s="76">
        <f t="shared" si="39"/>
        <v>0</v>
      </c>
      <c r="I183" s="76">
        <f t="shared" si="40"/>
        <v>0</v>
      </c>
      <c r="J183" s="76">
        <f t="shared" si="41"/>
        <v>0</v>
      </c>
      <c r="K183" s="76">
        <f t="shared" si="42"/>
        <v>0</v>
      </c>
      <c r="L183" s="76">
        <f t="shared" si="43"/>
        <v>0</v>
      </c>
      <c r="M183" s="76">
        <f t="shared" ca="1" si="44"/>
        <v>-4.0558820889733255E-2</v>
      </c>
      <c r="N183" s="76">
        <f t="shared" ca="1" si="45"/>
        <v>0</v>
      </c>
      <c r="O183" s="86">
        <f t="shared" ca="1" si="46"/>
        <v>0</v>
      </c>
      <c r="P183" s="76">
        <f t="shared" ca="1" si="47"/>
        <v>0</v>
      </c>
      <c r="Q183" s="76">
        <f t="shared" ca="1" si="48"/>
        <v>0</v>
      </c>
      <c r="R183" s="30">
        <f t="shared" ca="1" si="49"/>
        <v>4.0558820889733255E-2</v>
      </c>
    </row>
    <row r="184" spans="1:18" x14ac:dyDescent="0.2">
      <c r="A184" s="83"/>
      <c r="B184" s="83"/>
      <c r="C184" s="83"/>
      <c r="D184" s="84">
        <f t="shared" si="35"/>
        <v>0</v>
      </c>
      <c r="E184" s="84">
        <f t="shared" si="36"/>
        <v>0</v>
      </c>
      <c r="F184" s="76">
        <f t="shared" si="37"/>
        <v>0</v>
      </c>
      <c r="G184" s="76">
        <f t="shared" si="38"/>
        <v>0</v>
      </c>
      <c r="H184" s="76">
        <f t="shared" si="39"/>
        <v>0</v>
      </c>
      <c r="I184" s="76">
        <f t="shared" si="40"/>
        <v>0</v>
      </c>
      <c r="J184" s="76">
        <f t="shared" si="41"/>
        <v>0</v>
      </c>
      <c r="K184" s="76">
        <f t="shared" si="42"/>
        <v>0</v>
      </c>
      <c r="L184" s="76">
        <f t="shared" si="43"/>
        <v>0</v>
      </c>
      <c r="M184" s="76">
        <f t="shared" ca="1" si="44"/>
        <v>-4.0558820889733255E-2</v>
      </c>
      <c r="N184" s="76">
        <f t="shared" ca="1" si="45"/>
        <v>0</v>
      </c>
      <c r="O184" s="86">
        <f t="shared" ca="1" si="46"/>
        <v>0</v>
      </c>
      <c r="P184" s="76">
        <f t="shared" ca="1" si="47"/>
        <v>0</v>
      </c>
      <c r="Q184" s="76">
        <f t="shared" ca="1" si="48"/>
        <v>0</v>
      </c>
      <c r="R184" s="30">
        <f t="shared" ca="1" si="49"/>
        <v>4.0558820889733255E-2</v>
      </c>
    </row>
    <row r="185" spans="1:18" x14ac:dyDescent="0.2">
      <c r="A185" s="83"/>
      <c r="B185" s="83"/>
      <c r="C185" s="83"/>
      <c r="D185" s="84">
        <f t="shared" si="35"/>
        <v>0</v>
      </c>
      <c r="E185" s="84">
        <f t="shared" si="36"/>
        <v>0</v>
      </c>
      <c r="F185" s="76">
        <f t="shared" si="37"/>
        <v>0</v>
      </c>
      <c r="G185" s="76">
        <f t="shared" si="38"/>
        <v>0</v>
      </c>
      <c r="H185" s="76">
        <f t="shared" si="39"/>
        <v>0</v>
      </c>
      <c r="I185" s="76">
        <f t="shared" si="40"/>
        <v>0</v>
      </c>
      <c r="J185" s="76">
        <f t="shared" si="41"/>
        <v>0</v>
      </c>
      <c r="K185" s="76">
        <f t="shared" si="42"/>
        <v>0</v>
      </c>
      <c r="L185" s="76">
        <f t="shared" si="43"/>
        <v>0</v>
      </c>
      <c r="M185" s="76">
        <f t="shared" ca="1" si="44"/>
        <v>-4.0558820889733255E-2</v>
      </c>
      <c r="N185" s="76">
        <f t="shared" ca="1" si="45"/>
        <v>0</v>
      </c>
      <c r="O185" s="86">
        <f t="shared" ca="1" si="46"/>
        <v>0</v>
      </c>
      <c r="P185" s="76">
        <f t="shared" ca="1" si="47"/>
        <v>0</v>
      </c>
      <c r="Q185" s="76">
        <f t="shared" ca="1" si="48"/>
        <v>0</v>
      </c>
      <c r="R185" s="30">
        <f t="shared" ca="1" si="49"/>
        <v>4.0558820889733255E-2</v>
      </c>
    </row>
    <row r="186" spans="1:18" x14ac:dyDescent="0.2">
      <c r="A186" s="83"/>
      <c r="B186" s="83"/>
      <c r="C186" s="83"/>
      <c r="D186" s="84">
        <f t="shared" si="35"/>
        <v>0</v>
      </c>
      <c r="E186" s="84">
        <f t="shared" si="36"/>
        <v>0</v>
      </c>
      <c r="F186" s="76">
        <f t="shared" si="37"/>
        <v>0</v>
      </c>
      <c r="G186" s="76">
        <f t="shared" si="38"/>
        <v>0</v>
      </c>
      <c r="H186" s="76">
        <f t="shared" si="39"/>
        <v>0</v>
      </c>
      <c r="I186" s="76">
        <f t="shared" si="40"/>
        <v>0</v>
      </c>
      <c r="J186" s="76">
        <f t="shared" si="41"/>
        <v>0</v>
      </c>
      <c r="K186" s="76">
        <f t="shared" si="42"/>
        <v>0</v>
      </c>
      <c r="L186" s="76">
        <f t="shared" si="43"/>
        <v>0</v>
      </c>
      <c r="M186" s="76">
        <f t="shared" ca="1" si="44"/>
        <v>-4.0558820889733255E-2</v>
      </c>
      <c r="N186" s="76">
        <f t="shared" ca="1" si="45"/>
        <v>0</v>
      </c>
      <c r="O186" s="86">
        <f t="shared" ca="1" si="46"/>
        <v>0</v>
      </c>
      <c r="P186" s="76">
        <f t="shared" ca="1" si="47"/>
        <v>0</v>
      </c>
      <c r="Q186" s="76">
        <f t="shared" ca="1" si="48"/>
        <v>0</v>
      </c>
      <c r="R186" s="30">
        <f t="shared" ca="1" si="49"/>
        <v>4.0558820889733255E-2</v>
      </c>
    </row>
    <row r="187" spans="1:18" x14ac:dyDescent="0.2">
      <c r="A187" s="83"/>
      <c r="B187" s="83"/>
      <c r="C187" s="83"/>
      <c r="D187" s="84">
        <f t="shared" si="35"/>
        <v>0</v>
      </c>
      <c r="E187" s="84">
        <f t="shared" si="36"/>
        <v>0</v>
      </c>
      <c r="F187" s="76">
        <f t="shared" si="37"/>
        <v>0</v>
      </c>
      <c r="G187" s="76">
        <f t="shared" si="38"/>
        <v>0</v>
      </c>
      <c r="H187" s="76">
        <f t="shared" si="39"/>
        <v>0</v>
      </c>
      <c r="I187" s="76">
        <f t="shared" si="40"/>
        <v>0</v>
      </c>
      <c r="J187" s="76">
        <f t="shared" si="41"/>
        <v>0</v>
      </c>
      <c r="K187" s="76">
        <f t="shared" si="42"/>
        <v>0</v>
      </c>
      <c r="L187" s="76">
        <f t="shared" si="43"/>
        <v>0</v>
      </c>
      <c r="M187" s="76">
        <f t="shared" ca="1" si="44"/>
        <v>-4.0558820889733255E-2</v>
      </c>
      <c r="N187" s="76">
        <f t="shared" ca="1" si="45"/>
        <v>0</v>
      </c>
      <c r="O187" s="86">
        <f t="shared" ca="1" si="46"/>
        <v>0</v>
      </c>
      <c r="P187" s="76">
        <f t="shared" ca="1" si="47"/>
        <v>0</v>
      </c>
      <c r="Q187" s="76">
        <f t="shared" ca="1" si="48"/>
        <v>0</v>
      </c>
      <c r="R187" s="30">
        <f t="shared" ca="1" si="49"/>
        <v>4.0558820889733255E-2</v>
      </c>
    </row>
    <row r="188" spans="1:18" x14ac:dyDescent="0.2">
      <c r="A188" s="83"/>
      <c r="B188" s="83"/>
      <c r="C188" s="83"/>
      <c r="D188" s="84">
        <f t="shared" si="35"/>
        <v>0</v>
      </c>
      <c r="E188" s="84">
        <f t="shared" si="36"/>
        <v>0</v>
      </c>
      <c r="F188" s="76">
        <f t="shared" si="37"/>
        <v>0</v>
      </c>
      <c r="G188" s="76">
        <f t="shared" si="38"/>
        <v>0</v>
      </c>
      <c r="H188" s="76">
        <f t="shared" si="39"/>
        <v>0</v>
      </c>
      <c r="I188" s="76">
        <f t="shared" si="40"/>
        <v>0</v>
      </c>
      <c r="J188" s="76">
        <f t="shared" si="41"/>
        <v>0</v>
      </c>
      <c r="K188" s="76">
        <f t="shared" si="42"/>
        <v>0</v>
      </c>
      <c r="L188" s="76">
        <f t="shared" si="43"/>
        <v>0</v>
      </c>
      <c r="M188" s="76">
        <f t="shared" ca="1" si="44"/>
        <v>-4.0558820889733255E-2</v>
      </c>
      <c r="N188" s="76">
        <f t="shared" ca="1" si="45"/>
        <v>0</v>
      </c>
      <c r="O188" s="86">
        <f t="shared" ca="1" si="46"/>
        <v>0</v>
      </c>
      <c r="P188" s="76">
        <f t="shared" ca="1" si="47"/>
        <v>0</v>
      </c>
      <c r="Q188" s="76">
        <f t="shared" ca="1" si="48"/>
        <v>0</v>
      </c>
      <c r="R188" s="30">
        <f t="shared" ca="1" si="49"/>
        <v>4.0558820889733255E-2</v>
      </c>
    </row>
    <row r="189" spans="1:18" x14ac:dyDescent="0.2">
      <c r="A189" s="83"/>
      <c r="B189" s="83"/>
      <c r="C189" s="83"/>
      <c r="D189" s="84">
        <f t="shared" si="35"/>
        <v>0</v>
      </c>
      <c r="E189" s="84">
        <f t="shared" si="36"/>
        <v>0</v>
      </c>
      <c r="F189" s="76">
        <f t="shared" si="37"/>
        <v>0</v>
      </c>
      <c r="G189" s="76">
        <f t="shared" si="38"/>
        <v>0</v>
      </c>
      <c r="H189" s="76">
        <f t="shared" si="39"/>
        <v>0</v>
      </c>
      <c r="I189" s="76">
        <f t="shared" si="40"/>
        <v>0</v>
      </c>
      <c r="J189" s="76">
        <f t="shared" si="41"/>
        <v>0</v>
      </c>
      <c r="K189" s="76">
        <f t="shared" si="42"/>
        <v>0</v>
      </c>
      <c r="L189" s="76">
        <f t="shared" si="43"/>
        <v>0</v>
      </c>
      <c r="M189" s="76">
        <f t="shared" ca="1" si="44"/>
        <v>-4.0558820889733255E-2</v>
      </c>
      <c r="N189" s="76">
        <f t="shared" ca="1" si="45"/>
        <v>0</v>
      </c>
      <c r="O189" s="86">
        <f t="shared" ca="1" si="46"/>
        <v>0</v>
      </c>
      <c r="P189" s="76">
        <f t="shared" ca="1" si="47"/>
        <v>0</v>
      </c>
      <c r="Q189" s="76">
        <f t="shared" ca="1" si="48"/>
        <v>0</v>
      </c>
      <c r="R189" s="30">
        <f t="shared" ca="1" si="49"/>
        <v>4.0558820889733255E-2</v>
      </c>
    </row>
    <row r="190" spans="1:18" x14ac:dyDescent="0.2">
      <c r="A190" s="83"/>
      <c r="B190" s="83"/>
      <c r="C190" s="83"/>
      <c r="D190" s="84">
        <f t="shared" si="35"/>
        <v>0</v>
      </c>
      <c r="E190" s="84">
        <f t="shared" si="36"/>
        <v>0</v>
      </c>
      <c r="F190" s="76">
        <f t="shared" si="37"/>
        <v>0</v>
      </c>
      <c r="G190" s="76">
        <f t="shared" si="38"/>
        <v>0</v>
      </c>
      <c r="H190" s="76">
        <f t="shared" si="39"/>
        <v>0</v>
      </c>
      <c r="I190" s="76">
        <f t="shared" si="40"/>
        <v>0</v>
      </c>
      <c r="J190" s="76">
        <f t="shared" si="41"/>
        <v>0</v>
      </c>
      <c r="K190" s="76">
        <f t="shared" si="42"/>
        <v>0</v>
      </c>
      <c r="L190" s="76">
        <f t="shared" si="43"/>
        <v>0</v>
      </c>
      <c r="M190" s="76">
        <f t="shared" ca="1" si="44"/>
        <v>-4.0558820889733255E-2</v>
      </c>
      <c r="N190" s="76">
        <f t="shared" ca="1" si="45"/>
        <v>0</v>
      </c>
      <c r="O190" s="86">
        <f t="shared" ca="1" si="46"/>
        <v>0</v>
      </c>
      <c r="P190" s="76">
        <f t="shared" ca="1" si="47"/>
        <v>0</v>
      </c>
      <c r="Q190" s="76">
        <f t="shared" ca="1" si="48"/>
        <v>0</v>
      </c>
      <c r="R190" s="30">
        <f t="shared" ca="1" si="49"/>
        <v>4.0558820889733255E-2</v>
      </c>
    </row>
    <row r="191" spans="1:18" x14ac:dyDescent="0.2">
      <c r="A191" s="83"/>
      <c r="B191" s="83"/>
      <c r="C191" s="83"/>
      <c r="D191" s="84">
        <f t="shared" si="35"/>
        <v>0</v>
      </c>
      <c r="E191" s="84">
        <f t="shared" si="36"/>
        <v>0</v>
      </c>
      <c r="F191" s="76">
        <f t="shared" si="37"/>
        <v>0</v>
      </c>
      <c r="G191" s="76">
        <f t="shared" si="38"/>
        <v>0</v>
      </c>
      <c r="H191" s="76">
        <f t="shared" si="39"/>
        <v>0</v>
      </c>
      <c r="I191" s="76">
        <f t="shared" si="40"/>
        <v>0</v>
      </c>
      <c r="J191" s="76">
        <f t="shared" si="41"/>
        <v>0</v>
      </c>
      <c r="K191" s="76">
        <f t="shared" si="42"/>
        <v>0</v>
      </c>
      <c r="L191" s="76">
        <f t="shared" si="43"/>
        <v>0</v>
      </c>
      <c r="M191" s="76">
        <f t="shared" ca="1" si="44"/>
        <v>-4.0558820889733255E-2</v>
      </c>
      <c r="N191" s="76">
        <f t="shared" ca="1" si="45"/>
        <v>0</v>
      </c>
      <c r="O191" s="86">
        <f t="shared" ca="1" si="46"/>
        <v>0</v>
      </c>
      <c r="P191" s="76">
        <f t="shared" ca="1" si="47"/>
        <v>0</v>
      </c>
      <c r="Q191" s="76">
        <f t="shared" ca="1" si="48"/>
        <v>0</v>
      </c>
      <c r="R191" s="30">
        <f t="shared" ca="1" si="49"/>
        <v>4.0558820889733255E-2</v>
      </c>
    </row>
    <row r="192" spans="1:18" x14ac:dyDescent="0.2">
      <c r="A192" s="83"/>
      <c r="B192" s="83"/>
      <c r="C192" s="83"/>
      <c r="D192" s="84">
        <f t="shared" si="35"/>
        <v>0</v>
      </c>
      <c r="E192" s="84">
        <f t="shared" si="36"/>
        <v>0</v>
      </c>
      <c r="F192" s="76">
        <f t="shared" si="37"/>
        <v>0</v>
      </c>
      <c r="G192" s="76">
        <f t="shared" si="38"/>
        <v>0</v>
      </c>
      <c r="H192" s="76">
        <f t="shared" si="39"/>
        <v>0</v>
      </c>
      <c r="I192" s="76">
        <f t="shared" si="40"/>
        <v>0</v>
      </c>
      <c r="J192" s="76">
        <f t="shared" si="41"/>
        <v>0</v>
      </c>
      <c r="K192" s="76">
        <f t="shared" si="42"/>
        <v>0</v>
      </c>
      <c r="L192" s="76">
        <f t="shared" si="43"/>
        <v>0</v>
      </c>
      <c r="M192" s="76">
        <f t="shared" ca="1" si="44"/>
        <v>-4.0558820889733255E-2</v>
      </c>
      <c r="N192" s="76">
        <f t="shared" ca="1" si="45"/>
        <v>0</v>
      </c>
      <c r="O192" s="86">
        <f t="shared" ca="1" si="46"/>
        <v>0</v>
      </c>
      <c r="P192" s="76">
        <f t="shared" ca="1" si="47"/>
        <v>0</v>
      </c>
      <c r="Q192" s="76">
        <f t="shared" ca="1" si="48"/>
        <v>0</v>
      </c>
      <c r="R192" s="30">
        <f t="shared" ca="1" si="49"/>
        <v>4.0558820889733255E-2</v>
      </c>
    </row>
    <row r="193" spans="1:18" x14ac:dyDescent="0.2">
      <c r="A193" s="83"/>
      <c r="B193" s="83"/>
      <c r="C193" s="83"/>
      <c r="D193" s="84">
        <f t="shared" si="35"/>
        <v>0</v>
      </c>
      <c r="E193" s="84">
        <f t="shared" si="36"/>
        <v>0</v>
      </c>
      <c r="F193" s="76">
        <f t="shared" si="37"/>
        <v>0</v>
      </c>
      <c r="G193" s="76">
        <f t="shared" si="38"/>
        <v>0</v>
      </c>
      <c r="H193" s="76">
        <f t="shared" si="39"/>
        <v>0</v>
      </c>
      <c r="I193" s="76">
        <f t="shared" si="40"/>
        <v>0</v>
      </c>
      <c r="J193" s="76">
        <f t="shared" si="41"/>
        <v>0</v>
      </c>
      <c r="K193" s="76">
        <f t="shared" si="42"/>
        <v>0</v>
      </c>
      <c r="L193" s="76">
        <f t="shared" si="43"/>
        <v>0</v>
      </c>
      <c r="M193" s="76">
        <f t="shared" ca="1" si="44"/>
        <v>-4.0558820889733255E-2</v>
      </c>
      <c r="N193" s="76">
        <f t="shared" ca="1" si="45"/>
        <v>0</v>
      </c>
      <c r="O193" s="86">
        <f t="shared" ca="1" si="46"/>
        <v>0</v>
      </c>
      <c r="P193" s="76">
        <f t="shared" ca="1" si="47"/>
        <v>0</v>
      </c>
      <c r="Q193" s="76">
        <f t="shared" ca="1" si="48"/>
        <v>0</v>
      </c>
      <c r="R193" s="30">
        <f t="shared" ca="1" si="49"/>
        <v>4.0558820889733255E-2</v>
      </c>
    </row>
    <row r="194" spans="1:18" x14ac:dyDescent="0.2">
      <c r="A194" s="83"/>
      <c r="B194" s="83"/>
      <c r="C194" s="83"/>
      <c r="D194" s="84">
        <f t="shared" si="35"/>
        <v>0</v>
      </c>
      <c r="E194" s="84">
        <f t="shared" si="36"/>
        <v>0</v>
      </c>
      <c r="F194" s="76">
        <f t="shared" si="37"/>
        <v>0</v>
      </c>
      <c r="G194" s="76">
        <f t="shared" si="38"/>
        <v>0</v>
      </c>
      <c r="H194" s="76">
        <f t="shared" si="39"/>
        <v>0</v>
      </c>
      <c r="I194" s="76">
        <f t="shared" si="40"/>
        <v>0</v>
      </c>
      <c r="J194" s="76">
        <f t="shared" si="41"/>
        <v>0</v>
      </c>
      <c r="K194" s="76">
        <f t="shared" si="42"/>
        <v>0</v>
      </c>
      <c r="L194" s="76">
        <f t="shared" si="43"/>
        <v>0</v>
      </c>
      <c r="M194" s="76">
        <f t="shared" ca="1" si="44"/>
        <v>-4.0558820889733255E-2</v>
      </c>
      <c r="N194" s="76">
        <f t="shared" ca="1" si="45"/>
        <v>0</v>
      </c>
      <c r="O194" s="86">
        <f t="shared" ca="1" si="46"/>
        <v>0</v>
      </c>
      <c r="P194" s="76">
        <f t="shared" ca="1" si="47"/>
        <v>0</v>
      </c>
      <c r="Q194" s="76">
        <f t="shared" ca="1" si="48"/>
        <v>0</v>
      </c>
      <c r="R194" s="30">
        <f t="shared" ca="1" si="49"/>
        <v>4.0558820889733255E-2</v>
      </c>
    </row>
    <row r="195" spans="1:18" x14ac:dyDescent="0.2">
      <c r="A195" s="83"/>
      <c r="B195" s="83"/>
      <c r="C195" s="83"/>
      <c r="D195" s="84">
        <f t="shared" si="35"/>
        <v>0</v>
      </c>
      <c r="E195" s="84">
        <f t="shared" si="36"/>
        <v>0</v>
      </c>
      <c r="F195" s="76">
        <f t="shared" si="37"/>
        <v>0</v>
      </c>
      <c r="G195" s="76">
        <f t="shared" si="38"/>
        <v>0</v>
      </c>
      <c r="H195" s="76">
        <f t="shared" si="39"/>
        <v>0</v>
      </c>
      <c r="I195" s="76">
        <f t="shared" si="40"/>
        <v>0</v>
      </c>
      <c r="J195" s="76">
        <f t="shared" si="41"/>
        <v>0</v>
      </c>
      <c r="K195" s="76">
        <f t="shared" si="42"/>
        <v>0</v>
      </c>
      <c r="L195" s="76">
        <f t="shared" si="43"/>
        <v>0</v>
      </c>
      <c r="M195" s="76">
        <f t="shared" ca="1" si="44"/>
        <v>-4.0558820889733255E-2</v>
      </c>
      <c r="N195" s="76">
        <f t="shared" ca="1" si="45"/>
        <v>0</v>
      </c>
      <c r="O195" s="86">
        <f t="shared" ca="1" si="46"/>
        <v>0</v>
      </c>
      <c r="P195" s="76">
        <f t="shared" ca="1" si="47"/>
        <v>0</v>
      </c>
      <c r="Q195" s="76">
        <f t="shared" ca="1" si="48"/>
        <v>0</v>
      </c>
      <c r="R195" s="30">
        <f t="shared" ca="1" si="49"/>
        <v>4.0558820889733255E-2</v>
      </c>
    </row>
    <row r="196" spans="1:18" x14ac:dyDescent="0.2">
      <c r="A196" s="83"/>
      <c r="B196" s="83"/>
      <c r="C196" s="83"/>
      <c r="D196" s="84">
        <f t="shared" si="35"/>
        <v>0</v>
      </c>
      <c r="E196" s="84">
        <f t="shared" si="36"/>
        <v>0</v>
      </c>
      <c r="F196" s="76">
        <f t="shared" si="37"/>
        <v>0</v>
      </c>
      <c r="G196" s="76">
        <f t="shared" si="38"/>
        <v>0</v>
      </c>
      <c r="H196" s="76">
        <f t="shared" si="39"/>
        <v>0</v>
      </c>
      <c r="I196" s="76">
        <f t="shared" si="40"/>
        <v>0</v>
      </c>
      <c r="J196" s="76">
        <f t="shared" si="41"/>
        <v>0</v>
      </c>
      <c r="K196" s="76">
        <f t="shared" si="42"/>
        <v>0</v>
      </c>
      <c r="L196" s="76">
        <f t="shared" si="43"/>
        <v>0</v>
      </c>
      <c r="M196" s="76">
        <f t="shared" ca="1" si="44"/>
        <v>-4.0558820889733255E-2</v>
      </c>
      <c r="N196" s="76">
        <f t="shared" ca="1" si="45"/>
        <v>0</v>
      </c>
      <c r="O196" s="86">
        <f t="shared" ca="1" si="46"/>
        <v>0</v>
      </c>
      <c r="P196" s="76">
        <f t="shared" ca="1" si="47"/>
        <v>0</v>
      </c>
      <c r="Q196" s="76">
        <f t="shared" ca="1" si="48"/>
        <v>0</v>
      </c>
      <c r="R196" s="30">
        <f t="shared" ca="1" si="49"/>
        <v>4.0558820889733255E-2</v>
      </c>
    </row>
    <row r="197" spans="1:18" x14ac:dyDescent="0.2">
      <c r="A197" s="83"/>
      <c r="B197" s="83"/>
      <c r="C197" s="83"/>
      <c r="D197" s="84">
        <f t="shared" si="35"/>
        <v>0</v>
      </c>
      <c r="E197" s="84">
        <f t="shared" si="36"/>
        <v>0</v>
      </c>
      <c r="F197" s="76">
        <f t="shared" si="37"/>
        <v>0</v>
      </c>
      <c r="G197" s="76">
        <f t="shared" si="38"/>
        <v>0</v>
      </c>
      <c r="H197" s="76">
        <f t="shared" si="39"/>
        <v>0</v>
      </c>
      <c r="I197" s="76">
        <f t="shared" si="40"/>
        <v>0</v>
      </c>
      <c r="J197" s="76">
        <f t="shared" si="41"/>
        <v>0</v>
      </c>
      <c r="K197" s="76">
        <f t="shared" si="42"/>
        <v>0</v>
      </c>
      <c r="L197" s="76">
        <f t="shared" si="43"/>
        <v>0</v>
      </c>
      <c r="M197" s="76">
        <f t="shared" ca="1" si="44"/>
        <v>-4.0558820889733255E-2</v>
      </c>
      <c r="N197" s="76">
        <f t="shared" ca="1" si="45"/>
        <v>0</v>
      </c>
      <c r="O197" s="86">
        <f t="shared" ca="1" si="46"/>
        <v>0</v>
      </c>
      <c r="P197" s="76">
        <f t="shared" ca="1" si="47"/>
        <v>0</v>
      </c>
      <c r="Q197" s="76">
        <f t="shared" ca="1" si="48"/>
        <v>0</v>
      </c>
      <c r="R197" s="30">
        <f t="shared" ca="1" si="49"/>
        <v>4.0558820889733255E-2</v>
      </c>
    </row>
    <row r="198" spans="1:18" x14ac:dyDescent="0.2">
      <c r="A198" s="83"/>
      <c r="B198" s="83"/>
      <c r="C198" s="83"/>
      <c r="D198" s="84">
        <f t="shared" si="35"/>
        <v>0</v>
      </c>
      <c r="E198" s="84">
        <f t="shared" si="36"/>
        <v>0</v>
      </c>
      <c r="F198" s="76">
        <f t="shared" si="37"/>
        <v>0</v>
      </c>
      <c r="G198" s="76">
        <f t="shared" si="38"/>
        <v>0</v>
      </c>
      <c r="H198" s="76">
        <f t="shared" si="39"/>
        <v>0</v>
      </c>
      <c r="I198" s="76">
        <f t="shared" si="40"/>
        <v>0</v>
      </c>
      <c r="J198" s="76">
        <f t="shared" si="41"/>
        <v>0</v>
      </c>
      <c r="K198" s="76">
        <f t="shared" si="42"/>
        <v>0</v>
      </c>
      <c r="L198" s="76">
        <f t="shared" si="43"/>
        <v>0</v>
      </c>
      <c r="M198" s="76">
        <f t="shared" ca="1" si="44"/>
        <v>-4.0558820889733255E-2</v>
      </c>
      <c r="N198" s="76">
        <f t="shared" ca="1" si="45"/>
        <v>0</v>
      </c>
      <c r="O198" s="86">
        <f t="shared" ca="1" si="46"/>
        <v>0</v>
      </c>
      <c r="P198" s="76">
        <f t="shared" ca="1" si="47"/>
        <v>0</v>
      </c>
      <c r="Q198" s="76">
        <f t="shared" ca="1" si="48"/>
        <v>0</v>
      </c>
      <c r="R198" s="30">
        <f t="shared" ca="1" si="49"/>
        <v>4.0558820889733255E-2</v>
      </c>
    </row>
    <row r="199" spans="1:18" x14ac:dyDescent="0.2">
      <c r="A199" s="83"/>
      <c r="B199" s="83"/>
      <c r="C199" s="83"/>
      <c r="D199" s="84">
        <f t="shared" si="35"/>
        <v>0</v>
      </c>
      <c r="E199" s="84">
        <f t="shared" si="36"/>
        <v>0</v>
      </c>
      <c r="F199" s="76">
        <f t="shared" si="37"/>
        <v>0</v>
      </c>
      <c r="G199" s="76">
        <f t="shared" si="38"/>
        <v>0</v>
      </c>
      <c r="H199" s="76">
        <f t="shared" si="39"/>
        <v>0</v>
      </c>
      <c r="I199" s="76">
        <f t="shared" si="40"/>
        <v>0</v>
      </c>
      <c r="J199" s="76">
        <f t="shared" si="41"/>
        <v>0</v>
      </c>
      <c r="K199" s="76">
        <f t="shared" si="42"/>
        <v>0</v>
      </c>
      <c r="L199" s="76">
        <f t="shared" si="43"/>
        <v>0</v>
      </c>
      <c r="M199" s="76">
        <f t="shared" ca="1" si="44"/>
        <v>-4.0558820889733255E-2</v>
      </c>
      <c r="N199" s="76">
        <f t="shared" ca="1" si="45"/>
        <v>0</v>
      </c>
      <c r="O199" s="86">
        <f t="shared" ca="1" si="46"/>
        <v>0</v>
      </c>
      <c r="P199" s="76">
        <f t="shared" ca="1" si="47"/>
        <v>0</v>
      </c>
      <c r="Q199" s="76">
        <f t="shared" ca="1" si="48"/>
        <v>0</v>
      </c>
      <c r="R199" s="30">
        <f t="shared" ca="1" si="49"/>
        <v>4.0558820889733255E-2</v>
      </c>
    </row>
    <row r="200" spans="1:18" x14ac:dyDescent="0.2">
      <c r="A200" s="83"/>
      <c r="B200" s="83"/>
      <c r="C200" s="83"/>
      <c r="D200" s="84">
        <f t="shared" si="35"/>
        <v>0</v>
      </c>
      <c r="E200" s="84">
        <f t="shared" si="36"/>
        <v>0</v>
      </c>
      <c r="F200" s="76">
        <f t="shared" si="37"/>
        <v>0</v>
      </c>
      <c r="G200" s="76">
        <f t="shared" si="38"/>
        <v>0</v>
      </c>
      <c r="H200" s="76">
        <f t="shared" si="39"/>
        <v>0</v>
      </c>
      <c r="I200" s="76">
        <f t="shared" si="40"/>
        <v>0</v>
      </c>
      <c r="J200" s="76">
        <f t="shared" si="41"/>
        <v>0</v>
      </c>
      <c r="K200" s="76">
        <f t="shared" si="42"/>
        <v>0</v>
      </c>
      <c r="L200" s="76">
        <f t="shared" si="43"/>
        <v>0</v>
      </c>
      <c r="M200" s="76">
        <f t="shared" ca="1" si="44"/>
        <v>-4.0558820889733255E-2</v>
      </c>
      <c r="N200" s="76">
        <f t="shared" ca="1" si="45"/>
        <v>0</v>
      </c>
      <c r="O200" s="86">
        <f t="shared" ca="1" si="46"/>
        <v>0</v>
      </c>
      <c r="P200" s="76">
        <f t="shared" ca="1" si="47"/>
        <v>0</v>
      </c>
      <c r="Q200" s="76">
        <f t="shared" ca="1" si="48"/>
        <v>0</v>
      </c>
      <c r="R200" s="30">
        <f t="shared" ca="1" si="49"/>
        <v>4.0558820889733255E-2</v>
      </c>
    </row>
    <row r="201" spans="1:18" x14ac:dyDescent="0.2">
      <c r="A201" s="83"/>
      <c r="B201" s="83"/>
      <c r="C201" s="83"/>
      <c r="D201" s="84">
        <f t="shared" si="35"/>
        <v>0</v>
      </c>
      <c r="E201" s="84">
        <f t="shared" si="36"/>
        <v>0</v>
      </c>
      <c r="F201" s="76">
        <f t="shared" si="37"/>
        <v>0</v>
      </c>
      <c r="G201" s="76">
        <f t="shared" si="38"/>
        <v>0</v>
      </c>
      <c r="H201" s="76">
        <f t="shared" si="39"/>
        <v>0</v>
      </c>
      <c r="I201" s="76">
        <f t="shared" si="40"/>
        <v>0</v>
      </c>
      <c r="J201" s="76">
        <f t="shared" si="41"/>
        <v>0</v>
      </c>
      <c r="K201" s="76">
        <f t="shared" si="42"/>
        <v>0</v>
      </c>
      <c r="L201" s="76">
        <f t="shared" si="43"/>
        <v>0</v>
      </c>
      <c r="M201" s="76">
        <f t="shared" ca="1" si="44"/>
        <v>-4.0558820889733255E-2</v>
      </c>
      <c r="N201" s="76">
        <f t="shared" ca="1" si="45"/>
        <v>0</v>
      </c>
      <c r="O201" s="86">
        <f t="shared" ca="1" si="46"/>
        <v>0</v>
      </c>
      <c r="P201" s="76">
        <f t="shared" ca="1" si="47"/>
        <v>0</v>
      </c>
      <c r="Q201" s="76">
        <f t="shared" ca="1" si="48"/>
        <v>0</v>
      </c>
      <c r="R201" s="30">
        <f t="shared" ca="1" si="49"/>
        <v>4.0558820889733255E-2</v>
      </c>
    </row>
    <row r="202" spans="1:18" x14ac:dyDescent="0.2">
      <c r="A202" s="83"/>
      <c r="B202" s="83"/>
      <c r="C202" s="83"/>
      <c r="D202" s="84">
        <f t="shared" si="35"/>
        <v>0</v>
      </c>
      <c r="E202" s="84">
        <f t="shared" si="36"/>
        <v>0</v>
      </c>
      <c r="F202" s="76">
        <f t="shared" si="37"/>
        <v>0</v>
      </c>
      <c r="G202" s="76">
        <f t="shared" si="38"/>
        <v>0</v>
      </c>
      <c r="H202" s="76">
        <f t="shared" si="39"/>
        <v>0</v>
      </c>
      <c r="I202" s="76">
        <f t="shared" si="40"/>
        <v>0</v>
      </c>
      <c r="J202" s="76">
        <f t="shared" si="41"/>
        <v>0</v>
      </c>
      <c r="K202" s="76">
        <f t="shared" si="42"/>
        <v>0</v>
      </c>
      <c r="L202" s="76">
        <f t="shared" si="43"/>
        <v>0</v>
      </c>
      <c r="M202" s="76">
        <f t="shared" ca="1" si="44"/>
        <v>-4.0558820889733255E-2</v>
      </c>
      <c r="N202" s="76">
        <f t="shared" ca="1" si="45"/>
        <v>0</v>
      </c>
      <c r="O202" s="86">
        <f t="shared" ca="1" si="46"/>
        <v>0</v>
      </c>
      <c r="P202" s="76">
        <f t="shared" ca="1" si="47"/>
        <v>0</v>
      </c>
      <c r="Q202" s="76">
        <f t="shared" ca="1" si="48"/>
        <v>0</v>
      </c>
      <c r="R202" s="30">
        <f t="shared" ca="1" si="49"/>
        <v>4.0558820889733255E-2</v>
      </c>
    </row>
    <row r="203" spans="1:18" x14ac:dyDescent="0.2">
      <c r="A203" s="83"/>
      <c r="B203" s="83"/>
      <c r="C203" s="83"/>
      <c r="D203" s="84">
        <f t="shared" si="35"/>
        <v>0</v>
      </c>
      <c r="E203" s="84">
        <f t="shared" si="36"/>
        <v>0</v>
      </c>
      <c r="F203" s="76">
        <f t="shared" si="37"/>
        <v>0</v>
      </c>
      <c r="G203" s="76">
        <f t="shared" si="38"/>
        <v>0</v>
      </c>
      <c r="H203" s="76">
        <f t="shared" si="39"/>
        <v>0</v>
      </c>
      <c r="I203" s="76">
        <f t="shared" si="40"/>
        <v>0</v>
      </c>
      <c r="J203" s="76">
        <f t="shared" si="41"/>
        <v>0</v>
      </c>
      <c r="K203" s="76">
        <f t="shared" si="42"/>
        <v>0</v>
      </c>
      <c r="L203" s="76">
        <f t="shared" si="43"/>
        <v>0</v>
      </c>
      <c r="M203" s="76">
        <f t="shared" ca="1" si="44"/>
        <v>-4.0558820889733255E-2</v>
      </c>
      <c r="N203" s="76">
        <f t="shared" ca="1" si="45"/>
        <v>0</v>
      </c>
      <c r="O203" s="86">
        <f t="shared" ca="1" si="46"/>
        <v>0</v>
      </c>
      <c r="P203" s="76">
        <f t="shared" ca="1" si="47"/>
        <v>0</v>
      </c>
      <c r="Q203" s="76">
        <f t="shared" ca="1" si="48"/>
        <v>0</v>
      </c>
      <c r="R203" s="30">
        <f t="shared" ca="1" si="49"/>
        <v>4.0558820889733255E-2</v>
      </c>
    </row>
    <row r="204" spans="1:18" x14ac:dyDescent="0.2">
      <c r="A204" s="83"/>
      <c r="B204" s="83"/>
      <c r="C204" s="83"/>
      <c r="D204" s="84">
        <f t="shared" si="35"/>
        <v>0</v>
      </c>
      <c r="E204" s="84">
        <f t="shared" si="36"/>
        <v>0</v>
      </c>
      <c r="F204" s="76">
        <f t="shared" si="37"/>
        <v>0</v>
      </c>
      <c r="G204" s="76">
        <f t="shared" si="38"/>
        <v>0</v>
      </c>
      <c r="H204" s="76">
        <f t="shared" si="39"/>
        <v>0</v>
      </c>
      <c r="I204" s="76">
        <f t="shared" si="40"/>
        <v>0</v>
      </c>
      <c r="J204" s="76">
        <f t="shared" si="41"/>
        <v>0</v>
      </c>
      <c r="K204" s="76">
        <f t="shared" si="42"/>
        <v>0</v>
      </c>
      <c r="L204" s="76">
        <f t="shared" si="43"/>
        <v>0</v>
      </c>
      <c r="M204" s="76">
        <f t="shared" ca="1" si="44"/>
        <v>-4.0558820889733255E-2</v>
      </c>
      <c r="N204" s="76">
        <f t="shared" ca="1" si="45"/>
        <v>0</v>
      </c>
      <c r="O204" s="86">
        <f t="shared" ca="1" si="46"/>
        <v>0</v>
      </c>
      <c r="P204" s="76">
        <f t="shared" ca="1" si="47"/>
        <v>0</v>
      </c>
      <c r="Q204" s="76">
        <f t="shared" ca="1" si="48"/>
        <v>0</v>
      </c>
      <c r="R204" s="30">
        <f t="shared" ca="1" si="49"/>
        <v>4.0558820889733255E-2</v>
      </c>
    </row>
    <row r="205" spans="1:18" x14ac:dyDescent="0.2">
      <c r="A205" s="83"/>
      <c r="B205" s="83"/>
      <c r="C205" s="83"/>
      <c r="D205" s="84">
        <f t="shared" si="35"/>
        <v>0</v>
      </c>
      <c r="E205" s="84">
        <f t="shared" si="36"/>
        <v>0</v>
      </c>
      <c r="F205" s="76">
        <f t="shared" si="37"/>
        <v>0</v>
      </c>
      <c r="G205" s="76">
        <f t="shared" si="38"/>
        <v>0</v>
      </c>
      <c r="H205" s="76">
        <f t="shared" si="39"/>
        <v>0</v>
      </c>
      <c r="I205" s="76">
        <f t="shared" si="40"/>
        <v>0</v>
      </c>
      <c r="J205" s="76">
        <f t="shared" si="41"/>
        <v>0</v>
      </c>
      <c r="K205" s="76">
        <f t="shared" si="42"/>
        <v>0</v>
      </c>
      <c r="L205" s="76">
        <f t="shared" si="43"/>
        <v>0</v>
      </c>
      <c r="M205" s="76">
        <f t="shared" ca="1" si="44"/>
        <v>-4.0558820889733255E-2</v>
      </c>
      <c r="N205" s="76">
        <f t="shared" ca="1" si="45"/>
        <v>0</v>
      </c>
      <c r="O205" s="86">
        <f t="shared" ca="1" si="46"/>
        <v>0</v>
      </c>
      <c r="P205" s="76">
        <f t="shared" ca="1" si="47"/>
        <v>0</v>
      </c>
      <c r="Q205" s="76">
        <f t="shared" ca="1" si="48"/>
        <v>0</v>
      </c>
      <c r="R205" s="30">
        <f t="shared" ca="1" si="49"/>
        <v>4.0558820889733255E-2</v>
      </c>
    </row>
    <row r="206" spans="1:18" x14ac:dyDescent="0.2">
      <c r="A206" s="83"/>
      <c r="B206" s="83"/>
      <c r="C206" s="83"/>
      <c r="D206" s="84">
        <f t="shared" si="35"/>
        <v>0</v>
      </c>
      <c r="E206" s="84">
        <f t="shared" si="36"/>
        <v>0</v>
      </c>
      <c r="F206" s="76">
        <f t="shared" si="37"/>
        <v>0</v>
      </c>
      <c r="G206" s="76">
        <f t="shared" si="38"/>
        <v>0</v>
      </c>
      <c r="H206" s="76">
        <f t="shared" si="39"/>
        <v>0</v>
      </c>
      <c r="I206" s="76">
        <f t="shared" si="40"/>
        <v>0</v>
      </c>
      <c r="J206" s="76">
        <f t="shared" si="41"/>
        <v>0</v>
      </c>
      <c r="K206" s="76">
        <f t="shared" si="42"/>
        <v>0</v>
      </c>
      <c r="L206" s="76">
        <f t="shared" si="43"/>
        <v>0</v>
      </c>
      <c r="M206" s="76">
        <f t="shared" ca="1" si="44"/>
        <v>-4.0558820889733255E-2</v>
      </c>
      <c r="N206" s="76">
        <f t="shared" ca="1" si="45"/>
        <v>0</v>
      </c>
      <c r="O206" s="86">
        <f t="shared" ca="1" si="46"/>
        <v>0</v>
      </c>
      <c r="P206" s="76">
        <f t="shared" ca="1" si="47"/>
        <v>0</v>
      </c>
      <c r="Q206" s="76">
        <f t="shared" ca="1" si="48"/>
        <v>0</v>
      </c>
      <c r="R206" s="30">
        <f t="shared" ca="1" si="49"/>
        <v>4.0558820889733255E-2</v>
      </c>
    </row>
    <row r="207" spans="1:18" x14ac:dyDescent="0.2">
      <c r="A207" s="83"/>
      <c r="B207" s="83"/>
      <c r="C207" s="83"/>
      <c r="D207" s="84">
        <f t="shared" si="35"/>
        <v>0</v>
      </c>
      <c r="E207" s="84">
        <f t="shared" si="36"/>
        <v>0</v>
      </c>
      <c r="F207" s="76">
        <f t="shared" si="37"/>
        <v>0</v>
      </c>
      <c r="G207" s="76">
        <f t="shared" si="38"/>
        <v>0</v>
      </c>
      <c r="H207" s="76">
        <f t="shared" si="39"/>
        <v>0</v>
      </c>
      <c r="I207" s="76">
        <f t="shared" si="40"/>
        <v>0</v>
      </c>
      <c r="J207" s="76">
        <f t="shared" si="41"/>
        <v>0</v>
      </c>
      <c r="K207" s="76">
        <f t="shared" si="42"/>
        <v>0</v>
      </c>
      <c r="L207" s="76">
        <f t="shared" si="43"/>
        <v>0</v>
      </c>
      <c r="M207" s="76">
        <f t="shared" ca="1" si="44"/>
        <v>-4.0558820889733255E-2</v>
      </c>
      <c r="N207" s="76">
        <f t="shared" ca="1" si="45"/>
        <v>0</v>
      </c>
      <c r="O207" s="86">
        <f t="shared" ca="1" si="46"/>
        <v>0</v>
      </c>
      <c r="P207" s="76">
        <f t="shared" ca="1" si="47"/>
        <v>0</v>
      </c>
      <c r="Q207" s="76">
        <f t="shared" ca="1" si="48"/>
        <v>0</v>
      </c>
      <c r="R207" s="30">
        <f t="shared" ca="1" si="49"/>
        <v>4.0558820889733255E-2</v>
      </c>
    </row>
    <row r="208" spans="1:18" x14ac:dyDescent="0.2">
      <c r="A208" s="83"/>
      <c r="B208" s="83"/>
      <c r="C208" s="83"/>
      <c r="D208" s="84">
        <f t="shared" si="35"/>
        <v>0</v>
      </c>
      <c r="E208" s="84">
        <f t="shared" si="36"/>
        <v>0</v>
      </c>
      <c r="F208" s="76">
        <f t="shared" si="37"/>
        <v>0</v>
      </c>
      <c r="G208" s="76">
        <f t="shared" si="38"/>
        <v>0</v>
      </c>
      <c r="H208" s="76">
        <f t="shared" si="39"/>
        <v>0</v>
      </c>
      <c r="I208" s="76">
        <f t="shared" si="40"/>
        <v>0</v>
      </c>
      <c r="J208" s="76">
        <f t="shared" si="41"/>
        <v>0</v>
      </c>
      <c r="K208" s="76">
        <f t="shared" si="42"/>
        <v>0</v>
      </c>
      <c r="L208" s="76">
        <f t="shared" si="43"/>
        <v>0</v>
      </c>
      <c r="M208" s="76">
        <f t="shared" ca="1" si="44"/>
        <v>-4.0558820889733255E-2</v>
      </c>
      <c r="N208" s="76">
        <f t="shared" ca="1" si="45"/>
        <v>0</v>
      </c>
      <c r="O208" s="86">
        <f t="shared" ca="1" si="46"/>
        <v>0</v>
      </c>
      <c r="P208" s="76">
        <f t="shared" ca="1" si="47"/>
        <v>0</v>
      </c>
      <c r="Q208" s="76">
        <f t="shared" ca="1" si="48"/>
        <v>0</v>
      </c>
      <c r="R208" s="30">
        <f t="shared" ca="1" si="49"/>
        <v>4.0558820889733255E-2</v>
      </c>
    </row>
    <row r="209" spans="1:18" x14ac:dyDescent="0.2">
      <c r="A209" s="83"/>
      <c r="B209" s="83"/>
      <c r="C209" s="83"/>
      <c r="D209" s="84">
        <f t="shared" si="35"/>
        <v>0</v>
      </c>
      <c r="E209" s="84">
        <f t="shared" si="36"/>
        <v>0</v>
      </c>
      <c r="F209" s="76">
        <f t="shared" si="37"/>
        <v>0</v>
      </c>
      <c r="G209" s="76">
        <f t="shared" si="38"/>
        <v>0</v>
      </c>
      <c r="H209" s="76">
        <f t="shared" si="39"/>
        <v>0</v>
      </c>
      <c r="I209" s="76">
        <f t="shared" si="40"/>
        <v>0</v>
      </c>
      <c r="J209" s="76">
        <f t="shared" si="41"/>
        <v>0</v>
      </c>
      <c r="K209" s="76">
        <f t="shared" si="42"/>
        <v>0</v>
      </c>
      <c r="L209" s="76">
        <f t="shared" si="43"/>
        <v>0</v>
      </c>
      <c r="M209" s="76">
        <f t="shared" ca="1" si="44"/>
        <v>-4.0558820889733255E-2</v>
      </c>
      <c r="N209" s="76">
        <f t="shared" ca="1" si="45"/>
        <v>0</v>
      </c>
      <c r="O209" s="86">
        <f t="shared" ca="1" si="46"/>
        <v>0</v>
      </c>
      <c r="P209" s="76">
        <f t="shared" ca="1" si="47"/>
        <v>0</v>
      </c>
      <c r="Q209" s="76">
        <f t="shared" ca="1" si="48"/>
        <v>0</v>
      </c>
      <c r="R209" s="30">
        <f t="shared" ca="1" si="49"/>
        <v>4.0558820889733255E-2</v>
      </c>
    </row>
    <row r="210" spans="1:18" x14ac:dyDescent="0.2">
      <c r="A210" s="83"/>
      <c r="B210" s="83"/>
      <c r="C210" s="83"/>
      <c r="D210" s="84">
        <f t="shared" si="35"/>
        <v>0</v>
      </c>
      <c r="E210" s="84">
        <f t="shared" si="36"/>
        <v>0</v>
      </c>
      <c r="F210" s="76">
        <f t="shared" si="37"/>
        <v>0</v>
      </c>
      <c r="G210" s="76">
        <f t="shared" si="38"/>
        <v>0</v>
      </c>
      <c r="H210" s="76">
        <f t="shared" si="39"/>
        <v>0</v>
      </c>
      <c r="I210" s="76">
        <f t="shared" si="40"/>
        <v>0</v>
      </c>
      <c r="J210" s="76">
        <f t="shared" si="41"/>
        <v>0</v>
      </c>
      <c r="K210" s="76">
        <f t="shared" si="42"/>
        <v>0</v>
      </c>
      <c r="L210" s="76">
        <f t="shared" si="43"/>
        <v>0</v>
      </c>
      <c r="M210" s="76">
        <f t="shared" ca="1" si="44"/>
        <v>-4.0558820889733255E-2</v>
      </c>
      <c r="N210" s="76">
        <f t="shared" ca="1" si="45"/>
        <v>0</v>
      </c>
      <c r="O210" s="86">
        <f t="shared" ca="1" si="46"/>
        <v>0</v>
      </c>
      <c r="P210" s="76">
        <f t="shared" ca="1" si="47"/>
        <v>0</v>
      </c>
      <c r="Q210" s="76">
        <f t="shared" ca="1" si="48"/>
        <v>0</v>
      </c>
      <c r="R210" s="30">
        <f t="shared" ca="1" si="49"/>
        <v>4.0558820889733255E-2</v>
      </c>
    </row>
    <row r="211" spans="1:18" x14ac:dyDescent="0.2">
      <c r="A211" s="83"/>
      <c r="B211" s="83"/>
      <c r="C211" s="83"/>
      <c r="D211" s="84">
        <f t="shared" si="35"/>
        <v>0</v>
      </c>
      <c r="E211" s="84">
        <f t="shared" si="36"/>
        <v>0</v>
      </c>
      <c r="F211" s="76">
        <f t="shared" si="37"/>
        <v>0</v>
      </c>
      <c r="G211" s="76">
        <f t="shared" si="38"/>
        <v>0</v>
      </c>
      <c r="H211" s="76">
        <f t="shared" si="39"/>
        <v>0</v>
      </c>
      <c r="I211" s="76">
        <f t="shared" si="40"/>
        <v>0</v>
      </c>
      <c r="J211" s="76">
        <f t="shared" si="41"/>
        <v>0</v>
      </c>
      <c r="K211" s="76">
        <f t="shared" si="42"/>
        <v>0</v>
      </c>
      <c r="L211" s="76">
        <f t="shared" si="43"/>
        <v>0</v>
      </c>
      <c r="M211" s="76">
        <f t="shared" ca="1" si="44"/>
        <v>-4.0558820889733255E-2</v>
      </c>
      <c r="N211" s="76">
        <f t="shared" ca="1" si="45"/>
        <v>0</v>
      </c>
      <c r="O211" s="86">
        <f t="shared" ca="1" si="46"/>
        <v>0</v>
      </c>
      <c r="P211" s="76">
        <f t="shared" ca="1" si="47"/>
        <v>0</v>
      </c>
      <c r="Q211" s="76">
        <f t="shared" ca="1" si="48"/>
        <v>0</v>
      </c>
      <c r="R211" s="30">
        <f t="shared" ca="1" si="49"/>
        <v>4.0558820889733255E-2</v>
      </c>
    </row>
    <row r="212" spans="1:18" x14ac:dyDescent="0.2">
      <c r="A212" s="83"/>
      <c r="B212" s="83"/>
      <c r="C212" s="83"/>
      <c r="D212" s="84">
        <f t="shared" si="35"/>
        <v>0</v>
      </c>
      <c r="E212" s="84">
        <f t="shared" si="36"/>
        <v>0</v>
      </c>
      <c r="F212" s="76">
        <f t="shared" si="37"/>
        <v>0</v>
      </c>
      <c r="G212" s="76">
        <f t="shared" si="38"/>
        <v>0</v>
      </c>
      <c r="H212" s="76">
        <f t="shared" si="39"/>
        <v>0</v>
      </c>
      <c r="I212" s="76">
        <f t="shared" si="40"/>
        <v>0</v>
      </c>
      <c r="J212" s="76">
        <f t="shared" si="41"/>
        <v>0</v>
      </c>
      <c r="K212" s="76">
        <f t="shared" si="42"/>
        <v>0</v>
      </c>
      <c r="L212" s="76">
        <f t="shared" si="43"/>
        <v>0</v>
      </c>
      <c r="M212" s="76">
        <f t="shared" ca="1" si="44"/>
        <v>-4.0558820889733255E-2</v>
      </c>
      <c r="N212" s="76">
        <f t="shared" ca="1" si="45"/>
        <v>0</v>
      </c>
      <c r="O212" s="86">
        <f t="shared" ca="1" si="46"/>
        <v>0</v>
      </c>
      <c r="P212" s="76">
        <f t="shared" ca="1" si="47"/>
        <v>0</v>
      </c>
      <c r="Q212" s="76">
        <f t="shared" ca="1" si="48"/>
        <v>0</v>
      </c>
      <c r="R212" s="30">
        <f t="shared" ca="1" si="49"/>
        <v>4.0558820889733255E-2</v>
      </c>
    </row>
    <row r="213" spans="1:18" x14ac:dyDescent="0.2">
      <c r="A213" s="83"/>
      <c r="B213" s="83"/>
      <c r="C213" s="83"/>
      <c r="D213" s="84">
        <f t="shared" ref="D213:D276" si="50">A213/A$18</f>
        <v>0</v>
      </c>
      <c r="E213" s="84">
        <f t="shared" ref="E213:E276" si="51">B213/B$18</f>
        <v>0</v>
      </c>
      <c r="F213" s="76">
        <f t="shared" ref="F213:F276" si="52">$C213*D213</f>
        <v>0</v>
      </c>
      <c r="G213" s="76">
        <f t="shared" ref="G213:G276" si="53">$C213*E213</f>
        <v>0</v>
      </c>
      <c r="H213" s="76">
        <f t="shared" ref="H213:H276" si="54">C213*D213*D213</f>
        <v>0</v>
      </c>
      <c r="I213" s="76">
        <f t="shared" ref="I213:I276" si="55">C213*D213*D213*D213</f>
        <v>0</v>
      </c>
      <c r="J213" s="76">
        <f t="shared" ref="J213:J276" si="56">C213*D213*D213*D213*D213</f>
        <v>0</v>
      </c>
      <c r="K213" s="76">
        <f t="shared" ref="K213:K276" si="57">C213*E213*D213</f>
        <v>0</v>
      </c>
      <c r="L213" s="76">
        <f t="shared" ref="L213:L276" si="58">C213*E213*D213*D213</f>
        <v>0</v>
      </c>
      <c r="M213" s="76">
        <f t="shared" ref="M213:M276" ca="1" si="59">+E$4+E$5*D213+E$6*D213^2</f>
        <v>-4.0558820889733255E-2</v>
      </c>
      <c r="N213" s="76">
        <f t="shared" ref="N213:N276" ca="1" si="60">C213*(M213-E213)^2</f>
        <v>0</v>
      </c>
      <c r="O213" s="86">
        <f t="shared" ref="O213:O276" ca="1" si="61">(C213*O$1-O$2*F213+O$3*H213)^2</f>
        <v>0</v>
      </c>
      <c r="P213" s="76">
        <f t="shared" ref="P213:P276" ca="1" si="62">(-C213*O$2+O$4*F213-O$5*H213)^2</f>
        <v>0</v>
      </c>
      <c r="Q213" s="76">
        <f t="shared" ref="Q213:Q276" ca="1" si="63">+(C213*O$3-F213*O$5+H213*O$6)^2</f>
        <v>0</v>
      </c>
      <c r="R213" s="30">
        <f t="shared" ref="R213:R276" ca="1" si="64">+E213-M213</f>
        <v>4.0558820889733255E-2</v>
      </c>
    </row>
    <row r="214" spans="1:18" x14ac:dyDescent="0.2">
      <c r="A214" s="83"/>
      <c r="B214" s="83"/>
      <c r="C214" s="83"/>
      <c r="D214" s="84">
        <f t="shared" si="50"/>
        <v>0</v>
      </c>
      <c r="E214" s="84">
        <f t="shared" si="51"/>
        <v>0</v>
      </c>
      <c r="F214" s="76">
        <f t="shared" si="52"/>
        <v>0</v>
      </c>
      <c r="G214" s="76">
        <f t="shared" si="53"/>
        <v>0</v>
      </c>
      <c r="H214" s="76">
        <f t="shared" si="54"/>
        <v>0</v>
      </c>
      <c r="I214" s="76">
        <f t="shared" si="55"/>
        <v>0</v>
      </c>
      <c r="J214" s="76">
        <f t="shared" si="56"/>
        <v>0</v>
      </c>
      <c r="K214" s="76">
        <f t="shared" si="57"/>
        <v>0</v>
      </c>
      <c r="L214" s="76">
        <f t="shared" si="58"/>
        <v>0</v>
      </c>
      <c r="M214" s="76">
        <f t="shared" ca="1" si="59"/>
        <v>-4.0558820889733255E-2</v>
      </c>
      <c r="N214" s="76">
        <f t="shared" ca="1" si="60"/>
        <v>0</v>
      </c>
      <c r="O214" s="86">
        <f t="shared" ca="1" si="61"/>
        <v>0</v>
      </c>
      <c r="P214" s="76">
        <f t="shared" ca="1" si="62"/>
        <v>0</v>
      </c>
      <c r="Q214" s="76">
        <f t="shared" ca="1" si="63"/>
        <v>0</v>
      </c>
      <c r="R214" s="30">
        <f t="shared" ca="1" si="64"/>
        <v>4.0558820889733255E-2</v>
      </c>
    </row>
    <row r="215" spans="1:18" x14ac:dyDescent="0.2">
      <c r="A215" s="83"/>
      <c r="B215" s="83"/>
      <c r="C215" s="83"/>
      <c r="D215" s="84">
        <f t="shared" si="50"/>
        <v>0</v>
      </c>
      <c r="E215" s="84">
        <f t="shared" si="51"/>
        <v>0</v>
      </c>
      <c r="F215" s="76">
        <f t="shared" si="52"/>
        <v>0</v>
      </c>
      <c r="G215" s="76">
        <f t="shared" si="53"/>
        <v>0</v>
      </c>
      <c r="H215" s="76">
        <f t="shared" si="54"/>
        <v>0</v>
      </c>
      <c r="I215" s="76">
        <f t="shared" si="55"/>
        <v>0</v>
      </c>
      <c r="J215" s="76">
        <f t="shared" si="56"/>
        <v>0</v>
      </c>
      <c r="K215" s="76">
        <f t="shared" si="57"/>
        <v>0</v>
      </c>
      <c r="L215" s="76">
        <f t="shared" si="58"/>
        <v>0</v>
      </c>
      <c r="M215" s="76">
        <f t="shared" ca="1" si="59"/>
        <v>-4.0558820889733255E-2</v>
      </c>
      <c r="N215" s="76">
        <f t="shared" ca="1" si="60"/>
        <v>0</v>
      </c>
      <c r="O215" s="86">
        <f t="shared" ca="1" si="61"/>
        <v>0</v>
      </c>
      <c r="P215" s="76">
        <f t="shared" ca="1" si="62"/>
        <v>0</v>
      </c>
      <c r="Q215" s="76">
        <f t="shared" ca="1" si="63"/>
        <v>0</v>
      </c>
      <c r="R215" s="30">
        <f t="shared" ca="1" si="64"/>
        <v>4.0558820889733255E-2</v>
      </c>
    </row>
    <row r="216" spans="1:18" x14ac:dyDescent="0.2">
      <c r="A216" s="83"/>
      <c r="B216" s="83"/>
      <c r="C216" s="83"/>
      <c r="D216" s="84">
        <f t="shared" si="50"/>
        <v>0</v>
      </c>
      <c r="E216" s="84">
        <f t="shared" si="51"/>
        <v>0</v>
      </c>
      <c r="F216" s="76">
        <f t="shared" si="52"/>
        <v>0</v>
      </c>
      <c r="G216" s="76">
        <f t="shared" si="53"/>
        <v>0</v>
      </c>
      <c r="H216" s="76">
        <f t="shared" si="54"/>
        <v>0</v>
      </c>
      <c r="I216" s="76">
        <f t="shared" si="55"/>
        <v>0</v>
      </c>
      <c r="J216" s="76">
        <f t="shared" si="56"/>
        <v>0</v>
      </c>
      <c r="K216" s="76">
        <f t="shared" si="57"/>
        <v>0</v>
      </c>
      <c r="L216" s="76">
        <f t="shared" si="58"/>
        <v>0</v>
      </c>
      <c r="M216" s="76">
        <f t="shared" ca="1" si="59"/>
        <v>-4.0558820889733255E-2</v>
      </c>
      <c r="N216" s="76">
        <f t="shared" ca="1" si="60"/>
        <v>0</v>
      </c>
      <c r="O216" s="86">
        <f t="shared" ca="1" si="61"/>
        <v>0</v>
      </c>
      <c r="P216" s="76">
        <f t="shared" ca="1" si="62"/>
        <v>0</v>
      </c>
      <c r="Q216" s="76">
        <f t="shared" ca="1" si="63"/>
        <v>0</v>
      </c>
      <c r="R216" s="30">
        <f t="shared" ca="1" si="64"/>
        <v>4.0558820889733255E-2</v>
      </c>
    </row>
    <row r="217" spans="1:18" x14ac:dyDescent="0.2">
      <c r="A217" s="83"/>
      <c r="B217" s="83"/>
      <c r="C217" s="83"/>
      <c r="D217" s="84">
        <f t="shared" si="50"/>
        <v>0</v>
      </c>
      <c r="E217" s="84">
        <f t="shared" si="51"/>
        <v>0</v>
      </c>
      <c r="F217" s="76">
        <f t="shared" si="52"/>
        <v>0</v>
      </c>
      <c r="G217" s="76">
        <f t="shared" si="53"/>
        <v>0</v>
      </c>
      <c r="H217" s="76">
        <f t="shared" si="54"/>
        <v>0</v>
      </c>
      <c r="I217" s="76">
        <f t="shared" si="55"/>
        <v>0</v>
      </c>
      <c r="J217" s="76">
        <f t="shared" si="56"/>
        <v>0</v>
      </c>
      <c r="K217" s="76">
        <f t="shared" si="57"/>
        <v>0</v>
      </c>
      <c r="L217" s="76">
        <f t="shared" si="58"/>
        <v>0</v>
      </c>
      <c r="M217" s="76">
        <f t="shared" ca="1" si="59"/>
        <v>-4.0558820889733255E-2</v>
      </c>
      <c r="N217" s="76">
        <f t="shared" ca="1" si="60"/>
        <v>0</v>
      </c>
      <c r="O217" s="86">
        <f t="shared" ca="1" si="61"/>
        <v>0</v>
      </c>
      <c r="P217" s="76">
        <f t="shared" ca="1" si="62"/>
        <v>0</v>
      </c>
      <c r="Q217" s="76">
        <f t="shared" ca="1" si="63"/>
        <v>0</v>
      </c>
      <c r="R217" s="30">
        <f t="shared" ca="1" si="64"/>
        <v>4.0558820889733255E-2</v>
      </c>
    </row>
    <row r="218" spans="1:18" x14ac:dyDescent="0.2">
      <c r="A218" s="83"/>
      <c r="B218" s="83"/>
      <c r="C218" s="83"/>
      <c r="D218" s="84">
        <f t="shared" si="50"/>
        <v>0</v>
      </c>
      <c r="E218" s="84">
        <f t="shared" si="51"/>
        <v>0</v>
      </c>
      <c r="F218" s="76">
        <f t="shared" si="52"/>
        <v>0</v>
      </c>
      <c r="G218" s="76">
        <f t="shared" si="53"/>
        <v>0</v>
      </c>
      <c r="H218" s="76">
        <f t="shared" si="54"/>
        <v>0</v>
      </c>
      <c r="I218" s="76">
        <f t="shared" si="55"/>
        <v>0</v>
      </c>
      <c r="J218" s="76">
        <f t="shared" si="56"/>
        <v>0</v>
      </c>
      <c r="K218" s="76">
        <f t="shared" si="57"/>
        <v>0</v>
      </c>
      <c r="L218" s="76">
        <f t="shared" si="58"/>
        <v>0</v>
      </c>
      <c r="M218" s="76">
        <f t="shared" ca="1" si="59"/>
        <v>-4.0558820889733255E-2</v>
      </c>
      <c r="N218" s="76">
        <f t="shared" ca="1" si="60"/>
        <v>0</v>
      </c>
      <c r="O218" s="86">
        <f t="shared" ca="1" si="61"/>
        <v>0</v>
      </c>
      <c r="P218" s="76">
        <f t="shared" ca="1" si="62"/>
        <v>0</v>
      </c>
      <c r="Q218" s="76">
        <f t="shared" ca="1" si="63"/>
        <v>0</v>
      </c>
      <c r="R218" s="30">
        <f t="shared" ca="1" si="64"/>
        <v>4.0558820889733255E-2</v>
      </c>
    </row>
    <row r="219" spans="1:18" x14ac:dyDescent="0.2">
      <c r="A219" s="83"/>
      <c r="B219" s="83"/>
      <c r="C219" s="83"/>
      <c r="D219" s="84">
        <f t="shared" si="50"/>
        <v>0</v>
      </c>
      <c r="E219" s="84">
        <f t="shared" si="51"/>
        <v>0</v>
      </c>
      <c r="F219" s="76">
        <f t="shared" si="52"/>
        <v>0</v>
      </c>
      <c r="G219" s="76">
        <f t="shared" si="53"/>
        <v>0</v>
      </c>
      <c r="H219" s="76">
        <f t="shared" si="54"/>
        <v>0</v>
      </c>
      <c r="I219" s="76">
        <f t="shared" si="55"/>
        <v>0</v>
      </c>
      <c r="J219" s="76">
        <f t="shared" si="56"/>
        <v>0</v>
      </c>
      <c r="K219" s="76">
        <f t="shared" si="57"/>
        <v>0</v>
      </c>
      <c r="L219" s="76">
        <f t="shared" si="58"/>
        <v>0</v>
      </c>
      <c r="M219" s="76">
        <f t="shared" ca="1" si="59"/>
        <v>-4.0558820889733255E-2</v>
      </c>
      <c r="N219" s="76">
        <f t="shared" ca="1" si="60"/>
        <v>0</v>
      </c>
      <c r="O219" s="86">
        <f t="shared" ca="1" si="61"/>
        <v>0</v>
      </c>
      <c r="P219" s="76">
        <f t="shared" ca="1" si="62"/>
        <v>0</v>
      </c>
      <c r="Q219" s="76">
        <f t="shared" ca="1" si="63"/>
        <v>0</v>
      </c>
      <c r="R219" s="30">
        <f t="shared" ca="1" si="64"/>
        <v>4.0558820889733255E-2</v>
      </c>
    </row>
    <row r="220" spans="1:18" x14ac:dyDescent="0.2">
      <c r="A220" s="83"/>
      <c r="B220" s="83"/>
      <c r="C220" s="83"/>
      <c r="D220" s="84">
        <f t="shared" si="50"/>
        <v>0</v>
      </c>
      <c r="E220" s="84">
        <f t="shared" si="51"/>
        <v>0</v>
      </c>
      <c r="F220" s="76">
        <f t="shared" si="52"/>
        <v>0</v>
      </c>
      <c r="G220" s="76">
        <f t="shared" si="53"/>
        <v>0</v>
      </c>
      <c r="H220" s="76">
        <f t="shared" si="54"/>
        <v>0</v>
      </c>
      <c r="I220" s="76">
        <f t="shared" si="55"/>
        <v>0</v>
      </c>
      <c r="J220" s="76">
        <f t="shared" si="56"/>
        <v>0</v>
      </c>
      <c r="K220" s="76">
        <f t="shared" si="57"/>
        <v>0</v>
      </c>
      <c r="L220" s="76">
        <f t="shared" si="58"/>
        <v>0</v>
      </c>
      <c r="M220" s="76">
        <f t="shared" ca="1" si="59"/>
        <v>-4.0558820889733255E-2</v>
      </c>
      <c r="N220" s="76">
        <f t="shared" ca="1" si="60"/>
        <v>0</v>
      </c>
      <c r="O220" s="86">
        <f t="shared" ca="1" si="61"/>
        <v>0</v>
      </c>
      <c r="P220" s="76">
        <f t="shared" ca="1" si="62"/>
        <v>0</v>
      </c>
      <c r="Q220" s="76">
        <f t="shared" ca="1" si="63"/>
        <v>0</v>
      </c>
      <c r="R220" s="30">
        <f t="shared" ca="1" si="64"/>
        <v>4.0558820889733255E-2</v>
      </c>
    </row>
    <row r="221" spans="1:18" x14ac:dyDescent="0.2">
      <c r="A221" s="83"/>
      <c r="B221" s="83"/>
      <c r="C221" s="83"/>
      <c r="D221" s="84">
        <f t="shared" si="50"/>
        <v>0</v>
      </c>
      <c r="E221" s="84">
        <f t="shared" si="51"/>
        <v>0</v>
      </c>
      <c r="F221" s="76">
        <f t="shared" si="52"/>
        <v>0</v>
      </c>
      <c r="G221" s="76">
        <f t="shared" si="53"/>
        <v>0</v>
      </c>
      <c r="H221" s="76">
        <f t="shared" si="54"/>
        <v>0</v>
      </c>
      <c r="I221" s="76">
        <f t="shared" si="55"/>
        <v>0</v>
      </c>
      <c r="J221" s="76">
        <f t="shared" si="56"/>
        <v>0</v>
      </c>
      <c r="K221" s="76">
        <f t="shared" si="57"/>
        <v>0</v>
      </c>
      <c r="L221" s="76">
        <f t="shared" si="58"/>
        <v>0</v>
      </c>
      <c r="M221" s="76">
        <f t="shared" ca="1" si="59"/>
        <v>-4.0558820889733255E-2</v>
      </c>
      <c r="N221" s="76">
        <f t="shared" ca="1" si="60"/>
        <v>0</v>
      </c>
      <c r="O221" s="86">
        <f t="shared" ca="1" si="61"/>
        <v>0</v>
      </c>
      <c r="P221" s="76">
        <f t="shared" ca="1" si="62"/>
        <v>0</v>
      </c>
      <c r="Q221" s="76">
        <f t="shared" ca="1" si="63"/>
        <v>0</v>
      </c>
      <c r="R221" s="30">
        <f t="shared" ca="1" si="64"/>
        <v>4.0558820889733255E-2</v>
      </c>
    </row>
    <row r="222" spans="1:18" x14ac:dyDescent="0.2">
      <c r="A222" s="83"/>
      <c r="B222" s="83"/>
      <c r="C222" s="83"/>
      <c r="D222" s="84">
        <f t="shared" si="50"/>
        <v>0</v>
      </c>
      <c r="E222" s="84">
        <f t="shared" si="51"/>
        <v>0</v>
      </c>
      <c r="F222" s="76">
        <f t="shared" si="52"/>
        <v>0</v>
      </c>
      <c r="G222" s="76">
        <f t="shared" si="53"/>
        <v>0</v>
      </c>
      <c r="H222" s="76">
        <f t="shared" si="54"/>
        <v>0</v>
      </c>
      <c r="I222" s="76">
        <f t="shared" si="55"/>
        <v>0</v>
      </c>
      <c r="J222" s="76">
        <f t="shared" si="56"/>
        <v>0</v>
      </c>
      <c r="K222" s="76">
        <f t="shared" si="57"/>
        <v>0</v>
      </c>
      <c r="L222" s="76">
        <f t="shared" si="58"/>
        <v>0</v>
      </c>
      <c r="M222" s="76">
        <f t="shared" ca="1" si="59"/>
        <v>-4.0558820889733255E-2</v>
      </c>
      <c r="N222" s="76">
        <f t="shared" ca="1" si="60"/>
        <v>0</v>
      </c>
      <c r="O222" s="86">
        <f t="shared" ca="1" si="61"/>
        <v>0</v>
      </c>
      <c r="P222" s="76">
        <f t="shared" ca="1" si="62"/>
        <v>0</v>
      </c>
      <c r="Q222" s="76">
        <f t="shared" ca="1" si="63"/>
        <v>0</v>
      </c>
      <c r="R222" s="30">
        <f t="shared" ca="1" si="64"/>
        <v>4.0558820889733255E-2</v>
      </c>
    </row>
    <row r="223" spans="1:18" x14ac:dyDescent="0.2">
      <c r="A223" s="83"/>
      <c r="B223" s="83"/>
      <c r="C223" s="83"/>
      <c r="D223" s="84">
        <f t="shared" si="50"/>
        <v>0</v>
      </c>
      <c r="E223" s="84">
        <f t="shared" si="51"/>
        <v>0</v>
      </c>
      <c r="F223" s="76">
        <f t="shared" si="52"/>
        <v>0</v>
      </c>
      <c r="G223" s="76">
        <f t="shared" si="53"/>
        <v>0</v>
      </c>
      <c r="H223" s="76">
        <f t="shared" si="54"/>
        <v>0</v>
      </c>
      <c r="I223" s="76">
        <f t="shared" si="55"/>
        <v>0</v>
      </c>
      <c r="J223" s="76">
        <f t="shared" si="56"/>
        <v>0</v>
      </c>
      <c r="K223" s="76">
        <f t="shared" si="57"/>
        <v>0</v>
      </c>
      <c r="L223" s="76">
        <f t="shared" si="58"/>
        <v>0</v>
      </c>
      <c r="M223" s="76">
        <f t="shared" ca="1" si="59"/>
        <v>-4.0558820889733255E-2</v>
      </c>
      <c r="N223" s="76">
        <f t="shared" ca="1" si="60"/>
        <v>0</v>
      </c>
      <c r="O223" s="86">
        <f t="shared" ca="1" si="61"/>
        <v>0</v>
      </c>
      <c r="P223" s="76">
        <f t="shared" ca="1" si="62"/>
        <v>0</v>
      </c>
      <c r="Q223" s="76">
        <f t="shared" ca="1" si="63"/>
        <v>0</v>
      </c>
      <c r="R223" s="30">
        <f t="shared" ca="1" si="64"/>
        <v>4.0558820889733255E-2</v>
      </c>
    </row>
    <row r="224" spans="1:18" x14ac:dyDescent="0.2">
      <c r="A224" s="83"/>
      <c r="B224" s="83"/>
      <c r="C224" s="83"/>
      <c r="D224" s="84">
        <f t="shared" si="50"/>
        <v>0</v>
      </c>
      <c r="E224" s="84">
        <f t="shared" si="51"/>
        <v>0</v>
      </c>
      <c r="F224" s="76">
        <f t="shared" si="52"/>
        <v>0</v>
      </c>
      <c r="G224" s="76">
        <f t="shared" si="53"/>
        <v>0</v>
      </c>
      <c r="H224" s="76">
        <f t="shared" si="54"/>
        <v>0</v>
      </c>
      <c r="I224" s="76">
        <f t="shared" si="55"/>
        <v>0</v>
      </c>
      <c r="J224" s="76">
        <f t="shared" si="56"/>
        <v>0</v>
      </c>
      <c r="K224" s="76">
        <f t="shared" si="57"/>
        <v>0</v>
      </c>
      <c r="L224" s="76">
        <f t="shared" si="58"/>
        <v>0</v>
      </c>
      <c r="M224" s="76">
        <f t="shared" ca="1" si="59"/>
        <v>-4.0558820889733255E-2</v>
      </c>
      <c r="N224" s="76">
        <f t="shared" ca="1" si="60"/>
        <v>0</v>
      </c>
      <c r="O224" s="86">
        <f t="shared" ca="1" si="61"/>
        <v>0</v>
      </c>
      <c r="P224" s="76">
        <f t="shared" ca="1" si="62"/>
        <v>0</v>
      </c>
      <c r="Q224" s="76">
        <f t="shared" ca="1" si="63"/>
        <v>0</v>
      </c>
      <c r="R224" s="30">
        <f t="shared" ca="1" si="64"/>
        <v>4.0558820889733255E-2</v>
      </c>
    </row>
    <row r="225" spans="1:18" x14ac:dyDescent="0.2">
      <c r="A225" s="83"/>
      <c r="B225" s="83"/>
      <c r="C225" s="83"/>
      <c r="D225" s="84">
        <f t="shared" si="50"/>
        <v>0</v>
      </c>
      <c r="E225" s="84">
        <f t="shared" si="51"/>
        <v>0</v>
      </c>
      <c r="F225" s="76">
        <f t="shared" si="52"/>
        <v>0</v>
      </c>
      <c r="G225" s="76">
        <f t="shared" si="53"/>
        <v>0</v>
      </c>
      <c r="H225" s="76">
        <f t="shared" si="54"/>
        <v>0</v>
      </c>
      <c r="I225" s="76">
        <f t="shared" si="55"/>
        <v>0</v>
      </c>
      <c r="J225" s="76">
        <f t="shared" si="56"/>
        <v>0</v>
      </c>
      <c r="K225" s="76">
        <f t="shared" si="57"/>
        <v>0</v>
      </c>
      <c r="L225" s="76">
        <f t="shared" si="58"/>
        <v>0</v>
      </c>
      <c r="M225" s="76">
        <f t="shared" ca="1" si="59"/>
        <v>-4.0558820889733255E-2</v>
      </c>
      <c r="N225" s="76">
        <f t="shared" ca="1" si="60"/>
        <v>0</v>
      </c>
      <c r="O225" s="86">
        <f t="shared" ca="1" si="61"/>
        <v>0</v>
      </c>
      <c r="P225" s="76">
        <f t="shared" ca="1" si="62"/>
        <v>0</v>
      </c>
      <c r="Q225" s="76">
        <f t="shared" ca="1" si="63"/>
        <v>0</v>
      </c>
      <c r="R225" s="30">
        <f t="shared" ca="1" si="64"/>
        <v>4.0558820889733255E-2</v>
      </c>
    </row>
    <row r="226" spans="1:18" x14ac:dyDescent="0.2">
      <c r="A226" s="83"/>
      <c r="B226" s="83"/>
      <c r="C226" s="83"/>
      <c r="D226" s="84">
        <f t="shared" si="50"/>
        <v>0</v>
      </c>
      <c r="E226" s="84">
        <f t="shared" si="51"/>
        <v>0</v>
      </c>
      <c r="F226" s="76">
        <f t="shared" si="52"/>
        <v>0</v>
      </c>
      <c r="G226" s="76">
        <f t="shared" si="53"/>
        <v>0</v>
      </c>
      <c r="H226" s="76">
        <f t="shared" si="54"/>
        <v>0</v>
      </c>
      <c r="I226" s="76">
        <f t="shared" si="55"/>
        <v>0</v>
      </c>
      <c r="J226" s="76">
        <f t="shared" si="56"/>
        <v>0</v>
      </c>
      <c r="K226" s="76">
        <f t="shared" si="57"/>
        <v>0</v>
      </c>
      <c r="L226" s="76">
        <f t="shared" si="58"/>
        <v>0</v>
      </c>
      <c r="M226" s="76">
        <f t="shared" ca="1" si="59"/>
        <v>-4.0558820889733255E-2</v>
      </c>
      <c r="N226" s="76">
        <f t="shared" ca="1" si="60"/>
        <v>0</v>
      </c>
      <c r="O226" s="86">
        <f t="shared" ca="1" si="61"/>
        <v>0</v>
      </c>
      <c r="P226" s="76">
        <f t="shared" ca="1" si="62"/>
        <v>0</v>
      </c>
      <c r="Q226" s="76">
        <f t="shared" ca="1" si="63"/>
        <v>0</v>
      </c>
      <c r="R226" s="30">
        <f t="shared" ca="1" si="64"/>
        <v>4.0558820889733255E-2</v>
      </c>
    </row>
    <row r="227" spans="1:18" x14ac:dyDescent="0.2">
      <c r="A227" s="83"/>
      <c r="B227" s="83"/>
      <c r="C227" s="83"/>
      <c r="D227" s="84">
        <f t="shared" si="50"/>
        <v>0</v>
      </c>
      <c r="E227" s="84">
        <f t="shared" si="51"/>
        <v>0</v>
      </c>
      <c r="F227" s="76">
        <f t="shared" si="52"/>
        <v>0</v>
      </c>
      <c r="G227" s="76">
        <f t="shared" si="53"/>
        <v>0</v>
      </c>
      <c r="H227" s="76">
        <f t="shared" si="54"/>
        <v>0</v>
      </c>
      <c r="I227" s="76">
        <f t="shared" si="55"/>
        <v>0</v>
      </c>
      <c r="J227" s="76">
        <f t="shared" si="56"/>
        <v>0</v>
      </c>
      <c r="K227" s="76">
        <f t="shared" si="57"/>
        <v>0</v>
      </c>
      <c r="L227" s="76">
        <f t="shared" si="58"/>
        <v>0</v>
      </c>
      <c r="M227" s="76">
        <f t="shared" ca="1" si="59"/>
        <v>-4.0558820889733255E-2</v>
      </c>
      <c r="N227" s="76">
        <f t="shared" ca="1" si="60"/>
        <v>0</v>
      </c>
      <c r="O227" s="86">
        <f t="shared" ca="1" si="61"/>
        <v>0</v>
      </c>
      <c r="P227" s="76">
        <f t="shared" ca="1" si="62"/>
        <v>0</v>
      </c>
      <c r="Q227" s="76">
        <f t="shared" ca="1" si="63"/>
        <v>0</v>
      </c>
      <c r="R227" s="30">
        <f t="shared" ca="1" si="64"/>
        <v>4.0558820889733255E-2</v>
      </c>
    </row>
    <row r="228" spans="1:18" x14ac:dyDescent="0.2">
      <c r="A228" s="83"/>
      <c r="B228" s="83"/>
      <c r="C228" s="83"/>
      <c r="D228" s="84">
        <f t="shared" si="50"/>
        <v>0</v>
      </c>
      <c r="E228" s="84">
        <f t="shared" si="51"/>
        <v>0</v>
      </c>
      <c r="F228" s="76">
        <f t="shared" si="52"/>
        <v>0</v>
      </c>
      <c r="G228" s="76">
        <f t="shared" si="53"/>
        <v>0</v>
      </c>
      <c r="H228" s="76">
        <f t="shared" si="54"/>
        <v>0</v>
      </c>
      <c r="I228" s="76">
        <f t="shared" si="55"/>
        <v>0</v>
      </c>
      <c r="J228" s="76">
        <f t="shared" si="56"/>
        <v>0</v>
      </c>
      <c r="K228" s="76">
        <f t="shared" si="57"/>
        <v>0</v>
      </c>
      <c r="L228" s="76">
        <f t="shared" si="58"/>
        <v>0</v>
      </c>
      <c r="M228" s="76">
        <f t="shared" ca="1" si="59"/>
        <v>-4.0558820889733255E-2</v>
      </c>
      <c r="N228" s="76">
        <f t="shared" ca="1" si="60"/>
        <v>0</v>
      </c>
      <c r="O228" s="86">
        <f t="shared" ca="1" si="61"/>
        <v>0</v>
      </c>
      <c r="P228" s="76">
        <f t="shared" ca="1" si="62"/>
        <v>0</v>
      </c>
      <c r="Q228" s="76">
        <f t="shared" ca="1" si="63"/>
        <v>0</v>
      </c>
      <c r="R228" s="30">
        <f t="shared" ca="1" si="64"/>
        <v>4.0558820889733255E-2</v>
      </c>
    </row>
    <row r="229" spans="1:18" x14ac:dyDescent="0.2">
      <c r="A229" s="83"/>
      <c r="B229" s="83"/>
      <c r="C229" s="83"/>
      <c r="D229" s="84">
        <f t="shared" si="50"/>
        <v>0</v>
      </c>
      <c r="E229" s="84">
        <f t="shared" si="51"/>
        <v>0</v>
      </c>
      <c r="F229" s="76">
        <f t="shared" si="52"/>
        <v>0</v>
      </c>
      <c r="G229" s="76">
        <f t="shared" si="53"/>
        <v>0</v>
      </c>
      <c r="H229" s="76">
        <f t="shared" si="54"/>
        <v>0</v>
      </c>
      <c r="I229" s="76">
        <f t="shared" si="55"/>
        <v>0</v>
      </c>
      <c r="J229" s="76">
        <f t="shared" si="56"/>
        <v>0</v>
      </c>
      <c r="K229" s="76">
        <f t="shared" si="57"/>
        <v>0</v>
      </c>
      <c r="L229" s="76">
        <f t="shared" si="58"/>
        <v>0</v>
      </c>
      <c r="M229" s="76">
        <f t="shared" ca="1" si="59"/>
        <v>-4.0558820889733255E-2</v>
      </c>
      <c r="N229" s="76">
        <f t="shared" ca="1" si="60"/>
        <v>0</v>
      </c>
      <c r="O229" s="86">
        <f t="shared" ca="1" si="61"/>
        <v>0</v>
      </c>
      <c r="P229" s="76">
        <f t="shared" ca="1" si="62"/>
        <v>0</v>
      </c>
      <c r="Q229" s="76">
        <f t="shared" ca="1" si="63"/>
        <v>0</v>
      </c>
      <c r="R229" s="30">
        <f t="shared" ca="1" si="64"/>
        <v>4.0558820889733255E-2</v>
      </c>
    </row>
    <row r="230" spans="1:18" x14ac:dyDescent="0.2">
      <c r="A230" s="83"/>
      <c r="B230" s="83"/>
      <c r="C230" s="83"/>
      <c r="D230" s="84">
        <f t="shared" si="50"/>
        <v>0</v>
      </c>
      <c r="E230" s="84">
        <f t="shared" si="51"/>
        <v>0</v>
      </c>
      <c r="F230" s="76">
        <f t="shared" si="52"/>
        <v>0</v>
      </c>
      <c r="G230" s="76">
        <f t="shared" si="53"/>
        <v>0</v>
      </c>
      <c r="H230" s="76">
        <f t="shared" si="54"/>
        <v>0</v>
      </c>
      <c r="I230" s="76">
        <f t="shared" si="55"/>
        <v>0</v>
      </c>
      <c r="J230" s="76">
        <f t="shared" si="56"/>
        <v>0</v>
      </c>
      <c r="K230" s="76">
        <f t="shared" si="57"/>
        <v>0</v>
      </c>
      <c r="L230" s="76">
        <f t="shared" si="58"/>
        <v>0</v>
      </c>
      <c r="M230" s="76">
        <f t="shared" ca="1" si="59"/>
        <v>-4.0558820889733255E-2</v>
      </c>
      <c r="N230" s="76">
        <f t="shared" ca="1" si="60"/>
        <v>0</v>
      </c>
      <c r="O230" s="86">
        <f t="shared" ca="1" si="61"/>
        <v>0</v>
      </c>
      <c r="P230" s="76">
        <f t="shared" ca="1" si="62"/>
        <v>0</v>
      </c>
      <c r="Q230" s="76">
        <f t="shared" ca="1" si="63"/>
        <v>0</v>
      </c>
      <c r="R230" s="30">
        <f t="shared" ca="1" si="64"/>
        <v>4.0558820889733255E-2</v>
      </c>
    </row>
    <row r="231" spans="1:18" x14ac:dyDescent="0.2">
      <c r="A231" s="83"/>
      <c r="B231" s="83"/>
      <c r="C231" s="83"/>
      <c r="D231" s="84">
        <f t="shared" si="50"/>
        <v>0</v>
      </c>
      <c r="E231" s="84">
        <f t="shared" si="51"/>
        <v>0</v>
      </c>
      <c r="F231" s="76">
        <f t="shared" si="52"/>
        <v>0</v>
      </c>
      <c r="G231" s="76">
        <f t="shared" si="53"/>
        <v>0</v>
      </c>
      <c r="H231" s="76">
        <f t="shared" si="54"/>
        <v>0</v>
      </c>
      <c r="I231" s="76">
        <f t="shared" si="55"/>
        <v>0</v>
      </c>
      <c r="J231" s="76">
        <f t="shared" si="56"/>
        <v>0</v>
      </c>
      <c r="K231" s="76">
        <f t="shared" si="57"/>
        <v>0</v>
      </c>
      <c r="L231" s="76">
        <f t="shared" si="58"/>
        <v>0</v>
      </c>
      <c r="M231" s="76">
        <f t="shared" ca="1" si="59"/>
        <v>-4.0558820889733255E-2</v>
      </c>
      <c r="N231" s="76">
        <f t="shared" ca="1" si="60"/>
        <v>0</v>
      </c>
      <c r="O231" s="86">
        <f t="shared" ca="1" si="61"/>
        <v>0</v>
      </c>
      <c r="P231" s="76">
        <f t="shared" ca="1" si="62"/>
        <v>0</v>
      </c>
      <c r="Q231" s="76">
        <f t="shared" ca="1" si="63"/>
        <v>0</v>
      </c>
      <c r="R231" s="30">
        <f t="shared" ca="1" si="64"/>
        <v>4.0558820889733255E-2</v>
      </c>
    </row>
    <row r="232" spans="1:18" x14ac:dyDescent="0.2">
      <c r="A232" s="83"/>
      <c r="B232" s="83"/>
      <c r="C232" s="83"/>
      <c r="D232" s="84">
        <f t="shared" si="50"/>
        <v>0</v>
      </c>
      <c r="E232" s="84">
        <f t="shared" si="51"/>
        <v>0</v>
      </c>
      <c r="F232" s="76">
        <f t="shared" si="52"/>
        <v>0</v>
      </c>
      <c r="G232" s="76">
        <f t="shared" si="53"/>
        <v>0</v>
      </c>
      <c r="H232" s="76">
        <f t="shared" si="54"/>
        <v>0</v>
      </c>
      <c r="I232" s="76">
        <f t="shared" si="55"/>
        <v>0</v>
      </c>
      <c r="J232" s="76">
        <f t="shared" si="56"/>
        <v>0</v>
      </c>
      <c r="K232" s="76">
        <f t="shared" si="57"/>
        <v>0</v>
      </c>
      <c r="L232" s="76">
        <f t="shared" si="58"/>
        <v>0</v>
      </c>
      <c r="M232" s="76">
        <f t="shared" ca="1" si="59"/>
        <v>-4.0558820889733255E-2</v>
      </c>
      <c r="N232" s="76">
        <f t="shared" ca="1" si="60"/>
        <v>0</v>
      </c>
      <c r="O232" s="86">
        <f t="shared" ca="1" si="61"/>
        <v>0</v>
      </c>
      <c r="P232" s="76">
        <f t="shared" ca="1" si="62"/>
        <v>0</v>
      </c>
      <c r="Q232" s="76">
        <f t="shared" ca="1" si="63"/>
        <v>0</v>
      </c>
      <c r="R232" s="30">
        <f t="shared" ca="1" si="64"/>
        <v>4.0558820889733255E-2</v>
      </c>
    </row>
    <row r="233" spans="1:18" x14ac:dyDescent="0.2">
      <c r="A233" s="83"/>
      <c r="B233" s="83"/>
      <c r="C233" s="83"/>
      <c r="D233" s="84">
        <f t="shared" si="50"/>
        <v>0</v>
      </c>
      <c r="E233" s="84">
        <f t="shared" si="51"/>
        <v>0</v>
      </c>
      <c r="F233" s="76">
        <f t="shared" si="52"/>
        <v>0</v>
      </c>
      <c r="G233" s="76">
        <f t="shared" si="53"/>
        <v>0</v>
      </c>
      <c r="H233" s="76">
        <f t="shared" si="54"/>
        <v>0</v>
      </c>
      <c r="I233" s="76">
        <f t="shared" si="55"/>
        <v>0</v>
      </c>
      <c r="J233" s="76">
        <f t="shared" si="56"/>
        <v>0</v>
      </c>
      <c r="K233" s="76">
        <f t="shared" si="57"/>
        <v>0</v>
      </c>
      <c r="L233" s="76">
        <f t="shared" si="58"/>
        <v>0</v>
      </c>
      <c r="M233" s="76">
        <f t="shared" ca="1" si="59"/>
        <v>-4.0558820889733255E-2</v>
      </c>
      <c r="N233" s="76">
        <f t="shared" ca="1" si="60"/>
        <v>0</v>
      </c>
      <c r="O233" s="86">
        <f t="shared" ca="1" si="61"/>
        <v>0</v>
      </c>
      <c r="P233" s="76">
        <f t="shared" ca="1" si="62"/>
        <v>0</v>
      </c>
      <c r="Q233" s="76">
        <f t="shared" ca="1" si="63"/>
        <v>0</v>
      </c>
      <c r="R233" s="30">
        <f t="shared" ca="1" si="64"/>
        <v>4.0558820889733255E-2</v>
      </c>
    </row>
    <row r="234" spans="1:18" x14ac:dyDescent="0.2">
      <c r="A234" s="83"/>
      <c r="B234" s="83"/>
      <c r="C234" s="83"/>
      <c r="D234" s="84">
        <f t="shared" si="50"/>
        <v>0</v>
      </c>
      <c r="E234" s="84">
        <f t="shared" si="51"/>
        <v>0</v>
      </c>
      <c r="F234" s="76">
        <f t="shared" si="52"/>
        <v>0</v>
      </c>
      <c r="G234" s="76">
        <f t="shared" si="53"/>
        <v>0</v>
      </c>
      <c r="H234" s="76">
        <f t="shared" si="54"/>
        <v>0</v>
      </c>
      <c r="I234" s="76">
        <f t="shared" si="55"/>
        <v>0</v>
      </c>
      <c r="J234" s="76">
        <f t="shared" si="56"/>
        <v>0</v>
      </c>
      <c r="K234" s="76">
        <f t="shared" si="57"/>
        <v>0</v>
      </c>
      <c r="L234" s="76">
        <f t="shared" si="58"/>
        <v>0</v>
      </c>
      <c r="M234" s="76">
        <f t="shared" ca="1" si="59"/>
        <v>-4.0558820889733255E-2</v>
      </c>
      <c r="N234" s="76">
        <f t="shared" ca="1" si="60"/>
        <v>0</v>
      </c>
      <c r="O234" s="86">
        <f t="shared" ca="1" si="61"/>
        <v>0</v>
      </c>
      <c r="P234" s="76">
        <f t="shared" ca="1" si="62"/>
        <v>0</v>
      </c>
      <c r="Q234" s="76">
        <f t="shared" ca="1" si="63"/>
        <v>0</v>
      </c>
      <c r="R234" s="30">
        <f t="shared" ca="1" si="64"/>
        <v>4.0558820889733255E-2</v>
      </c>
    </row>
    <row r="235" spans="1:18" x14ac:dyDescent="0.2">
      <c r="A235" s="83"/>
      <c r="B235" s="83"/>
      <c r="C235" s="83"/>
      <c r="D235" s="84">
        <f t="shared" si="50"/>
        <v>0</v>
      </c>
      <c r="E235" s="84">
        <f t="shared" si="51"/>
        <v>0</v>
      </c>
      <c r="F235" s="76">
        <f t="shared" si="52"/>
        <v>0</v>
      </c>
      <c r="G235" s="76">
        <f t="shared" si="53"/>
        <v>0</v>
      </c>
      <c r="H235" s="76">
        <f t="shared" si="54"/>
        <v>0</v>
      </c>
      <c r="I235" s="76">
        <f t="shared" si="55"/>
        <v>0</v>
      </c>
      <c r="J235" s="76">
        <f t="shared" si="56"/>
        <v>0</v>
      </c>
      <c r="K235" s="76">
        <f t="shared" si="57"/>
        <v>0</v>
      </c>
      <c r="L235" s="76">
        <f t="shared" si="58"/>
        <v>0</v>
      </c>
      <c r="M235" s="76">
        <f t="shared" ca="1" si="59"/>
        <v>-4.0558820889733255E-2</v>
      </c>
      <c r="N235" s="76">
        <f t="shared" ca="1" si="60"/>
        <v>0</v>
      </c>
      <c r="O235" s="86">
        <f t="shared" ca="1" si="61"/>
        <v>0</v>
      </c>
      <c r="P235" s="76">
        <f t="shared" ca="1" si="62"/>
        <v>0</v>
      </c>
      <c r="Q235" s="76">
        <f t="shared" ca="1" si="63"/>
        <v>0</v>
      </c>
      <c r="R235" s="30">
        <f t="shared" ca="1" si="64"/>
        <v>4.0558820889733255E-2</v>
      </c>
    </row>
    <row r="236" spans="1:18" x14ac:dyDescent="0.2">
      <c r="A236" s="83"/>
      <c r="B236" s="83"/>
      <c r="C236" s="83"/>
      <c r="D236" s="84">
        <f t="shared" si="50"/>
        <v>0</v>
      </c>
      <c r="E236" s="84">
        <f t="shared" si="51"/>
        <v>0</v>
      </c>
      <c r="F236" s="76">
        <f t="shared" si="52"/>
        <v>0</v>
      </c>
      <c r="G236" s="76">
        <f t="shared" si="53"/>
        <v>0</v>
      </c>
      <c r="H236" s="76">
        <f t="shared" si="54"/>
        <v>0</v>
      </c>
      <c r="I236" s="76">
        <f t="shared" si="55"/>
        <v>0</v>
      </c>
      <c r="J236" s="76">
        <f t="shared" si="56"/>
        <v>0</v>
      </c>
      <c r="K236" s="76">
        <f t="shared" si="57"/>
        <v>0</v>
      </c>
      <c r="L236" s="76">
        <f t="shared" si="58"/>
        <v>0</v>
      </c>
      <c r="M236" s="76">
        <f t="shared" ca="1" si="59"/>
        <v>-4.0558820889733255E-2</v>
      </c>
      <c r="N236" s="76">
        <f t="shared" ca="1" si="60"/>
        <v>0</v>
      </c>
      <c r="O236" s="86">
        <f t="shared" ca="1" si="61"/>
        <v>0</v>
      </c>
      <c r="P236" s="76">
        <f t="shared" ca="1" si="62"/>
        <v>0</v>
      </c>
      <c r="Q236" s="76">
        <f t="shared" ca="1" si="63"/>
        <v>0</v>
      </c>
      <c r="R236" s="30">
        <f t="shared" ca="1" si="64"/>
        <v>4.0558820889733255E-2</v>
      </c>
    </row>
    <row r="237" spans="1:18" x14ac:dyDescent="0.2">
      <c r="A237" s="83"/>
      <c r="B237" s="83"/>
      <c r="C237" s="83"/>
      <c r="D237" s="84">
        <f t="shared" si="50"/>
        <v>0</v>
      </c>
      <c r="E237" s="84">
        <f t="shared" si="51"/>
        <v>0</v>
      </c>
      <c r="F237" s="76">
        <f t="shared" si="52"/>
        <v>0</v>
      </c>
      <c r="G237" s="76">
        <f t="shared" si="53"/>
        <v>0</v>
      </c>
      <c r="H237" s="76">
        <f t="shared" si="54"/>
        <v>0</v>
      </c>
      <c r="I237" s="76">
        <f t="shared" si="55"/>
        <v>0</v>
      </c>
      <c r="J237" s="76">
        <f t="shared" si="56"/>
        <v>0</v>
      </c>
      <c r="K237" s="76">
        <f t="shared" si="57"/>
        <v>0</v>
      </c>
      <c r="L237" s="76">
        <f t="shared" si="58"/>
        <v>0</v>
      </c>
      <c r="M237" s="76">
        <f t="shared" ca="1" si="59"/>
        <v>-4.0558820889733255E-2</v>
      </c>
      <c r="N237" s="76">
        <f t="shared" ca="1" si="60"/>
        <v>0</v>
      </c>
      <c r="O237" s="86">
        <f t="shared" ca="1" si="61"/>
        <v>0</v>
      </c>
      <c r="P237" s="76">
        <f t="shared" ca="1" si="62"/>
        <v>0</v>
      </c>
      <c r="Q237" s="76">
        <f t="shared" ca="1" si="63"/>
        <v>0</v>
      </c>
      <c r="R237" s="30">
        <f t="shared" ca="1" si="64"/>
        <v>4.0558820889733255E-2</v>
      </c>
    </row>
    <row r="238" spans="1:18" x14ac:dyDescent="0.2">
      <c r="A238" s="83"/>
      <c r="B238" s="83"/>
      <c r="C238" s="83"/>
      <c r="D238" s="84">
        <f t="shared" si="50"/>
        <v>0</v>
      </c>
      <c r="E238" s="84">
        <f t="shared" si="51"/>
        <v>0</v>
      </c>
      <c r="F238" s="76">
        <f t="shared" si="52"/>
        <v>0</v>
      </c>
      <c r="G238" s="76">
        <f t="shared" si="53"/>
        <v>0</v>
      </c>
      <c r="H238" s="76">
        <f t="shared" si="54"/>
        <v>0</v>
      </c>
      <c r="I238" s="76">
        <f t="shared" si="55"/>
        <v>0</v>
      </c>
      <c r="J238" s="76">
        <f t="shared" si="56"/>
        <v>0</v>
      </c>
      <c r="K238" s="76">
        <f t="shared" si="57"/>
        <v>0</v>
      </c>
      <c r="L238" s="76">
        <f t="shared" si="58"/>
        <v>0</v>
      </c>
      <c r="M238" s="76">
        <f t="shared" ca="1" si="59"/>
        <v>-4.0558820889733255E-2</v>
      </c>
      <c r="N238" s="76">
        <f t="shared" ca="1" si="60"/>
        <v>0</v>
      </c>
      <c r="O238" s="86">
        <f t="shared" ca="1" si="61"/>
        <v>0</v>
      </c>
      <c r="P238" s="76">
        <f t="shared" ca="1" si="62"/>
        <v>0</v>
      </c>
      <c r="Q238" s="76">
        <f t="shared" ca="1" si="63"/>
        <v>0</v>
      </c>
      <c r="R238" s="30">
        <f t="shared" ca="1" si="64"/>
        <v>4.0558820889733255E-2</v>
      </c>
    </row>
    <row r="239" spans="1:18" x14ac:dyDescent="0.2">
      <c r="A239" s="83"/>
      <c r="B239" s="83"/>
      <c r="C239" s="83"/>
      <c r="D239" s="84">
        <f t="shared" si="50"/>
        <v>0</v>
      </c>
      <c r="E239" s="84">
        <f t="shared" si="51"/>
        <v>0</v>
      </c>
      <c r="F239" s="76">
        <f t="shared" si="52"/>
        <v>0</v>
      </c>
      <c r="G239" s="76">
        <f t="shared" si="53"/>
        <v>0</v>
      </c>
      <c r="H239" s="76">
        <f t="shared" si="54"/>
        <v>0</v>
      </c>
      <c r="I239" s="76">
        <f t="shared" si="55"/>
        <v>0</v>
      </c>
      <c r="J239" s="76">
        <f t="shared" si="56"/>
        <v>0</v>
      </c>
      <c r="K239" s="76">
        <f t="shared" si="57"/>
        <v>0</v>
      </c>
      <c r="L239" s="76">
        <f t="shared" si="58"/>
        <v>0</v>
      </c>
      <c r="M239" s="76">
        <f t="shared" ca="1" si="59"/>
        <v>-4.0558820889733255E-2</v>
      </c>
      <c r="N239" s="76">
        <f t="shared" ca="1" si="60"/>
        <v>0</v>
      </c>
      <c r="O239" s="86">
        <f t="shared" ca="1" si="61"/>
        <v>0</v>
      </c>
      <c r="P239" s="76">
        <f t="shared" ca="1" si="62"/>
        <v>0</v>
      </c>
      <c r="Q239" s="76">
        <f t="shared" ca="1" si="63"/>
        <v>0</v>
      </c>
      <c r="R239" s="30">
        <f t="shared" ca="1" si="64"/>
        <v>4.0558820889733255E-2</v>
      </c>
    </row>
    <row r="240" spans="1:18" x14ac:dyDescent="0.2">
      <c r="A240" s="83"/>
      <c r="B240" s="83"/>
      <c r="C240" s="83"/>
      <c r="D240" s="84">
        <f t="shared" si="50"/>
        <v>0</v>
      </c>
      <c r="E240" s="84">
        <f t="shared" si="51"/>
        <v>0</v>
      </c>
      <c r="F240" s="76">
        <f t="shared" si="52"/>
        <v>0</v>
      </c>
      <c r="G240" s="76">
        <f t="shared" si="53"/>
        <v>0</v>
      </c>
      <c r="H240" s="76">
        <f t="shared" si="54"/>
        <v>0</v>
      </c>
      <c r="I240" s="76">
        <f t="shared" si="55"/>
        <v>0</v>
      </c>
      <c r="J240" s="76">
        <f t="shared" si="56"/>
        <v>0</v>
      </c>
      <c r="K240" s="76">
        <f t="shared" si="57"/>
        <v>0</v>
      </c>
      <c r="L240" s="76">
        <f t="shared" si="58"/>
        <v>0</v>
      </c>
      <c r="M240" s="76">
        <f t="shared" ca="1" si="59"/>
        <v>-4.0558820889733255E-2</v>
      </c>
      <c r="N240" s="76">
        <f t="shared" ca="1" si="60"/>
        <v>0</v>
      </c>
      <c r="O240" s="86">
        <f t="shared" ca="1" si="61"/>
        <v>0</v>
      </c>
      <c r="P240" s="76">
        <f t="shared" ca="1" si="62"/>
        <v>0</v>
      </c>
      <c r="Q240" s="76">
        <f t="shared" ca="1" si="63"/>
        <v>0</v>
      </c>
      <c r="R240" s="30">
        <f t="shared" ca="1" si="64"/>
        <v>4.0558820889733255E-2</v>
      </c>
    </row>
    <row r="241" spans="1:18" x14ac:dyDescent="0.2">
      <c r="A241" s="83"/>
      <c r="B241" s="83"/>
      <c r="C241" s="83"/>
      <c r="D241" s="84">
        <f t="shared" si="50"/>
        <v>0</v>
      </c>
      <c r="E241" s="84">
        <f t="shared" si="51"/>
        <v>0</v>
      </c>
      <c r="F241" s="76">
        <f t="shared" si="52"/>
        <v>0</v>
      </c>
      <c r="G241" s="76">
        <f t="shared" si="53"/>
        <v>0</v>
      </c>
      <c r="H241" s="76">
        <f t="shared" si="54"/>
        <v>0</v>
      </c>
      <c r="I241" s="76">
        <f t="shared" si="55"/>
        <v>0</v>
      </c>
      <c r="J241" s="76">
        <f t="shared" si="56"/>
        <v>0</v>
      </c>
      <c r="K241" s="76">
        <f t="shared" si="57"/>
        <v>0</v>
      </c>
      <c r="L241" s="76">
        <f t="shared" si="58"/>
        <v>0</v>
      </c>
      <c r="M241" s="76">
        <f t="shared" ca="1" si="59"/>
        <v>-4.0558820889733255E-2</v>
      </c>
      <c r="N241" s="76">
        <f t="shared" ca="1" si="60"/>
        <v>0</v>
      </c>
      <c r="O241" s="86">
        <f t="shared" ca="1" si="61"/>
        <v>0</v>
      </c>
      <c r="P241" s="76">
        <f t="shared" ca="1" si="62"/>
        <v>0</v>
      </c>
      <c r="Q241" s="76">
        <f t="shared" ca="1" si="63"/>
        <v>0</v>
      </c>
      <c r="R241" s="30">
        <f t="shared" ca="1" si="64"/>
        <v>4.0558820889733255E-2</v>
      </c>
    </row>
    <row r="242" spans="1:18" x14ac:dyDescent="0.2">
      <c r="A242" s="83"/>
      <c r="B242" s="83"/>
      <c r="C242" s="83"/>
      <c r="D242" s="84">
        <f t="shared" si="50"/>
        <v>0</v>
      </c>
      <c r="E242" s="84">
        <f t="shared" si="51"/>
        <v>0</v>
      </c>
      <c r="F242" s="76">
        <f t="shared" si="52"/>
        <v>0</v>
      </c>
      <c r="G242" s="76">
        <f t="shared" si="53"/>
        <v>0</v>
      </c>
      <c r="H242" s="76">
        <f t="shared" si="54"/>
        <v>0</v>
      </c>
      <c r="I242" s="76">
        <f t="shared" si="55"/>
        <v>0</v>
      </c>
      <c r="J242" s="76">
        <f t="shared" si="56"/>
        <v>0</v>
      </c>
      <c r="K242" s="76">
        <f t="shared" si="57"/>
        <v>0</v>
      </c>
      <c r="L242" s="76">
        <f t="shared" si="58"/>
        <v>0</v>
      </c>
      <c r="M242" s="76">
        <f t="shared" ca="1" si="59"/>
        <v>-4.0558820889733255E-2</v>
      </c>
      <c r="N242" s="76">
        <f t="shared" ca="1" si="60"/>
        <v>0</v>
      </c>
      <c r="O242" s="86">
        <f t="shared" ca="1" si="61"/>
        <v>0</v>
      </c>
      <c r="P242" s="76">
        <f t="shared" ca="1" si="62"/>
        <v>0</v>
      </c>
      <c r="Q242" s="76">
        <f t="shared" ca="1" si="63"/>
        <v>0</v>
      </c>
      <c r="R242" s="30">
        <f t="shared" ca="1" si="64"/>
        <v>4.0558820889733255E-2</v>
      </c>
    </row>
    <row r="243" spans="1:18" x14ac:dyDescent="0.2">
      <c r="A243" s="83"/>
      <c r="B243" s="83"/>
      <c r="C243" s="83"/>
      <c r="D243" s="84">
        <f t="shared" si="50"/>
        <v>0</v>
      </c>
      <c r="E243" s="84">
        <f t="shared" si="51"/>
        <v>0</v>
      </c>
      <c r="F243" s="76">
        <f t="shared" si="52"/>
        <v>0</v>
      </c>
      <c r="G243" s="76">
        <f t="shared" si="53"/>
        <v>0</v>
      </c>
      <c r="H243" s="76">
        <f t="shared" si="54"/>
        <v>0</v>
      </c>
      <c r="I243" s="76">
        <f t="shared" si="55"/>
        <v>0</v>
      </c>
      <c r="J243" s="76">
        <f t="shared" si="56"/>
        <v>0</v>
      </c>
      <c r="K243" s="76">
        <f t="shared" si="57"/>
        <v>0</v>
      </c>
      <c r="L243" s="76">
        <f t="shared" si="58"/>
        <v>0</v>
      </c>
      <c r="M243" s="76">
        <f t="shared" ca="1" si="59"/>
        <v>-4.0558820889733255E-2</v>
      </c>
      <c r="N243" s="76">
        <f t="shared" ca="1" si="60"/>
        <v>0</v>
      </c>
      <c r="O243" s="86">
        <f t="shared" ca="1" si="61"/>
        <v>0</v>
      </c>
      <c r="P243" s="76">
        <f t="shared" ca="1" si="62"/>
        <v>0</v>
      </c>
      <c r="Q243" s="76">
        <f t="shared" ca="1" si="63"/>
        <v>0</v>
      </c>
      <c r="R243" s="30">
        <f t="shared" ca="1" si="64"/>
        <v>4.0558820889733255E-2</v>
      </c>
    </row>
    <row r="244" spans="1:18" x14ac:dyDescent="0.2">
      <c r="A244" s="83"/>
      <c r="B244" s="83"/>
      <c r="C244" s="83"/>
      <c r="D244" s="84">
        <f t="shared" si="50"/>
        <v>0</v>
      </c>
      <c r="E244" s="84">
        <f t="shared" si="51"/>
        <v>0</v>
      </c>
      <c r="F244" s="76">
        <f t="shared" si="52"/>
        <v>0</v>
      </c>
      <c r="G244" s="76">
        <f t="shared" si="53"/>
        <v>0</v>
      </c>
      <c r="H244" s="76">
        <f t="shared" si="54"/>
        <v>0</v>
      </c>
      <c r="I244" s="76">
        <f t="shared" si="55"/>
        <v>0</v>
      </c>
      <c r="J244" s="76">
        <f t="shared" si="56"/>
        <v>0</v>
      </c>
      <c r="K244" s="76">
        <f t="shared" si="57"/>
        <v>0</v>
      </c>
      <c r="L244" s="76">
        <f t="shared" si="58"/>
        <v>0</v>
      </c>
      <c r="M244" s="76">
        <f t="shared" ca="1" si="59"/>
        <v>-4.0558820889733255E-2</v>
      </c>
      <c r="N244" s="76">
        <f t="shared" ca="1" si="60"/>
        <v>0</v>
      </c>
      <c r="O244" s="86">
        <f t="shared" ca="1" si="61"/>
        <v>0</v>
      </c>
      <c r="P244" s="76">
        <f t="shared" ca="1" si="62"/>
        <v>0</v>
      </c>
      <c r="Q244" s="76">
        <f t="shared" ca="1" si="63"/>
        <v>0</v>
      </c>
      <c r="R244" s="30">
        <f t="shared" ca="1" si="64"/>
        <v>4.0558820889733255E-2</v>
      </c>
    </row>
    <row r="245" spans="1:18" x14ac:dyDescent="0.2">
      <c r="A245" s="83"/>
      <c r="B245" s="83"/>
      <c r="C245" s="83"/>
      <c r="D245" s="84">
        <f t="shared" si="50"/>
        <v>0</v>
      </c>
      <c r="E245" s="84">
        <f t="shared" si="51"/>
        <v>0</v>
      </c>
      <c r="F245" s="76">
        <f t="shared" si="52"/>
        <v>0</v>
      </c>
      <c r="G245" s="76">
        <f t="shared" si="53"/>
        <v>0</v>
      </c>
      <c r="H245" s="76">
        <f t="shared" si="54"/>
        <v>0</v>
      </c>
      <c r="I245" s="76">
        <f t="shared" si="55"/>
        <v>0</v>
      </c>
      <c r="J245" s="76">
        <f t="shared" si="56"/>
        <v>0</v>
      </c>
      <c r="K245" s="76">
        <f t="shared" si="57"/>
        <v>0</v>
      </c>
      <c r="L245" s="76">
        <f t="shared" si="58"/>
        <v>0</v>
      </c>
      <c r="M245" s="76">
        <f t="shared" ca="1" si="59"/>
        <v>-4.0558820889733255E-2</v>
      </c>
      <c r="N245" s="76">
        <f t="shared" ca="1" si="60"/>
        <v>0</v>
      </c>
      <c r="O245" s="86">
        <f t="shared" ca="1" si="61"/>
        <v>0</v>
      </c>
      <c r="P245" s="76">
        <f t="shared" ca="1" si="62"/>
        <v>0</v>
      </c>
      <c r="Q245" s="76">
        <f t="shared" ca="1" si="63"/>
        <v>0</v>
      </c>
      <c r="R245" s="30">
        <f t="shared" ca="1" si="64"/>
        <v>4.0558820889733255E-2</v>
      </c>
    </row>
    <row r="246" spans="1:18" x14ac:dyDescent="0.2">
      <c r="A246" s="83"/>
      <c r="B246" s="83"/>
      <c r="C246" s="83"/>
      <c r="D246" s="84">
        <f t="shared" si="50"/>
        <v>0</v>
      </c>
      <c r="E246" s="84">
        <f t="shared" si="51"/>
        <v>0</v>
      </c>
      <c r="F246" s="76">
        <f t="shared" si="52"/>
        <v>0</v>
      </c>
      <c r="G246" s="76">
        <f t="shared" si="53"/>
        <v>0</v>
      </c>
      <c r="H246" s="76">
        <f t="shared" si="54"/>
        <v>0</v>
      </c>
      <c r="I246" s="76">
        <f t="shared" si="55"/>
        <v>0</v>
      </c>
      <c r="J246" s="76">
        <f t="shared" si="56"/>
        <v>0</v>
      </c>
      <c r="K246" s="76">
        <f t="shared" si="57"/>
        <v>0</v>
      </c>
      <c r="L246" s="76">
        <f t="shared" si="58"/>
        <v>0</v>
      </c>
      <c r="M246" s="76">
        <f t="shared" ca="1" si="59"/>
        <v>-4.0558820889733255E-2</v>
      </c>
      <c r="N246" s="76">
        <f t="shared" ca="1" si="60"/>
        <v>0</v>
      </c>
      <c r="O246" s="86">
        <f t="shared" ca="1" si="61"/>
        <v>0</v>
      </c>
      <c r="P246" s="76">
        <f t="shared" ca="1" si="62"/>
        <v>0</v>
      </c>
      <c r="Q246" s="76">
        <f t="shared" ca="1" si="63"/>
        <v>0</v>
      </c>
      <c r="R246" s="30">
        <f t="shared" ca="1" si="64"/>
        <v>4.0558820889733255E-2</v>
      </c>
    </row>
    <row r="247" spans="1:18" x14ac:dyDescent="0.2">
      <c r="A247" s="83"/>
      <c r="B247" s="83"/>
      <c r="C247" s="83"/>
      <c r="D247" s="84">
        <f t="shared" si="50"/>
        <v>0</v>
      </c>
      <c r="E247" s="84">
        <f t="shared" si="51"/>
        <v>0</v>
      </c>
      <c r="F247" s="76">
        <f t="shared" si="52"/>
        <v>0</v>
      </c>
      <c r="G247" s="76">
        <f t="shared" si="53"/>
        <v>0</v>
      </c>
      <c r="H247" s="76">
        <f t="shared" si="54"/>
        <v>0</v>
      </c>
      <c r="I247" s="76">
        <f t="shared" si="55"/>
        <v>0</v>
      </c>
      <c r="J247" s="76">
        <f t="shared" si="56"/>
        <v>0</v>
      </c>
      <c r="K247" s="76">
        <f t="shared" si="57"/>
        <v>0</v>
      </c>
      <c r="L247" s="76">
        <f t="shared" si="58"/>
        <v>0</v>
      </c>
      <c r="M247" s="76">
        <f t="shared" ca="1" si="59"/>
        <v>-4.0558820889733255E-2</v>
      </c>
      <c r="N247" s="76">
        <f t="shared" ca="1" si="60"/>
        <v>0</v>
      </c>
      <c r="O247" s="86">
        <f t="shared" ca="1" si="61"/>
        <v>0</v>
      </c>
      <c r="P247" s="76">
        <f t="shared" ca="1" si="62"/>
        <v>0</v>
      </c>
      <c r="Q247" s="76">
        <f t="shared" ca="1" si="63"/>
        <v>0</v>
      </c>
      <c r="R247" s="30">
        <f t="shared" ca="1" si="64"/>
        <v>4.0558820889733255E-2</v>
      </c>
    </row>
    <row r="248" spans="1:18" x14ac:dyDescent="0.2">
      <c r="A248" s="83"/>
      <c r="B248" s="83"/>
      <c r="C248" s="83"/>
      <c r="D248" s="84">
        <f t="shared" si="50"/>
        <v>0</v>
      </c>
      <c r="E248" s="84">
        <f t="shared" si="51"/>
        <v>0</v>
      </c>
      <c r="F248" s="76">
        <f t="shared" si="52"/>
        <v>0</v>
      </c>
      <c r="G248" s="76">
        <f t="shared" si="53"/>
        <v>0</v>
      </c>
      <c r="H248" s="76">
        <f t="shared" si="54"/>
        <v>0</v>
      </c>
      <c r="I248" s="76">
        <f t="shared" si="55"/>
        <v>0</v>
      </c>
      <c r="J248" s="76">
        <f t="shared" si="56"/>
        <v>0</v>
      </c>
      <c r="K248" s="76">
        <f t="shared" si="57"/>
        <v>0</v>
      </c>
      <c r="L248" s="76">
        <f t="shared" si="58"/>
        <v>0</v>
      </c>
      <c r="M248" s="76">
        <f t="shared" ca="1" si="59"/>
        <v>-4.0558820889733255E-2</v>
      </c>
      <c r="N248" s="76">
        <f t="shared" ca="1" si="60"/>
        <v>0</v>
      </c>
      <c r="O248" s="86">
        <f t="shared" ca="1" si="61"/>
        <v>0</v>
      </c>
      <c r="P248" s="76">
        <f t="shared" ca="1" si="62"/>
        <v>0</v>
      </c>
      <c r="Q248" s="76">
        <f t="shared" ca="1" si="63"/>
        <v>0</v>
      </c>
      <c r="R248" s="30">
        <f t="shared" ca="1" si="64"/>
        <v>4.0558820889733255E-2</v>
      </c>
    </row>
    <row r="249" spans="1:18" x14ac:dyDescent="0.2">
      <c r="A249" s="83"/>
      <c r="B249" s="83"/>
      <c r="C249" s="83"/>
      <c r="D249" s="84">
        <f t="shared" si="50"/>
        <v>0</v>
      </c>
      <c r="E249" s="84">
        <f t="shared" si="51"/>
        <v>0</v>
      </c>
      <c r="F249" s="76">
        <f t="shared" si="52"/>
        <v>0</v>
      </c>
      <c r="G249" s="76">
        <f t="shared" si="53"/>
        <v>0</v>
      </c>
      <c r="H249" s="76">
        <f t="shared" si="54"/>
        <v>0</v>
      </c>
      <c r="I249" s="76">
        <f t="shared" si="55"/>
        <v>0</v>
      </c>
      <c r="J249" s="76">
        <f t="shared" si="56"/>
        <v>0</v>
      </c>
      <c r="K249" s="76">
        <f t="shared" si="57"/>
        <v>0</v>
      </c>
      <c r="L249" s="76">
        <f t="shared" si="58"/>
        <v>0</v>
      </c>
      <c r="M249" s="76">
        <f t="shared" ca="1" si="59"/>
        <v>-4.0558820889733255E-2</v>
      </c>
      <c r="N249" s="76">
        <f t="shared" ca="1" si="60"/>
        <v>0</v>
      </c>
      <c r="O249" s="86">
        <f t="shared" ca="1" si="61"/>
        <v>0</v>
      </c>
      <c r="P249" s="76">
        <f t="shared" ca="1" si="62"/>
        <v>0</v>
      </c>
      <c r="Q249" s="76">
        <f t="shared" ca="1" si="63"/>
        <v>0</v>
      </c>
      <c r="R249" s="30">
        <f t="shared" ca="1" si="64"/>
        <v>4.0558820889733255E-2</v>
      </c>
    </row>
    <row r="250" spans="1:18" x14ac:dyDescent="0.2">
      <c r="A250" s="83"/>
      <c r="B250" s="83"/>
      <c r="C250" s="83"/>
      <c r="D250" s="84">
        <f t="shared" si="50"/>
        <v>0</v>
      </c>
      <c r="E250" s="84">
        <f t="shared" si="51"/>
        <v>0</v>
      </c>
      <c r="F250" s="76">
        <f t="shared" si="52"/>
        <v>0</v>
      </c>
      <c r="G250" s="76">
        <f t="shared" si="53"/>
        <v>0</v>
      </c>
      <c r="H250" s="76">
        <f t="shared" si="54"/>
        <v>0</v>
      </c>
      <c r="I250" s="76">
        <f t="shared" si="55"/>
        <v>0</v>
      </c>
      <c r="J250" s="76">
        <f t="shared" si="56"/>
        <v>0</v>
      </c>
      <c r="K250" s="76">
        <f t="shared" si="57"/>
        <v>0</v>
      </c>
      <c r="L250" s="76">
        <f t="shared" si="58"/>
        <v>0</v>
      </c>
      <c r="M250" s="76">
        <f t="shared" ca="1" si="59"/>
        <v>-4.0558820889733255E-2</v>
      </c>
      <c r="N250" s="76">
        <f t="shared" ca="1" si="60"/>
        <v>0</v>
      </c>
      <c r="O250" s="86">
        <f t="shared" ca="1" si="61"/>
        <v>0</v>
      </c>
      <c r="P250" s="76">
        <f t="shared" ca="1" si="62"/>
        <v>0</v>
      </c>
      <c r="Q250" s="76">
        <f t="shared" ca="1" si="63"/>
        <v>0</v>
      </c>
      <c r="R250" s="30">
        <f t="shared" ca="1" si="64"/>
        <v>4.0558820889733255E-2</v>
      </c>
    </row>
    <row r="251" spans="1:18" x14ac:dyDescent="0.2">
      <c r="A251" s="83"/>
      <c r="B251" s="83"/>
      <c r="C251" s="83"/>
      <c r="D251" s="84">
        <f t="shared" si="50"/>
        <v>0</v>
      </c>
      <c r="E251" s="84">
        <f t="shared" si="51"/>
        <v>0</v>
      </c>
      <c r="F251" s="76">
        <f t="shared" si="52"/>
        <v>0</v>
      </c>
      <c r="G251" s="76">
        <f t="shared" si="53"/>
        <v>0</v>
      </c>
      <c r="H251" s="76">
        <f t="shared" si="54"/>
        <v>0</v>
      </c>
      <c r="I251" s="76">
        <f t="shared" si="55"/>
        <v>0</v>
      </c>
      <c r="J251" s="76">
        <f t="shared" si="56"/>
        <v>0</v>
      </c>
      <c r="K251" s="76">
        <f t="shared" si="57"/>
        <v>0</v>
      </c>
      <c r="L251" s="76">
        <f t="shared" si="58"/>
        <v>0</v>
      </c>
      <c r="M251" s="76">
        <f t="shared" ca="1" si="59"/>
        <v>-4.0558820889733255E-2</v>
      </c>
      <c r="N251" s="76">
        <f t="shared" ca="1" si="60"/>
        <v>0</v>
      </c>
      <c r="O251" s="86">
        <f t="shared" ca="1" si="61"/>
        <v>0</v>
      </c>
      <c r="P251" s="76">
        <f t="shared" ca="1" si="62"/>
        <v>0</v>
      </c>
      <c r="Q251" s="76">
        <f t="shared" ca="1" si="63"/>
        <v>0</v>
      </c>
      <c r="R251" s="30">
        <f t="shared" ca="1" si="64"/>
        <v>4.0558820889733255E-2</v>
      </c>
    </row>
    <row r="252" spans="1:18" x14ac:dyDescent="0.2">
      <c r="A252" s="83"/>
      <c r="B252" s="83"/>
      <c r="C252" s="83"/>
      <c r="D252" s="84">
        <f t="shared" si="50"/>
        <v>0</v>
      </c>
      <c r="E252" s="84">
        <f t="shared" si="51"/>
        <v>0</v>
      </c>
      <c r="F252" s="76">
        <f t="shared" si="52"/>
        <v>0</v>
      </c>
      <c r="G252" s="76">
        <f t="shared" si="53"/>
        <v>0</v>
      </c>
      <c r="H252" s="76">
        <f t="shared" si="54"/>
        <v>0</v>
      </c>
      <c r="I252" s="76">
        <f t="shared" si="55"/>
        <v>0</v>
      </c>
      <c r="J252" s="76">
        <f t="shared" si="56"/>
        <v>0</v>
      </c>
      <c r="K252" s="76">
        <f t="shared" si="57"/>
        <v>0</v>
      </c>
      <c r="L252" s="76">
        <f t="shared" si="58"/>
        <v>0</v>
      </c>
      <c r="M252" s="76">
        <f t="shared" ca="1" si="59"/>
        <v>-4.0558820889733255E-2</v>
      </c>
      <c r="N252" s="76">
        <f t="shared" ca="1" si="60"/>
        <v>0</v>
      </c>
      <c r="O252" s="86">
        <f t="shared" ca="1" si="61"/>
        <v>0</v>
      </c>
      <c r="P252" s="76">
        <f t="shared" ca="1" si="62"/>
        <v>0</v>
      </c>
      <c r="Q252" s="76">
        <f t="shared" ca="1" si="63"/>
        <v>0</v>
      </c>
      <c r="R252" s="30">
        <f t="shared" ca="1" si="64"/>
        <v>4.0558820889733255E-2</v>
      </c>
    </row>
    <row r="253" spans="1:18" x14ac:dyDescent="0.2">
      <c r="A253" s="83"/>
      <c r="B253" s="83"/>
      <c r="C253" s="83"/>
      <c r="D253" s="84">
        <f t="shared" si="50"/>
        <v>0</v>
      </c>
      <c r="E253" s="84">
        <f t="shared" si="51"/>
        <v>0</v>
      </c>
      <c r="F253" s="76">
        <f t="shared" si="52"/>
        <v>0</v>
      </c>
      <c r="G253" s="76">
        <f t="shared" si="53"/>
        <v>0</v>
      </c>
      <c r="H253" s="76">
        <f t="shared" si="54"/>
        <v>0</v>
      </c>
      <c r="I253" s="76">
        <f t="shared" si="55"/>
        <v>0</v>
      </c>
      <c r="J253" s="76">
        <f t="shared" si="56"/>
        <v>0</v>
      </c>
      <c r="K253" s="76">
        <f t="shared" si="57"/>
        <v>0</v>
      </c>
      <c r="L253" s="76">
        <f t="shared" si="58"/>
        <v>0</v>
      </c>
      <c r="M253" s="76">
        <f t="shared" ca="1" si="59"/>
        <v>-4.0558820889733255E-2</v>
      </c>
      <c r="N253" s="76">
        <f t="shared" ca="1" si="60"/>
        <v>0</v>
      </c>
      <c r="O253" s="86">
        <f t="shared" ca="1" si="61"/>
        <v>0</v>
      </c>
      <c r="P253" s="76">
        <f t="shared" ca="1" si="62"/>
        <v>0</v>
      </c>
      <c r="Q253" s="76">
        <f t="shared" ca="1" si="63"/>
        <v>0</v>
      </c>
      <c r="R253" s="30">
        <f t="shared" ca="1" si="64"/>
        <v>4.0558820889733255E-2</v>
      </c>
    </row>
    <row r="254" spans="1:18" x14ac:dyDescent="0.2">
      <c r="A254" s="83"/>
      <c r="B254" s="83"/>
      <c r="C254" s="83"/>
      <c r="D254" s="84">
        <f t="shared" si="50"/>
        <v>0</v>
      </c>
      <c r="E254" s="84">
        <f t="shared" si="51"/>
        <v>0</v>
      </c>
      <c r="F254" s="76">
        <f t="shared" si="52"/>
        <v>0</v>
      </c>
      <c r="G254" s="76">
        <f t="shared" si="53"/>
        <v>0</v>
      </c>
      <c r="H254" s="76">
        <f t="shared" si="54"/>
        <v>0</v>
      </c>
      <c r="I254" s="76">
        <f t="shared" si="55"/>
        <v>0</v>
      </c>
      <c r="J254" s="76">
        <f t="shared" si="56"/>
        <v>0</v>
      </c>
      <c r="K254" s="76">
        <f t="shared" si="57"/>
        <v>0</v>
      </c>
      <c r="L254" s="76">
        <f t="shared" si="58"/>
        <v>0</v>
      </c>
      <c r="M254" s="76">
        <f t="shared" ca="1" si="59"/>
        <v>-4.0558820889733255E-2</v>
      </c>
      <c r="N254" s="76">
        <f t="shared" ca="1" si="60"/>
        <v>0</v>
      </c>
      <c r="O254" s="86">
        <f t="shared" ca="1" si="61"/>
        <v>0</v>
      </c>
      <c r="P254" s="76">
        <f t="shared" ca="1" si="62"/>
        <v>0</v>
      </c>
      <c r="Q254" s="76">
        <f t="shared" ca="1" si="63"/>
        <v>0</v>
      </c>
      <c r="R254" s="30">
        <f t="shared" ca="1" si="64"/>
        <v>4.0558820889733255E-2</v>
      </c>
    </row>
    <row r="255" spans="1:18" x14ac:dyDescent="0.2">
      <c r="A255" s="83"/>
      <c r="B255" s="83"/>
      <c r="C255" s="83"/>
      <c r="D255" s="84">
        <f t="shared" si="50"/>
        <v>0</v>
      </c>
      <c r="E255" s="84">
        <f t="shared" si="51"/>
        <v>0</v>
      </c>
      <c r="F255" s="76">
        <f t="shared" si="52"/>
        <v>0</v>
      </c>
      <c r="G255" s="76">
        <f t="shared" si="53"/>
        <v>0</v>
      </c>
      <c r="H255" s="76">
        <f t="shared" si="54"/>
        <v>0</v>
      </c>
      <c r="I255" s="76">
        <f t="shared" si="55"/>
        <v>0</v>
      </c>
      <c r="J255" s="76">
        <f t="shared" si="56"/>
        <v>0</v>
      </c>
      <c r="K255" s="76">
        <f t="shared" si="57"/>
        <v>0</v>
      </c>
      <c r="L255" s="76">
        <f t="shared" si="58"/>
        <v>0</v>
      </c>
      <c r="M255" s="76">
        <f t="shared" ca="1" si="59"/>
        <v>-4.0558820889733255E-2</v>
      </c>
      <c r="N255" s="76">
        <f t="shared" ca="1" si="60"/>
        <v>0</v>
      </c>
      <c r="O255" s="86">
        <f t="shared" ca="1" si="61"/>
        <v>0</v>
      </c>
      <c r="P255" s="76">
        <f t="shared" ca="1" si="62"/>
        <v>0</v>
      </c>
      <c r="Q255" s="76">
        <f t="shared" ca="1" si="63"/>
        <v>0</v>
      </c>
      <c r="R255" s="30">
        <f t="shared" ca="1" si="64"/>
        <v>4.0558820889733255E-2</v>
      </c>
    </row>
    <row r="256" spans="1:18" x14ac:dyDescent="0.2">
      <c r="A256" s="83"/>
      <c r="B256" s="83"/>
      <c r="C256" s="83"/>
      <c r="D256" s="84">
        <f t="shared" si="50"/>
        <v>0</v>
      </c>
      <c r="E256" s="84">
        <f t="shared" si="51"/>
        <v>0</v>
      </c>
      <c r="F256" s="76">
        <f t="shared" si="52"/>
        <v>0</v>
      </c>
      <c r="G256" s="76">
        <f t="shared" si="53"/>
        <v>0</v>
      </c>
      <c r="H256" s="76">
        <f t="shared" si="54"/>
        <v>0</v>
      </c>
      <c r="I256" s="76">
        <f t="shared" si="55"/>
        <v>0</v>
      </c>
      <c r="J256" s="76">
        <f t="shared" si="56"/>
        <v>0</v>
      </c>
      <c r="K256" s="76">
        <f t="shared" si="57"/>
        <v>0</v>
      </c>
      <c r="L256" s="76">
        <f t="shared" si="58"/>
        <v>0</v>
      </c>
      <c r="M256" s="76">
        <f t="shared" ca="1" si="59"/>
        <v>-4.0558820889733255E-2</v>
      </c>
      <c r="N256" s="76">
        <f t="shared" ca="1" si="60"/>
        <v>0</v>
      </c>
      <c r="O256" s="86">
        <f t="shared" ca="1" si="61"/>
        <v>0</v>
      </c>
      <c r="P256" s="76">
        <f t="shared" ca="1" si="62"/>
        <v>0</v>
      </c>
      <c r="Q256" s="76">
        <f t="shared" ca="1" si="63"/>
        <v>0</v>
      </c>
      <c r="R256" s="30">
        <f t="shared" ca="1" si="64"/>
        <v>4.0558820889733255E-2</v>
      </c>
    </row>
    <row r="257" spans="1:18" x14ac:dyDescent="0.2">
      <c r="A257" s="83"/>
      <c r="B257" s="83"/>
      <c r="C257" s="83"/>
      <c r="D257" s="84">
        <f t="shared" si="50"/>
        <v>0</v>
      </c>
      <c r="E257" s="84">
        <f t="shared" si="51"/>
        <v>0</v>
      </c>
      <c r="F257" s="76">
        <f t="shared" si="52"/>
        <v>0</v>
      </c>
      <c r="G257" s="76">
        <f t="shared" si="53"/>
        <v>0</v>
      </c>
      <c r="H257" s="76">
        <f t="shared" si="54"/>
        <v>0</v>
      </c>
      <c r="I257" s="76">
        <f t="shared" si="55"/>
        <v>0</v>
      </c>
      <c r="J257" s="76">
        <f t="shared" si="56"/>
        <v>0</v>
      </c>
      <c r="K257" s="76">
        <f t="shared" si="57"/>
        <v>0</v>
      </c>
      <c r="L257" s="76">
        <f t="shared" si="58"/>
        <v>0</v>
      </c>
      <c r="M257" s="76">
        <f t="shared" ca="1" si="59"/>
        <v>-4.0558820889733255E-2</v>
      </c>
      <c r="N257" s="76">
        <f t="shared" ca="1" si="60"/>
        <v>0</v>
      </c>
      <c r="O257" s="86">
        <f t="shared" ca="1" si="61"/>
        <v>0</v>
      </c>
      <c r="P257" s="76">
        <f t="shared" ca="1" si="62"/>
        <v>0</v>
      </c>
      <c r="Q257" s="76">
        <f t="shared" ca="1" si="63"/>
        <v>0</v>
      </c>
      <c r="R257" s="30">
        <f t="shared" ca="1" si="64"/>
        <v>4.0558820889733255E-2</v>
      </c>
    </row>
    <row r="258" spans="1:18" x14ac:dyDescent="0.2">
      <c r="A258" s="83"/>
      <c r="B258" s="83"/>
      <c r="C258" s="83"/>
      <c r="D258" s="84">
        <f t="shared" si="50"/>
        <v>0</v>
      </c>
      <c r="E258" s="84">
        <f t="shared" si="51"/>
        <v>0</v>
      </c>
      <c r="F258" s="76">
        <f t="shared" si="52"/>
        <v>0</v>
      </c>
      <c r="G258" s="76">
        <f t="shared" si="53"/>
        <v>0</v>
      </c>
      <c r="H258" s="76">
        <f t="shared" si="54"/>
        <v>0</v>
      </c>
      <c r="I258" s="76">
        <f t="shared" si="55"/>
        <v>0</v>
      </c>
      <c r="J258" s="76">
        <f t="shared" si="56"/>
        <v>0</v>
      </c>
      <c r="K258" s="76">
        <f t="shared" si="57"/>
        <v>0</v>
      </c>
      <c r="L258" s="76">
        <f t="shared" si="58"/>
        <v>0</v>
      </c>
      <c r="M258" s="76">
        <f t="shared" ca="1" si="59"/>
        <v>-4.0558820889733255E-2</v>
      </c>
      <c r="N258" s="76">
        <f t="shared" ca="1" si="60"/>
        <v>0</v>
      </c>
      <c r="O258" s="86">
        <f t="shared" ca="1" si="61"/>
        <v>0</v>
      </c>
      <c r="P258" s="76">
        <f t="shared" ca="1" si="62"/>
        <v>0</v>
      </c>
      <c r="Q258" s="76">
        <f t="shared" ca="1" si="63"/>
        <v>0</v>
      </c>
      <c r="R258" s="30">
        <f t="shared" ca="1" si="64"/>
        <v>4.0558820889733255E-2</v>
      </c>
    </row>
    <row r="259" spans="1:18" x14ac:dyDescent="0.2">
      <c r="A259" s="83"/>
      <c r="B259" s="83"/>
      <c r="C259" s="83"/>
      <c r="D259" s="84">
        <f t="shared" si="50"/>
        <v>0</v>
      </c>
      <c r="E259" s="84">
        <f t="shared" si="51"/>
        <v>0</v>
      </c>
      <c r="F259" s="76">
        <f t="shared" si="52"/>
        <v>0</v>
      </c>
      <c r="G259" s="76">
        <f t="shared" si="53"/>
        <v>0</v>
      </c>
      <c r="H259" s="76">
        <f t="shared" si="54"/>
        <v>0</v>
      </c>
      <c r="I259" s="76">
        <f t="shared" si="55"/>
        <v>0</v>
      </c>
      <c r="J259" s="76">
        <f t="shared" si="56"/>
        <v>0</v>
      </c>
      <c r="K259" s="76">
        <f t="shared" si="57"/>
        <v>0</v>
      </c>
      <c r="L259" s="76">
        <f t="shared" si="58"/>
        <v>0</v>
      </c>
      <c r="M259" s="76">
        <f t="shared" ca="1" si="59"/>
        <v>-4.0558820889733255E-2</v>
      </c>
      <c r="N259" s="76">
        <f t="shared" ca="1" si="60"/>
        <v>0</v>
      </c>
      <c r="O259" s="86">
        <f t="shared" ca="1" si="61"/>
        <v>0</v>
      </c>
      <c r="P259" s="76">
        <f t="shared" ca="1" si="62"/>
        <v>0</v>
      </c>
      <c r="Q259" s="76">
        <f t="shared" ca="1" si="63"/>
        <v>0</v>
      </c>
      <c r="R259" s="30">
        <f t="shared" ca="1" si="64"/>
        <v>4.0558820889733255E-2</v>
      </c>
    </row>
    <row r="260" spans="1:18" x14ac:dyDescent="0.2">
      <c r="A260" s="83"/>
      <c r="B260" s="83"/>
      <c r="C260" s="83"/>
      <c r="D260" s="84">
        <f t="shared" si="50"/>
        <v>0</v>
      </c>
      <c r="E260" s="84">
        <f t="shared" si="51"/>
        <v>0</v>
      </c>
      <c r="F260" s="76">
        <f t="shared" si="52"/>
        <v>0</v>
      </c>
      <c r="G260" s="76">
        <f t="shared" si="53"/>
        <v>0</v>
      </c>
      <c r="H260" s="76">
        <f t="shared" si="54"/>
        <v>0</v>
      </c>
      <c r="I260" s="76">
        <f t="shared" si="55"/>
        <v>0</v>
      </c>
      <c r="J260" s="76">
        <f t="shared" si="56"/>
        <v>0</v>
      </c>
      <c r="K260" s="76">
        <f t="shared" si="57"/>
        <v>0</v>
      </c>
      <c r="L260" s="76">
        <f t="shared" si="58"/>
        <v>0</v>
      </c>
      <c r="M260" s="76">
        <f t="shared" ca="1" si="59"/>
        <v>-4.0558820889733255E-2</v>
      </c>
      <c r="N260" s="76">
        <f t="shared" ca="1" si="60"/>
        <v>0</v>
      </c>
      <c r="O260" s="86">
        <f t="shared" ca="1" si="61"/>
        <v>0</v>
      </c>
      <c r="P260" s="76">
        <f t="shared" ca="1" si="62"/>
        <v>0</v>
      </c>
      <c r="Q260" s="76">
        <f t="shared" ca="1" si="63"/>
        <v>0</v>
      </c>
      <c r="R260" s="30">
        <f t="shared" ca="1" si="64"/>
        <v>4.0558820889733255E-2</v>
      </c>
    </row>
    <row r="261" spans="1:18" x14ac:dyDescent="0.2">
      <c r="A261" s="83"/>
      <c r="B261" s="83"/>
      <c r="C261" s="83"/>
      <c r="D261" s="84">
        <f t="shared" si="50"/>
        <v>0</v>
      </c>
      <c r="E261" s="84">
        <f t="shared" si="51"/>
        <v>0</v>
      </c>
      <c r="F261" s="76">
        <f t="shared" si="52"/>
        <v>0</v>
      </c>
      <c r="G261" s="76">
        <f t="shared" si="53"/>
        <v>0</v>
      </c>
      <c r="H261" s="76">
        <f t="shared" si="54"/>
        <v>0</v>
      </c>
      <c r="I261" s="76">
        <f t="shared" si="55"/>
        <v>0</v>
      </c>
      <c r="J261" s="76">
        <f t="shared" si="56"/>
        <v>0</v>
      </c>
      <c r="K261" s="76">
        <f t="shared" si="57"/>
        <v>0</v>
      </c>
      <c r="L261" s="76">
        <f t="shared" si="58"/>
        <v>0</v>
      </c>
      <c r="M261" s="76">
        <f t="shared" ca="1" si="59"/>
        <v>-4.0558820889733255E-2</v>
      </c>
      <c r="N261" s="76">
        <f t="shared" ca="1" si="60"/>
        <v>0</v>
      </c>
      <c r="O261" s="86">
        <f t="shared" ca="1" si="61"/>
        <v>0</v>
      </c>
      <c r="P261" s="76">
        <f t="shared" ca="1" si="62"/>
        <v>0</v>
      </c>
      <c r="Q261" s="76">
        <f t="shared" ca="1" si="63"/>
        <v>0</v>
      </c>
      <c r="R261" s="30">
        <f t="shared" ca="1" si="64"/>
        <v>4.0558820889733255E-2</v>
      </c>
    </row>
    <row r="262" spans="1:18" x14ac:dyDescent="0.2">
      <c r="A262" s="83"/>
      <c r="B262" s="83"/>
      <c r="C262" s="83"/>
      <c r="D262" s="84">
        <f t="shared" si="50"/>
        <v>0</v>
      </c>
      <c r="E262" s="84">
        <f t="shared" si="51"/>
        <v>0</v>
      </c>
      <c r="F262" s="76">
        <f t="shared" si="52"/>
        <v>0</v>
      </c>
      <c r="G262" s="76">
        <f t="shared" si="53"/>
        <v>0</v>
      </c>
      <c r="H262" s="76">
        <f t="shared" si="54"/>
        <v>0</v>
      </c>
      <c r="I262" s="76">
        <f t="shared" si="55"/>
        <v>0</v>
      </c>
      <c r="J262" s="76">
        <f t="shared" si="56"/>
        <v>0</v>
      </c>
      <c r="K262" s="76">
        <f t="shared" si="57"/>
        <v>0</v>
      </c>
      <c r="L262" s="76">
        <f t="shared" si="58"/>
        <v>0</v>
      </c>
      <c r="M262" s="76">
        <f t="shared" ca="1" si="59"/>
        <v>-4.0558820889733255E-2</v>
      </c>
      <c r="N262" s="76">
        <f t="shared" ca="1" si="60"/>
        <v>0</v>
      </c>
      <c r="O262" s="86">
        <f t="shared" ca="1" si="61"/>
        <v>0</v>
      </c>
      <c r="P262" s="76">
        <f t="shared" ca="1" si="62"/>
        <v>0</v>
      </c>
      <c r="Q262" s="76">
        <f t="shared" ca="1" si="63"/>
        <v>0</v>
      </c>
      <c r="R262" s="30">
        <f t="shared" ca="1" si="64"/>
        <v>4.0558820889733255E-2</v>
      </c>
    </row>
    <row r="263" spans="1:18" x14ac:dyDescent="0.2">
      <c r="A263" s="83"/>
      <c r="B263" s="83"/>
      <c r="C263" s="83"/>
      <c r="D263" s="84">
        <f t="shared" si="50"/>
        <v>0</v>
      </c>
      <c r="E263" s="84">
        <f t="shared" si="51"/>
        <v>0</v>
      </c>
      <c r="F263" s="76">
        <f t="shared" si="52"/>
        <v>0</v>
      </c>
      <c r="G263" s="76">
        <f t="shared" si="53"/>
        <v>0</v>
      </c>
      <c r="H263" s="76">
        <f t="shared" si="54"/>
        <v>0</v>
      </c>
      <c r="I263" s="76">
        <f t="shared" si="55"/>
        <v>0</v>
      </c>
      <c r="J263" s="76">
        <f t="shared" si="56"/>
        <v>0</v>
      </c>
      <c r="K263" s="76">
        <f t="shared" si="57"/>
        <v>0</v>
      </c>
      <c r="L263" s="76">
        <f t="shared" si="58"/>
        <v>0</v>
      </c>
      <c r="M263" s="76">
        <f t="shared" ca="1" si="59"/>
        <v>-4.0558820889733255E-2</v>
      </c>
      <c r="N263" s="76">
        <f t="shared" ca="1" si="60"/>
        <v>0</v>
      </c>
      <c r="O263" s="86">
        <f t="shared" ca="1" si="61"/>
        <v>0</v>
      </c>
      <c r="P263" s="76">
        <f t="shared" ca="1" si="62"/>
        <v>0</v>
      </c>
      <c r="Q263" s="76">
        <f t="shared" ca="1" si="63"/>
        <v>0</v>
      </c>
      <c r="R263" s="30">
        <f t="shared" ca="1" si="64"/>
        <v>4.0558820889733255E-2</v>
      </c>
    </row>
    <row r="264" spans="1:18" x14ac:dyDescent="0.2">
      <c r="A264" s="83"/>
      <c r="B264" s="83"/>
      <c r="C264" s="83"/>
      <c r="D264" s="84">
        <f t="shared" si="50"/>
        <v>0</v>
      </c>
      <c r="E264" s="84">
        <f t="shared" si="51"/>
        <v>0</v>
      </c>
      <c r="F264" s="76">
        <f t="shared" si="52"/>
        <v>0</v>
      </c>
      <c r="G264" s="76">
        <f t="shared" si="53"/>
        <v>0</v>
      </c>
      <c r="H264" s="76">
        <f t="shared" si="54"/>
        <v>0</v>
      </c>
      <c r="I264" s="76">
        <f t="shared" si="55"/>
        <v>0</v>
      </c>
      <c r="J264" s="76">
        <f t="shared" si="56"/>
        <v>0</v>
      </c>
      <c r="K264" s="76">
        <f t="shared" si="57"/>
        <v>0</v>
      </c>
      <c r="L264" s="76">
        <f t="shared" si="58"/>
        <v>0</v>
      </c>
      <c r="M264" s="76">
        <f t="shared" ca="1" si="59"/>
        <v>-4.0558820889733255E-2</v>
      </c>
      <c r="N264" s="76">
        <f t="shared" ca="1" si="60"/>
        <v>0</v>
      </c>
      <c r="O264" s="86">
        <f t="shared" ca="1" si="61"/>
        <v>0</v>
      </c>
      <c r="P264" s="76">
        <f t="shared" ca="1" si="62"/>
        <v>0</v>
      </c>
      <c r="Q264" s="76">
        <f t="shared" ca="1" si="63"/>
        <v>0</v>
      </c>
      <c r="R264" s="30">
        <f t="shared" ca="1" si="64"/>
        <v>4.0558820889733255E-2</v>
      </c>
    </row>
    <row r="265" spans="1:18" x14ac:dyDescent="0.2">
      <c r="A265" s="83"/>
      <c r="B265" s="83"/>
      <c r="C265" s="83"/>
      <c r="D265" s="84">
        <f t="shared" si="50"/>
        <v>0</v>
      </c>
      <c r="E265" s="84">
        <f t="shared" si="51"/>
        <v>0</v>
      </c>
      <c r="F265" s="76">
        <f t="shared" si="52"/>
        <v>0</v>
      </c>
      <c r="G265" s="76">
        <f t="shared" si="53"/>
        <v>0</v>
      </c>
      <c r="H265" s="76">
        <f t="shared" si="54"/>
        <v>0</v>
      </c>
      <c r="I265" s="76">
        <f t="shared" si="55"/>
        <v>0</v>
      </c>
      <c r="J265" s="76">
        <f t="shared" si="56"/>
        <v>0</v>
      </c>
      <c r="K265" s="76">
        <f t="shared" si="57"/>
        <v>0</v>
      </c>
      <c r="L265" s="76">
        <f t="shared" si="58"/>
        <v>0</v>
      </c>
      <c r="M265" s="76">
        <f t="shared" ca="1" si="59"/>
        <v>-4.0558820889733255E-2</v>
      </c>
      <c r="N265" s="76">
        <f t="shared" ca="1" si="60"/>
        <v>0</v>
      </c>
      <c r="O265" s="86">
        <f t="shared" ca="1" si="61"/>
        <v>0</v>
      </c>
      <c r="P265" s="76">
        <f t="shared" ca="1" si="62"/>
        <v>0</v>
      </c>
      <c r="Q265" s="76">
        <f t="shared" ca="1" si="63"/>
        <v>0</v>
      </c>
      <c r="R265" s="30">
        <f t="shared" ca="1" si="64"/>
        <v>4.0558820889733255E-2</v>
      </c>
    </row>
    <row r="266" spans="1:18" x14ac:dyDescent="0.2">
      <c r="A266" s="83"/>
      <c r="B266" s="83"/>
      <c r="C266" s="83"/>
      <c r="D266" s="84">
        <f t="shared" si="50"/>
        <v>0</v>
      </c>
      <c r="E266" s="84">
        <f t="shared" si="51"/>
        <v>0</v>
      </c>
      <c r="F266" s="76">
        <f t="shared" si="52"/>
        <v>0</v>
      </c>
      <c r="G266" s="76">
        <f t="shared" si="53"/>
        <v>0</v>
      </c>
      <c r="H266" s="76">
        <f t="shared" si="54"/>
        <v>0</v>
      </c>
      <c r="I266" s="76">
        <f t="shared" si="55"/>
        <v>0</v>
      </c>
      <c r="J266" s="76">
        <f t="shared" si="56"/>
        <v>0</v>
      </c>
      <c r="K266" s="76">
        <f t="shared" si="57"/>
        <v>0</v>
      </c>
      <c r="L266" s="76">
        <f t="shared" si="58"/>
        <v>0</v>
      </c>
      <c r="M266" s="76">
        <f t="shared" ca="1" si="59"/>
        <v>-4.0558820889733255E-2</v>
      </c>
      <c r="N266" s="76">
        <f t="shared" ca="1" si="60"/>
        <v>0</v>
      </c>
      <c r="O266" s="86">
        <f t="shared" ca="1" si="61"/>
        <v>0</v>
      </c>
      <c r="P266" s="76">
        <f t="shared" ca="1" si="62"/>
        <v>0</v>
      </c>
      <c r="Q266" s="76">
        <f t="shared" ca="1" si="63"/>
        <v>0</v>
      </c>
      <c r="R266" s="30">
        <f t="shared" ca="1" si="64"/>
        <v>4.0558820889733255E-2</v>
      </c>
    </row>
    <row r="267" spans="1:18" x14ac:dyDescent="0.2">
      <c r="A267" s="83"/>
      <c r="B267" s="83"/>
      <c r="C267" s="83"/>
      <c r="D267" s="84">
        <f t="shared" si="50"/>
        <v>0</v>
      </c>
      <c r="E267" s="84">
        <f t="shared" si="51"/>
        <v>0</v>
      </c>
      <c r="F267" s="76">
        <f t="shared" si="52"/>
        <v>0</v>
      </c>
      <c r="G267" s="76">
        <f t="shared" si="53"/>
        <v>0</v>
      </c>
      <c r="H267" s="76">
        <f t="shared" si="54"/>
        <v>0</v>
      </c>
      <c r="I267" s="76">
        <f t="shared" si="55"/>
        <v>0</v>
      </c>
      <c r="J267" s="76">
        <f t="shared" si="56"/>
        <v>0</v>
      </c>
      <c r="K267" s="76">
        <f t="shared" si="57"/>
        <v>0</v>
      </c>
      <c r="L267" s="76">
        <f t="shared" si="58"/>
        <v>0</v>
      </c>
      <c r="M267" s="76">
        <f t="shared" ca="1" si="59"/>
        <v>-4.0558820889733255E-2</v>
      </c>
      <c r="N267" s="76">
        <f t="shared" ca="1" si="60"/>
        <v>0</v>
      </c>
      <c r="O267" s="86">
        <f t="shared" ca="1" si="61"/>
        <v>0</v>
      </c>
      <c r="P267" s="76">
        <f t="shared" ca="1" si="62"/>
        <v>0</v>
      </c>
      <c r="Q267" s="76">
        <f t="shared" ca="1" si="63"/>
        <v>0</v>
      </c>
      <c r="R267" s="30">
        <f t="shared" ca="1" si="64"/>
        <v>4.0558820889733255E-2</v>
      </c>
    </row>
    <row r="268" spans="1:18" x14ac:dyDescent="0.2">
      <c r="A268" s="83"/>
      <c r="B268" s="83"/>
      <c r="C268" s="83"/>
      <c r="D268" s="84">
        <f t="shared" si="50"/>
        <v>0</v>
      </c>
      <c r="E268" s="84">
        <f t="shared" si="51"/>
        <v>0</v>
      </c>
      <c r="F268" s="76">
        <f t="shared" si="52"/>
        <v>0</v>
      </c>
      <c r="G268" s="76">
        <f t="shared" si="53"/>
        <v>0</v>
      </c>
      <c r="H268" s="76">
        <f t="shared" si="54"/>
        <v>0</v>
      </c>
      <c r="I268" s="76">
        <f t="shared" si="55"/>
        <v>0</v>
      </c>
      <c r="J268" s="76">
        <f t="shared" si="56"/>
        <v>0</v>
      </c>
      <c r="K268" s="76">
        <f t="shared" si="57"/>
        <v>0</v>
      </c>
      <c r="L268" s="76">
        <f t="shared" si="58"/>
        <v>0</v>
      </c>
      <c r="M268" s="76">
        <f t="shared" ca="1" si="59"/>
        <v>-4.0558820889733255E-2</v>
      </c>
      <c r="N268" s="76">
        <f t="shared" ca="1" si="60"/>
        <v>0</v>
      </c>
      <c r="O268" s="86">
        <f t="shared" ca="1" si="61"/>
        <v>0</v>
      </c>
      <c r="P268" s="76">
        <f t="shared" ca="1" si="62"/>
        <v>0</v>
      </c>
      <c r="Q268" s="76">
        <f t="shared" ca="1" si="63"/>
        <v>0</v>
      </c>
      <c r="R268" s="30">
        <f t="shared" ca="1" si="64"/>
        <v>4.0558820889733255E-2</v>
      </c>
    </row>
    <row r="269" spans="1:18" x14ac:dyDescent="0.2">
      <c r="A269" s="83"/>
      <c r="B269" s="83"/>
      <c r="C269" s="83"/>
      <c r="D269" s="84">
        <f t="shared" si="50"/>
        <v>0</v>
      </c>
      <c r="E269" s="84">
        <f t="shared" si="51"/>
        <v>0</v>
      </c>
      <c r="F269" s="76">
        <f t="shared" si="52"/>
        <v>0</v>
      </c>
      <c r="G269" s="76">
        <f t="shared" si="53"/>
        <v>0</v>
      </c>
      <c r="H269" s="76">
        <f t="shared" si="54"/>
        <v>0</v>
      </c>
      <c r="I269" s="76">
        <f t="shared" si="55"/>
        <v>0</v>
      </c>
      <c r="J269" s="76">
        <f t="shared" si="56"/>
        <v>0</v>
      </c>
      <c r="K269" s="76">
        <f t="shared" si="57"/>
        <v>0</v>
      </c>
      <c r="L269" s="76">
        <f t="shared" si="58"/>
        <v>0</v>
      </c>
      <c r="M269" s="76">
        <f t="shared" ca="1" si="59"/>
        <v>-4.0558820889733255E-2</v>
      </c>
      <c r="N269" s="76">
        <f t="shared" ca="1" si="60"/>
        <v>0</v>
      </c>
      <c r="O269" s="86">
        <f t="shared" ca="1" si="61"/>
        <v>0</v>
      </c>
      <c r="P269" s="76">
        <f t="shared" ca="1" si="62"/>
        <v>0</v>
      </c>
      <c r="Q269" s="76">
        <f t="shared" ca="1" si="63"/>
        <v>0</v>
      </c>
      <c r="R269" s="30">
        <f t="shared" ca="1" si="64"/>
        <v>4.0558820889733255E-2</v>
      </c>
    </row>
    <row r="270" spans="1:18" x14ac:dyDescent="0.2">
      <c r="A270" s="83"/>
      <c r="B270" s="83"/>
      <c r="C270" s="83"/>
      <c r="D270" s="84">
        <f t="shared" si="50"/>
        <v>0</v>
      </c>
      <c r="E270" s="84">
        <f t="shared" si="51"/>
        <v>0</v>
      </c>
      <c r="F270" s="76">
        <f t="shared" si="52"/>
        <v>0</v>
      </c>
      <c r="G270" s="76">
        <f t="shared" si="53"/>
        <v>0</v>
      </c>
      <c r="H270" s="76">
        <f t="shared" si="54"/>
        <v>0</v>
      </c>
      <c r="I270" s="76">
        <f t="shared" si="55"/>
        <v>0</v>
      </c>
      <c r="J270" s="76">
        <f t="shared" si="56"/>
        <v>0</v>
      </c>
      <c r="K270" s="76">
        <f t="shared" si="57"/>
        <v>0</v>
      </c>
      <c r="L270" s="76">
        <f t="shared" si="58"/>
        <v>0</v>
      </c>
      <c r="M270" s="76">
        <f t="shared" ca="1" si="59"/>
        <v>-4.0558820889733255E-2</v>
      </c>
      <c r="N270" s="76">
        <f t="shared" ca="1" si="60"/>
        <v>0</v>
      </c>
      <c r="O270" s="86">
        <f t="shared" ca="1" si="61"/>
        <v>0</v>
      </c>
      <c r="P270" s="76">
        <f t="shared" ca="1" si="62"/>
        <v>0</v>
      </c>
      <c r="Q270" s="76">
        <f t="shared" ca="1" si="63"/>
        <v>0</v>
      </c>
      <c r="R270" s="30">
        <f t="shared" ca="1" si="64"/>
        <v>4.0558820889733255E-2</v>
      </c>
    </row>
    <row r="271" spans="1:18" x14ac:dyDescent="0.2">
      <c r="A271" s="83"/>
      <c r="B271" s="83"/>
      <c r="C271" s="83"/>
      <c r="D271" s="84">
        <f t="shared" si="50"/>
        <v>0</v>
      </c>
      <c r="E271" s="84">
        <f t="shared" si="51"/>
        <v>0</v>
      </c>
      <c r="F271" s="76">
        <f t="shared" si="52"/>
        <v>0</v>
      </c>
      <c r="G271" s="76">
        <f t="shared" si="53"/>
        <v>0</v>
      </c>
      <c r="H271" s="76">
        <f t="shared" si="54"/>
        <v>0</v>
      </c>
      <c r="I271" s="76">
        <f t="shared" si="55"/>
        <v>0</v>
      </c>
      <c r="J271" s="76">
        <f t="shared" si="56"/>
        <v>0</v>
      </c>
      <c r="K271" s="76">
        <f t="shared" si="57"/>
        <v>0</v>
      </c>
      <c r="L271" s="76">
        <f t="shared" si="58"/>
        <v>0</v>
      </c>
      <c r="M271" s="76">
        <f t="shared" ca="1" si="59"/>
        <v>-4.0558820889733255E-2</v>
      </c>
      <c r="N271" s="76">
        <f t="shared" ca="1" si="60"/>
        <v>0</v>
      </c>
      <c r="O271" s="86">
        <f t="shared" ca="1" si="61"/>
        <v>0</v>
      </c>
      <c r="P271" s="76">
        <f t="shared" ca="1" si="62"/>
        <v>0</v>
      </c>
      <c r="Q271" s="76">
        <f t="shared" ca="1" si="63"/>
        <v>0</v>
      </c>
      <c r="R271" s="30">
        <f t="shared" ca="1" si="64"/>
        <v>4.0558820889733255E-2</v>
      </c>
    </row>
    <row r="272" spans="1:18" x14ac:dyDescent="0.2">
      <c r="A272" s="83"/>
      <c r="B272" s="83"/>
      <c r="C272" s="83"/>
      <c r="D272" s="84">
        <f t="shared" si="50"/>
        <v>0</v>
      </c>
      <c r="E272" s="84">
        <f t="shared" si="51"/>
        <v>0</v>
      </c>
      <c r="F272" s="76">
        <f t="shared" si="52"/>
        <v>0</v>
      </c>
      <c r="G272" s="76">
        <f t="shared" si="53"/>
        <v>0</v>
      </c>
      <c r="H272" s="76">
        <f t="shared" si="54"/>
        <v>0</v>
      </c>
      <c r="I272" s="76">
        <f t="shared" si="55"/>
        <v>0</v>
      </c>
      <c r="J272" s="76">
        <f t="shared" si="56"/>
        <v>0</v>
      </c>
      <c r="K272" s="76">
        <f t="shared" si="57"/>
        <v>0</v>
      </c>
      <c r="L272" s="76">
        <f t="shared" si="58"/>
        <v>0</v>
      </c>
      <c r="M272" s="76">
        <f t="shared" ca="1" si="59"/>
        <v>-4.0558820889733255E-2</v>
      </c>
      <c r="N272" s="76">
        <f t="shared" ca="1" si="60"/>
        <v>0</v>
      </c>
      <c r="O272" s="86">
        <f t="shared" ca="1" si="61"/>
        <v>0</v>
      </c>
      <c r="P272" s="76">
        <f t="shared" ca="1" si="62"/>
        <v>0</v>
      </c>
      <c r="Q272" s="76">
        <f t="shared" ca="1" si="63"/>
        <v>0</v>
      </c>
      <c r="R272" s="30">
        <f t="shared" ca="1" si="64"/>
        <v>4.0558820889733255E-2</v>
      </c>
    </row>
    <row r="273" spans="1:18" x14ac:dyDescent="0.2">
      <c r="A273" s="83"/>
      <c r="B273" s="83"/>
      <c r="C273" s="83"/>
      <c r="D273" s="84">
        <f t="shared" si="50"/>
        <v>0</v>
      </c>
      <c r="E273" s="84">
        <f t="shared" si="51"/>
        <v>0</v>
      </c>
      <c r="F273" s="76">
        <f t="shared" si="52"/>
        <v>0</v>
      </c>
      <c r="G273" s="76">
        <f t="shared" si="53"/>
        <v>0</v>
      </c>
      <c r="H273" s="76">
        <f t="shared" si="54"/>
        <v>0</v>
      </c>
      <c r="I273" s="76">
        <f t="shared" si="55"/>
        <v>0</v>
      </c>
      <c r="J273" s="76">
        <f t="shared" si="56"/>
        <v>0</v>
      </c>
      <c r="K273" s="76">
        <f t="shared" si="57"/>
        <v>0</v>
      </c>
      <c r="L273" s="76">
        <f t="shared" si="58"/>
        <v>0</v>
      </c>
      <c r="M273" s="76">
        <f t="shared" ca="1" si="59"/>
        <v>-4.0558820889733255E-2</v>
      </c>
      <c r="N273" s="76">
        <f t="shared" ca="1" si="60"/>
        <v>0</v>
      </c>
      <c r="O273" s="86">
        <f t="shared" ca="1" si="61"/>
        <v>0</v>
      </c>
      <c r="P273" s="76">
        <f t="shared" ca="1" si="62"/>
        <v>0</v>
      </c>
      <c r="Q273" s="76">
        <f t="shared" ca="1" si="63"/>
        <v>0</v>
      </c>
      <c r="R273" s="30">
        <f t="shared" ca="1" si="64"/>
        <v>4.0558820889733255E-2</v>
      </c>
    </row>
    <row r="274" spans="1:18" x14ac:dyDescent="0.2">
      <c r="A274" s="83"/>
      <c r="B274" s="83"/>
      <c r="C274" s="83"/>
      <c r="D274" s="84">
        <f t="shared" si="50"/>
        <v>0</v>
      </c>
      <c r="E274" s="84">
        <f t="shared" si="51"/>
        <v>0</v>
      </c>
      <c r="F274" s="76">
        <f t="shared" si="52"/>
        <v>0</v>
      </c>
      <c r="G274" s="76">
        <f t="shared" si="53"/>
        <v>0</v>
      </c>
      <c r="H274" s="76">
        <f t="shared" si="54"/>
        <v>0</v>
      </c>
      <c r="I274" s="76">
        <f t="shared" si="55"/>
        <v>0</v>
      </c>
      <c r="J274" s="76">
        <f t="shared" si="56"/>
        <v>0</v>
      </c>
      <c r="K274" s="76">
        <f t="shared" si="57"/>
        <v>0</v>
      </c>
      <c r="L274" s="76">
        <f t="shared" si="58"/>
        <v>0</v>
      </c>
      <c r="M274" s="76">
        <f t="shared" ca="1" si="59"/>
        <v>-4.0558820889733255E-2</v>
      </c>
      <c r="N274" s="76">
        <f t="shared" ca="1" si="60"/>
        <v>0</v>
      </c>
      <c r="O274" s="86">
        <f t="shared" ca="1" si="61"/>
        <v>0</v>
      </c>
      <c r="P274" s="76">
        <f t="shared" ca="1" si="62"/>
        <v>0</v>
      </c>
      <c r="Q274" s="76">
        <f t="shared" ca="1" si="63"/>
        <v>0</v>
      </c>
      <c r="R274" s="30">
        <f t="shared" ca="1" si="64"/>
        <v>4.0558820889733255E-2</v>
      </c>
    </row>
    <row r="275" spans="1:18" x14ac:dyDescent="0.2">
      <c r="A275" s="83"/>
      <c r="B275" s="83"/>
      <c r="C275" s="83"/>
      <c r="D275" s="84">
        <f t="shared" si="50"/>
        <v>0</v>
      </c>
      <c r="E275" s="84">
        <f t="shared" si="51"/>
        <v>0</v>
      </c>
      <c r="F275" s="76">
        <f t="shared" si="52"/>
        <v>0</v>
      </c>
      <c r="G275" s="76">
        <f t="shared" si="53"/>
        <v>0</v>
      </c>
      <c r="H275" s="76">
        <f t="shared" si="54"/>
        <v>0</v>
      </c>
      <c r="I275" s="76">
        <f t="shared" si="55"/>
        <v>0</v>
      </c>
      <c r="J275" s="76">
        <f t="shared" si="56"/>
        <v>0</v>
      </c>
      <c r="K275" s="76">
        <f t="shared" si="57"/>
        <v>0</v>
      </c>
      <c r="L275" s="76">
        <f t="shared" si="58"/>
        <v>0</v>
      </c>
      <c r="M275" s="76">
        <f t="shared" ca="1" si="59"/>
        <v>-4.0558820889733255E-2</v>
      </c>
      <c r="N275" s="76">
        <f t="shared" ca="1" si="60"/>
        <v>0</v>
      </c>
      <c r="O275" s="86">
        <f t="shared" ca="1" si="61"/>
        <v>0</v>
      </c>
      <c r="P275" s="76">
        <f t="shared" ca="1" si="62"/>
        <v>0</v>
      </c>
      <c r="Q275" s="76">
        <f t="shared" ca="1" si="63"/>
        <v>0</v>
      </c>
      <c r="R275" s="30">
        <f t="shared" ca="1" si="64"/>
        <v>4.0558820889733255E-2</v>
      </c>
    </row>
    <row r="276" spans="1:18" x14ac:dyDescent="0.2">
      <c r="A276" s="83"/>
      <c r="B276" s="83"/>
      <c r="C276" s="83"/>
      <c r="D276" s="84">
        <f t="shared" si="50"/>
        <v>0</v>
      </c>
      <c r="E276" s="84">
        <f t="shared" si="51"/>
        <v>0</v>
      </c>
      <c r="F276" s="76">
        <f t="shared" si="52"/>
        <v>0</v>
      </c>
      <c r="G276" s="76">
        <f t="shared" si="53"/>
        <v>0</v>
      </c>
      <c r="H276" s="76">
        <f t="shared" si="54"/>
        <v>0</v>
      </c>
      <c r="I276" s="76">
        <f t="shared" si="55"/>
        <v>0</v>
      </c>
      <c r="J276" s="76">
        <f t="shared" si="56"/>
        <v>0</v>
      </c>
      <c r="K276" s="76">
        <f t="shared" si="57"/>
        <v>0</v>
      </c>
      <c r="L276" s="76">
        <f t="shared" si="58"/>
        <v>0</v>
      </c>
      <c r="M276" s="76">
        <f t="shared" ca="1" si="59"/>
        <v>-4.0558820889733255E-2</v>
      </c>
      <c r="N276" s="76">
        <f t="shared" ca="1" si="60"/>
        <v>0</v>
      </c>
      <c r="O276" s="86">
        <f t="shared" ca="1" si="61"/>
        <v>0</v>
      </c>
      <c r="P276" s="76">
        <f t="shared" ca="1" si="62"/>
        <v>0</v>
      </c>
      <c r="Q276" s="76">
        <f t="shared" ca="1" si="63"/>
        <v>0</v>
      </c>
      <c r="R276" s="30">
        <f t="shared" ca="1" si="64"/>
        <v>4.0558820889733255E-2</v>
      </c>
    </row>
    <row r="277" spans="1:18" x14ac:dyDescent="0.2">
      <c r="A277" s="83"/>
      <c r="B277" s="83"/>
      <c r="C277" s="83"/>
      <c r="D277" s="84">
        <f t="shared" ref="D277:D309" si="65">A277/A$18</f>
        <v>0</v>
      </c>
      <c r="E277" s="84">
        <f t="shared" ref="E277:E309" si="66">B277/B$18</f>
        <v>0</v>
      </c>
      <c r="F277" s="76">
        <f t="shared" ref="F277:F309" si="67">$C277*D277</f>
        <v>0</v>
      </c>
      <c r="G277" s="76">
        <f t="shared" ref="G277:G309" si="68">$C277*E277</f>
        <v>0</v>
      </c>
      <c r="H277" s="76">
        <f t="shared" ref="H277:H309" si="69">C277*D277*D277</f>
        <v>0</v>
      </c>
      <c r="I277" s="76">
        <f t="shared" ref="I277:I309" si="70">C277*D277*D277*D277</f>
        <v>0</v>
      </c>
      <c r="J277" s="76">
        <f t="shared" ref="J277:J309" si="71">C277*D277*D277*D277*D277</f>
        <v>0</v>
      </c>
      <c r="K277" s="76">
        <f t="shared" ref="K277:K309" si="72">C277*E277*D277</f>
        <v>0</v>
      </c>
      <c r="L277" s="76">
        <f t="shared" ref="L277:L309" si="73">C277*E277*D277*D277</f>
        <v>0</v>
      </c>
      <c r="M277" s="76">
        <f t="shared" ref="M277:M309" ca="1" si="74">+E$4+E$5*D277+E$6*D277^2</f>
        <v>-4.0558820889733255E-2</v>
      </c>
      <c r="N277" s="76">
        <f t="shared" ref="N277:N309" ca="1" si="75">C277*(M277-E277)^2</f>
        <v>0</v>
      </c>
      <c r="O277" s="86">
        <f t="shared" ref="O277:O309" ca="1" si="76">(C277*O$1-O$2*F277+O$3*H277)^2</f>
        <v>0</v>
      </c>
      <c r="P277" s="76">
        <f t="shared" ref="P277:P309" ca="1" si="77">(-C277*O$2+O$4*F277-O$5*H277)^2</f>
        <v>0</v>
      </c>
      <c r="Q277" s="76">
        <f t="shared" ref="Q277:Q309" ca="1" si="78">+(C277*O$3-F277*O$5+H277*O$6)^2</f>
        <v>0</v>
      </c>
      <c r="R277" s="30">
        <f t="shared" ref="R277:R309" ca="1" si="79">+E277-M277</f>
        <v>4.0558820889733255E-2</v>
      </c>
    </row>
    <row r="278" spans="1:18" x14ac:dyDescent="0.2">
      <c r="A278" s="83"/>
      <c r="B278" s="83"/>
      <c r="C278" s="83"/>
      <c r="D278" s="84">
        <f t="shared" si="65"/>
        <v>0</v>
      </c>
      <c r="E278" s="84">
        <f t="shared" si="66"/>
        <v>0</v>
      </c>
      <c r="F278" s="76">
        <f t="shared" si="67"/>
        <v>0</v>
      </c>
      <c r="G278" s="76">
        <f t="shared" si="68"/>
        <v>0</v>
      </c>
      <c r="H278" s="76">
        <f t="shared" si="69"/>
        <v>0</v>
      </c>
      <c r="I278" s="76">
        <f t="shared" si="70"/>
        <v>0</v>
      </c>
      <c r="J278" s="76">
        <f t="shared" si="71"/>
        <v>0</v>
      </c>
      <c r="K278" s="76">
        <f t="shared" si="72"/>
        <v>0</v>
      </c>
      <c r="L278" s="76">
        <f t="shared" si="73"/>
        <v>0</v>
      </c>
      <c r="M278" s="76">
        <f t="shared" ca="1" si="74"/>
        <v>-4.0558820889733255E-2</v>
      </c>
      <c r="N278" s="76">
        <f t="shared" ca="1" si="75"/>
        <v>0</v>
      </c>
      <c r="O278" s="86">
        <f t="shared" ca="1" si="76"/>
        <v>0</v>
      </c>
      <c r="P278" s="76">
        <f t="shared" ca="1" si="77"/>
        <v>0</v>
      </c>
      <c r="Q278" s="76">
        <f t="shared" ca="1" si="78"/>
        <v>0</v>
      </c>
      <c r="R278" s="30">
        <f t="shared" ca="1" si="79"/>
        <v>4.0558820889733255E-2</v>
      </c>
    </row>
    <row r="279" spans="1:18" x14ac:dyDescent="0.2">
      <c r="A279" s="83"/>
      <c r="B279" s="83"/>
      <c r="C279" s="83"/>
      <c r="D279" s="84">
        <f t="shared" si="65"/>
        <v>0</v>
      </c>
      <c r="E279" s="84">
        <f t="shared" si="66"/>
        <v>0</v>
      </c>
      <c r="F279" s="76">
        <f t="shared" si="67"/>
        <v>0</v>
      </c>
      <c r="G279" s="76">
        <f t="shared" si="68"/>
        <v>0</v>
      </c>
      <c r="H279" s="76">
        <f t="shared" si="69"/>
        <v>0</v>
      </c>
      <c r="I279" s="76">
        <f t="shared" si="70"/>
        <v>0</v>
      </c>
      <c r="J279" s="76">
        <f t="shared" si="71"/>
        <v>0</v>
      </c>
      <c r="K279" s="76">
        <f t="shared" si="72"/>
        <v>0</v>
      </c>
      <c r="L279" s="76">
        <f t="shared" si="73"/>
        <v>0</v>
      </c>
      <c r="M279" s="76">
        <f t="shared" ca="1" si="74"/>
        <v>-4.0558820889733255E-2</v>
      </c>
      <c r="N279" s="76">
        <f t="shared" ca="1" si="75"/>
        <v>0</v>
      </c>
      <c r="O279" s="86">
        <f t="shared" ca="1" si="76"/>
        <v>0</v>
      </c>
      <c r="P279" s="76">
        <f t="shared" ca="1" si="77"/>
        <v>0</v>
      </c>
      <c r="Q279" s="76">
        <f t="shared" ca="1" si="78"/>
        <v>0</v>
      </c>
      <c r="R279" s="30">
        <f t="shared" ca="1" si="79"/>
        <v>4.0558820889733255E-2</v>
      </c>
    </row>
    <row r="280" spans="1:18" x14ac:dyDescent="0.2">
      <c r="A280" s="83"/>
      <c r="B280" s="83"/>
      <c r="C280" s="83"/>
      <c r="D280" s="84">
        <f t="shared" si="65"/>
        <v>0</v>
      </c>
      <c r="E280" s="84">
        <f t="shared" si="66"/>
        <v>0</v>
      </c>
      <c r="F280" s="76">
        <f t="shared" si="67"/>
        <v>0</v>
      </c>
      <c r="G280" s="76">
        <f t="shared" si="68"/>
        <v>0</v>
      </c>
      <c r="H280" s="76">
        <f t="shared" si="69"/>
        <v>0</v>
      </c>
      <c r="I280" s="76">
        <f t="shared" si="70"/>
        <v>0</v>
      </c>
      <c r="J280" s="76">
        <f t="shared" si="71"/>
        <v>0</v>
      </c>
      <c r="K280" s="76">
        <f t="shared" si="72"/>
        <v>0</v>
      </c>
      <c r="L280" s="76">
        <f t="shared" si="73"/>
        <v>0</v>
      </c>
      <c r="M280" s="76">
        <f t="shared" ca="1" si="74"/>
        <v>-4.0558820889733255E-2</v>
      </c>
      <c r="N280" s="76">
        <f t="shared" ca="1" si="75"/>
        <v>0</v>
      </c>
      <c r="O280" s="86">
        <f t="shared" ca="1" si="76"/>
        <v>0</v>
      </c>
      <c r="P280" s="76">
        <f t="shared" ca="1" si="77"/>
        <v>0</v>
      </c>
      <c r="Q280" s="76">
        <f t="shared" ca="1" si="78"/>
        <v>0</v>
      </c>
      <c r="R280" s="30">
        <f t="shared" ca="1" si="79"/>
        <v>4.0558820889733255E-2</v>
      </c>
    </row>
    <row r="281" spans="1:18" x14ac:dyDescent="0.2">
      <c r="A281" s="83"/>
      <c r="B281" s="83"/>
      <c r="C281" s="83"/>
      <c r="D281" s="84">
        <f t="shared" si="65"/>
        <v>0</v>
      </c>
      <c r="E281" s="84">
        <f t="shared" si="66"/>
        <v>0</v>
      </c>
      <c r="F281" s="76">
        <f t="shared" si="67"/>
        <v>0</v>
      </c>
      <c r="G281" s="76">
        <f t="shared" si="68"/>
        <v>0</v>
      </c>
      <c r="H281" s="76">
        <f t="shared" si="69"/>
        <v>0</v>
      </c>
      <c r="I281" s="76">
        <f t="shared" si="70"/>
        <v>0</v>
      </c>
      <c r="J281" s="76">
        <f t="shared" si="71"/>
        <v>0</v>
      </c>
      <c r="K281" s="76">
        <f t="shared" si="72"/>
        <v>0</v>
      </c>
      <c r="L281" s="76">
        <f t="shared" si="73"/>
        <v>0</v>
      </c>
      <c r="M281" s="76">
        <f t="shared" ca="1" si="74"/>
        <v>-4.0558820889733255E-2</v>
      </c>
      <c r="N281" s="76">
        <f t="shared" ca="1" si="75"/>
        <v>0</v>
      </c>
      <c r="O281" s="86">
        <f t="shared" ca="1" si="76"/>
        <v>0</v>
      </c>
      <c r="P281" s="76">
        <f t="shared" ca="1" si="77"/>
        <v>0</v>
      </c>
      <c r="Q281" s="76">
        <f t="shared" ca="1" si="78"/>
        <v>0</v>
      </c>
      <c r="R281" s="30">
        <f t="shared" ca="1" si="79"/>
        <v>4.0558820889733255E-2</v>
      </c>
    </row>
    <row r="282" spans="1:18" x14ac:dyDescent="0.2">
      <c r="A282" s="83"/>
      <c r="B282" s="83"/>
      <c r="C282" s="83"/>
      <c r="D282" s="84">
        <f t="shared" si="65"/>
        <v>0</v>
      </c>
      <c r="E282" s="84">
        <f t="shared" si="66"/>
        <v>0</v>
      </c>
      <c r="F282" s="76">
        <f t="shared" si="67"/>
        <v>0</v>
      </c>
      <c r="G282" s="76">
        <f t="shared" si="68"/>
        <v>0</v>
      </c>
      <c r="H282" s="76">
        <f t="shared" si="69"/>
        <v>0</v>
      </c>
      <c r="I282" s="76">
        <f t="shared" si="70"/>
        <v>0</v>
      </c>
      <c r="J282" s="76">
        <f t="shared" si="71"/>
        <v>0</v>
      </c>
      <c r="K282" s="76">
        <f t="shared" si="72"/>
        <v>0</v>
      </c>
      <c r="L282" s="76">
        <f t="shared" si="73"/>
        <v>0</v>
      </c>
      <c r="M282" s="76">
        <f t="shared" ca="1" si="74"/>
        <v>-4.0558820889733255E-2</v>
      </c>
      <c r="N282" s="76">
        <f t="shared" ca="1" si="75"/>
        <v>0</v>
      </c>
      <c r="O282" s="86">
        <f t="shared" ca="1" si="76"/>
        <v>0</v>
      </c>
      <c r="P282" s="76">
        <f t="shared" ca="1" si="77"/>
        <v>0</v>
      </c>
      <c r="Q282" s="76">
        <f t="shared" ca="1" si="78"/>
        <v>0</v>
      </c>
      <c r="R282" s="30">
        <f t="shared" ca="1" si="79"/>
        <v>4.0558820889733255E-2</v>
      </c>
    </row>
    <row r="283" spans="1:18" x14ac:dyDescent="0.2">
      <c r="A283" s="83"/>
      <c r="B283" s="83"/>
      <c r="C283" s="83"/>
      <c r="D283" s="84">
        <f t="shared" si="65"/>
        <v>0</v>
      </c>
      <c r="E283" s="84">
        <f t="shared" si="66"/>
        <v>0</v>
      </c>
      <c r="F283" s="76">
        <f t="shared" si="67"/>
        <v>0</v>
      </c>
      <c r="G283" s="76">
        <f t="shared" si="68"/>
        <v>0</v>
      </c>
      <c r="H283" s="76">
        <f t="shared" si="69"/>
        <v>0</v>
      </c>
      <c r="I283" s="76">
        <f t="shared" si="70"/>
        <v>0</v>
      </c>
      <c r="J283" s="76">
        <f t="shared" si="71"/>
        <v>0</v>
      </c>
      <c r="K283" s="76">
        <f t="shared" si="72"/>
        <v>0</v>
      </c>
      <c r="L283" s="76">
        <f t="shared" si="73"/>
        <v>0</v>
      </c>
      <c r="M283" s="76">
        <f t="shared" ca="1" si="74"/>
        <v>-4.0558820889733255E-2</v>
      </c>
      <c r="N283" s="76">
        <f t="shared" ca="1" si="75"/>
        <v>0</v>
      </c>
      <c r="O283" s="86">
        <f t="shared" ca="1" si="76"/>
        <v>0</v>
      </c>
      <c r="P283" s="76">
        <f t="shared" ca="1" si="77"/>
        <v>0</v>
      </c>
      <c r="Q283" s="76">
        <f t="shared" ca="1" si="78"/>
        <v>0</v>
      </c>
      <c r="R283" s="30">
        <f t="shared" ca="1" si="79"/>
        <v>4.0558820889733255E-2</v>
      </c>
    </row>
    <row r="284" spans="1:18" x14ac:dyDescent="0.2">
      <c r="A284" s="83"/>
      <c r="B284" s="83"/>
      <c r="C284" s="83"/>
      <c r="D284" s="84">
        <f t="shared" si="65"/>
        <v>0</v>
      </c>
      <c r="E284" s="84">
        <f t="shared" si="66"/>
        <v>0</v>
      </c>
      <c r="F284" s="76">
        <f t="shared" si="67"/>
        <v>0</v>
      </c>
      <c r="G284" s="76">
        <f t="shared" si="68"/>
        <v>0</v>
      </c>
      <c r="H284" s="76">
        <f t="shared" si="69"/>
        <v>0</v>
      </c>
      <c r="I284" s="76">
        <f t="shared" si="70"/>
        <v>0</v>
      </c>
      <c r="J284" s="76">
        <f t="shared" si="71"/>
        <v>0</v>
      </c>
      <c r="K284" s="76">
        <f t="shared" si="72"/>
        <v>0</v>
      </c>
      <c r="L284" s="76">
        <f t="shared" si="73"/>
        <v>0</v>
      </c>
      <c r="M284" s="76">
        <f t="shared" ca="1" si="74"/>
        <v>-4.0558820889733255E-2</v>
      </c>
      <c r="N284" s="76">
        <f t="shared" ca="1" si="75"/>
        <v>0</v>
      </c>
      <c r="O284" s="86">
        <f t="shared" ca="1" si="76"/>
        <v>0</v>
      </c>
      <c r="P284" s="76">
        <f t="shared" ca="1" si="77"/>
        <v>0</v>
      </c>
      <c r="Q284" s="76">
        <f t="shared" ca="1" si="78"/>
        <v>0</v>
      </c>
      <c r="R284" s="30">
        <f t="shared" ca="1" si="79"/>
        <v>4.0558820889733255E-2</v>
      </c>
    </row>
    <row r="285" spans="1:18" x14ac:dyDescent="0.2">
      <c r="A285" s="83"/>
      <c r="B285" s="83"/>
      <c r="C285" s="83"/>
      <c r="D285" s="84">
        <f t="shared" si="65"/>
        <v>0</v>
      </c>
      <c r="E285" s="84">
        <f t="shared" si="66"/>
        <v>0</v>
      </c>
      <c r="F285" s="76">
        <f t="shared" si="67"/>
        <v>0</v>
      </c>
      <c r="G285" s="76">
        <f t="shared" si="68"/>
        <v>0</v>
      </c>
      <c r="H285" s="76">
        <f t="shared" si="69"/>
        <v>0</v>
      </c>
      <c r="I285" s="76">
        <f t="shared" si="70"/>
        <v>0</v>
      </c>
      <c r="J285" s="76">
        <f t="shared" si="71"/>
        <v>0</v>
      </c>
      <c r="K285" s="76">
        <f t="shared" si="72"/>
        <v>0</v>
      </c>
      <c r="L285" s="76">
        <f t="shared" si="73"/>
        <v>0</v>
      </c>
      <c r="M285" s="76">
        <f t="shared" ca="1" si="74"/>
        <v>-4.0558820889733255E-2</v>
      </c>
      <c r="N285" s="76">
        <f t="shared" ca="1" si="75"/>
        <v>0</v>
      </c>
      <c r="O285" s="86">
        <f t="shared" ca="1" si="76"/>
        <v>0</v>
      </c>
      <c r="P285" s="76">
        <f t="shared" ca="1" si="77"/>
        <v>0</v>
      </c>
      <c r="Q285" s="76">
        <f t="shared" ca="1" si="78"/>
        <v>0</v>
      </c>
      <c r="R285" s="30">
        <f t="shared" ca="1" si="79"/>
        <v>4.0558820889733255E-2</v>
      </c>
    </row>
    <row r="286" spans="1:18" x14ac:dyDescent="0.2">
      <c r="A286" s="83"/>
      <c r="B286" s="83"/>
      <c r="C286" s="83"/>
      <c r="D286" s="84">
        <f t="shared" si="65"/>
        <v>0</v>
      </c>
      <c r="E286" s="84">
        <f t="shared" si="66"/>
        <v>0</v>
      </c>
      <c r="F286" s="76">
        <f t="shared" si="67"/>
        <v>0</v>
      </c>
      <c r="G286" s="76">
        <f t="shared" si="68"/>
        <v>0</v>
      </c>
      <c r="H286" s="76">
        <f t="shared" si="69"/>
        <v>0</v>
      </c>
      <c r="I286" s="76">
        <f t="shared" si="70"/>
        <v>0</v>
      </c>
      <c r="J286" s="76">
        <f t="shared" si="71"/>
        <v>0</v>
      </c>
      <c r="K286" s="76">
        <f t="shared" si="72"/>
        <v>0</v>
      </c>
      <c r="L286" s="76">
        <f t="shared" si="73"/>
        <v>0</v>
      </c>
      <c r="M286" s="76">
        <f t="shared" ca="1" si="74"/>
        <v>-4.0558820889733255E-2</v>
      </c>
      <c r="N286" s="76">
        <f t="shared" ca="1" si="75"/>
        <v>0</v>
      </c>
      <c r="O286" s="86">
        <f t="shared" ca="1" si="76"/>
        <v>0</v>
      </c>
      <c r="P286" s="76">
        <f t="shared" ca="1" si="77"/>
        <v>0</v>
      </c>
      <c r="Q286" s="76">
        <f t="shared" ca="1" si="78"/>
        <v>0</v>
      </c>
      <c r="R286" s="30">
        <f t="shared" ca="1" si="79"/>
        <v>4.0558820889733255E-2</v>
      </c>
    </row>
    <row r="287" spans="1:18" x14ac:dyDescent="0.2">
      <c r="A287" s="83"/>
      <c r="B287" s="83"/>
      <c r="C287" s="83"/>
      <c r="D287" s="84">
        <f t="shared" si="65"/>
        <v>0</v>
      </c>
      <c r="E287" s="84">
        <f t="shared" si="66"/>
        <v>0</v>
      </c>
      <c r="F287" s="76">
        <f t="shared" si="67"/>
        <v>0</v>
      </c>
      <c r="G287" s="76">
        <f t="shared" si="68"/>
        <v>0</v>
      </c>
      <c r="H287" s="76">
        <f t="shared" si="69"/>
        <v>0</v>
      </c>
      <c r="I287" s="76">
        <f t="shared" si="70"/>
        <v>0</v>
      </c>
      <c r="J287" s="76">
        <f t="shared" si="71"/>
        <v>0</v>
      </c>
      <c r="K287" s="76">
        <f t="shared" si="72"/>
        <v>0</v>
      </c>
      <c r="L287" s="76">
        <f t="shared" si="73"/>
        <v>0</v>
      </c>
      <c r="M287" s="76">
        <f t="shared" ca="1" si="74"/>
        <v>-4.0558820889733255E-2</v>
      </c>
      <c r="N287" s="76">
        <f t="shared" ca="1" si="75"/>
        <v>0</v>
      </c>
      <c r="O287" s="86">
        <f t="shared" ca="1" si="76"/>
        <v>0</v>
      </c>
      <c r="P287" s="76">
        <f t="shared" ca="1" si="77"/>
        <v>0</v>
      </c>
      <c r="Q287" s="76">
        <f t="shared" ca="1" si="78"/>
        <v>0</v>
      </c>
      <c r="R287" s="30">
        <f t="shared" ca="1" si="79"/>
        <v>4.0558820889733255E-2</v>
      </c>
    </row>
    <row r="288" spans="1:18" x14ac:dyDescent="0.2">
      <c r="A288" s="83"/>
      <c r="B288" s="83"/>
      <c r="C288" s="83"/>
      <c r="D288" s="84">
        <f t="shared" si="65"/>
        <v>0</v>
      </c>
      <c r="E288" s="84">
        <f t="shared" si="66"/>
        <v>0</v>
      </c>
      <c r="F288" s="76">
        <f t="shared" si="67"/>
        <v>0</v>
      </c>
      <c r="G288" s="76">
        <f t="shared" si="68"/>
        <v>0</v>
      </c>
      <c r="H288" s="76">
        <f t="shared" si="69"/>
        <v>0</v>
      </c>
      <c r="I288" s="76">
        <f t="shared" si="70"/>
        <v>0</v>
      </c>
      <c r="J288" s="76">
        <f t="shared" si="71"/>
        <v>0</v>
      </c>
      <c r="K288" s="76">
        <f t="shared" si="72"/>
        <v>0</v>
      </c>
      <c r="L288" s="76">
        <f t="shared" si="73"/>
        <v>0</v>
      </c>
      <c r="M288" s="76">
        <f t="shared" ca="1" si="74"/>
        <v>-4.0558820889733255E-2</v>
      </c>
      <c r="N288" s="76">
        <f t="shared" ca="1" si="75"/>
        <v>0</v>
      </c>
      <c r="O288" s="86">
        <f t="shared" ca="1" si="76"/>
        <v>0</v>
      </c>
      <c r="P288" s="76">
        <f t="shared" ca="1" si="77"/>
        <v>0</v>
      </c>
      <c r="Q288" s="76">
        <f t="shared" ca="1" si="78"/>
        <v>0</v>
      </c>
      <c r="R288" s="30">
        <f t="shared" ca="1" si="79"/>
        <v>4.0558820889733255E-2</v>
      </c>
    </row>
    <row r="289" spans="1:18" x14ac:dyDescent="0.2">
      <c r="A289" s="83"/>
      <c r="B289" s="83"/>
      <c r="C289" s="83"/>
      <c r="D289" s="84">
        <f t="shared" si="65"/>
        <v>0</v>
      </c>
      <c r="E289" s="84">
        <f t="shared" si="66"/>
        <v>0</v>
      </c>
      <c r="F289" s="76">
        <f t="shared" si="67"/>
        <v>0</v>
      </c>
      <c r="G289" s="76">
        <f t="shared" si="68"/>
        <v>0</v>
      </c>
      <c r="H289" s="76">
        <f t="shared" si="69"/>
        <v>0</v>
      </c>
      <c r="I289" s="76">
        <f t="shared" si="70"/>
        <v>0</v>
      </c>
      <c r="J289" s="76">
        <f t="shared" si="71"/>
        <v>0</v>
      </c>
      <c r="K289" s="76">
        <f t="shared" si="72"/>
        <v>0</v>
      </c>
      <c r="L289" s="76">
        <f t="shared" si="73"/>
        <v>0</v>
      </c>
      <c r="M289" s="76">
        <f t="shared" ca="1" si="74"/>
        <v>-4.0558820889733255E-2</v>
      </c>
      <c r="N289" s="76">
        <f t="shared" ca="1" si="75"/>
        <v>0</v>
      </c>
      <c r="O289" s="86">
        <f t="shared" ca="1" si="76"/>
        <v>0</v>
      </c>
      <c r="P289" s="76">
        <f t="shared" ca="1" si="77"/>
        <v>0</v>
      </c>
      <c r="Q289" s="76">
        <f t="shared" ca="1" si="78"/>
        <v>0</v>
      </c>
      <c r="R289" s="30">
        <f t="shared" ca="1" si="79"/>
        <v>4.0558820889733255E-2</v>
      </c>
    </row>
    <row r="290" spans="1:18" x14ac:dyDescent="0.2">
      <c r="A290" s="83"/>
      <c r="B290" s="83"/>
      <c r="C290" s="83"/>
      <c r="D290" s="84">
        <f t="shared" si="65"/>
        <v>0</v>
      </c>
      <c r="E290" s="84">
        <f t="shared" si="66"/>
        <v>0</v>
      </c>
      <c r="F290" s="76">
        <f t="shared" si="67"/>
        <v>0</v>
      </c>
      <c r="G290" s="76">
        <f t="shared" si="68"/>
        <v>0</v>
      </c>
      <c r="H290" s="76">
        <f t="shared" si="69"/>
        <v>0</v>
      </c>
      <c r="I290" s="76">
        <f t="shared" si="70"/>
        <v>0</v>
      </c>
      <c r="J290" s="76">
        <f t="shared" si="71"/>
        <v>0</v>
      </c>
      <c r="K290" s="76">
        <f t="shared" si="72"/>
        <v>0</v>
      </c>
      <c r="L290" s="76">
        <f t="shared" si="73"/>
        <v>0</v>
      </c>
      <c r="M290" s="76">
        <f t="shared" ca="1" si="74"/>
        <v>-4.0558820889733255E-2</v>
      </c>
      <c r="N290" s="76">
        <f t="shared" ca="1" si="75"/>
        <v>0</v>
      </c>
      <c r="O290" s="86">
        <f t="shared" ca="1" si="76"/>
        <v>0</v>
      </c>
      <c r="P290" s="76">
        <f t="shared" ca="1" si="77"/>
        <v>0</v>
      </c>
      <c r="Q290" s="76">
        <f t="shared" ca="1" si="78"/>
        <v>0</v>
      </c>
      <c r="R290" s="30">
        <f t="shared" ca="1" si="79"/>
        <v>4.0558820889733255E-2</v>
      </c>
    </row>
    <row r="291" spans="1:18" x14ac:dyDescent="0.2">
      <c r="A291" s="83"/>
      <c r="B291" s="83"/>
      <c r="C291" s="83"/>
      <c r="D291" s="84">
        <f t="shared" si="65"/>
        <v>0</v>
      </c>
      <c r="E291" s="84">
        <f t="shared" si="66"/>
        <v>0</v>
      </c>
      <c r="F291" s="76">
        <f t="shared" si="67"/>
        <v>0</v>
      </c>
      <c r="G291" s="76">
        <f t="shared" si="68"/>
        <v>0</v>
      </c>
      <c r="H291" s="76">
        <f t="shared" si="69"/>
        <v>0</v>
      </c>
      <c r="I291" s="76">
        <f t="shared" si="70"/>
        <v>0</v>
      </c>
      <c r="J291" s="76">
        <f t="shared" si="71"/>
        <v>0</v>
      </c>
      <c r="K291" s="76">
        <f t="shared" si="72"/>
        <v>0</v>
      </c>
      <c r="L291" s="76">
        <f t="shared" si="73"/>
        <v>0</v>
      </c>
      <c r="M291" s="76">
        <f t="shared" ca="1" si="74"/>
        <v>-4.0558820889733255E-2</v>
      </c>
      <c r="N291" s="76">
        <f t="shared" ca="1" si="75"/>
        <v>0</v>
      </c>
      <c r="O291" s="86">
        <f t="shared" ca="1" si="76"/>
        <v>0</v>
      </c>
      <c r="P291" s="76">
        <f t="shared" ca="1" si="77"/>
        <v>0</v>
      </c>
      <c r="Q291" s="76">
        <f t="shared" ca="1" si="78"/>
        <v>0</v>
      </c>
      <c r="R291" s="30">
        <f t="shared" ca="1" si="79"/>
        <v>4.0558820889733255E-2</v>
      </c>
    </row>
    <row r="292" spans="1:18" x14ac:dyDescent="0.2">
      <c r="A292" s="83"/>
      <c r="B292" s="83"/>
      <c r="C292" s="83"/>
      <c r="D292" s="84">
        <f t="shared" si="65"/>
        <v>0</v>
      </c>
      <c r="E292" s="84">
        <f t="shared" si="66"/>
        <v>0</v>
      </c>
      <c r="F292" s="76">
        <f t="shared" si="67"/>
        <v>0</v>
      </c>
      <c r="G292" s="76">
        <f t="shared" si="68"/>
        <v>0</v>
      </c>
      <c r="H292" s="76">
        <f t="shared" si="69"/>
        <v>0</v>
      </c>
      <c r="I292" s="76">
        <f t="shared" si="70"/>
        <v>0</v>
      </c>
      <c r="J292" s="76">
        <f t="shared" si="71"/>
        <v>0</v>
      </c>
      <c r="K292" s="76">
        <f t="shared" si="72"/>
        <v>0</v>
      </c>
      <c r="L292" s="76">
        <f t="shared" si="73"/>
        <v>0</v>
      </c>
      <c r="M292" s="76">
        <f t="shared" ca="1" si="74"/>
        <v>-4.0558820889733255E-2</v>
      </c>
      <c r="N292" s="76">
        <f t="shared" ca="1" si="75"/>
        <v>0</v>
      </c>
      <c r="O292" s="86">
        <f t="shared" ca="1" si="76"/>
        <v>0</v>
      </c>
      <c r="P292" s="76">
        <f t="shared" ca="1" si="77"/>
        <v>0</v>
      </c>
      <c r="Q292" s="76">
        <f t="shared" ca="1" si="78"/>
        <v>0</v>
      </c>
      <c r="R292" s="30">
        <f t="shared" ca="1" si="79"/>
        <v>4.0558820889733255E-2</v>
      </c>
    </row>
    <row r="293" spans="1:18" x14ac:dyDescent="0.2">
      <c r="A293" s="83"/>
      <c r="B293" s="83"/>
      <c r="C293" s="83"/>
      <c r="D293" s="84">
        <f t="shared" si="65"/>
        <v>0</v>
      </c>
      <c r="E293" s="84">
        <f t="shared" si="66"/>
        <v>0</v>
      </c>
      <c r="F293" s="76">
        <f t="shared" si="67"/>
        <v>0</v>
      </c>
      <c r="G293" s="76">
        <f t="shared" si="68"/>
        <v>0</v>
      </c>
      <c r="H293" s="76">
        <f t="shared" si="69"/>
        <v>0</v>
      </c>
      <c r="I293" s="76">
        <f t="shared" si="70"/>
        <v>0</v>
      </c>
      <c r="J293" s="76">
        <f t="shared" si="71"/>
        <v>0</v>
      </c>
      <c r="K293" s="76">
        <f t="shared" si="72"/>
        <v>0</v>
      </c>
      <c r="L293" s="76">
        <f t="shared" si="73"/>
        <v>0</v>
      </c>
      <c r="M293" s="76">
        <f t="shared" ca="1" si="74"/>
        <v>-4.0558820889733255E-2</v>
      </c>
      <c r="N293" s="76">
        <f t="shared" ca="1" si="75"/>
        <v>0</v>
      </c>
      <c r="O293" s="86">
        <f t="shared" ca="1" si="76"/>
        <v>0</v>
      </c>
      <c r="P293" s="76">
        <f t="shared" ca="1" si="77"/>
        <v>0</v>
      </c>
      <c r="Q293" s="76">
        <f t="shared" ca="1" si="78"/>
        <v>0</v>
      </c>
      <c r="R293" s="30">
        <f t="shared" ca="1" si="79"/>
        <v>4.0558820889733255E-2</v>
      </c>
    </row>
    <row r="294" spans="1:18" x14ac:dyDescent="0.2">
      <c r="A294" s="83"/>
      <c r="B294" s="83"/>
      <c r="C294" s="83"/>
      <c r="D294" s="84">
        <f t="shared" si="65"/>
        <v>0</v>
      </c>
      <c r="E294" s="84">
        <f t="shared" si="66"/>
        <v>0</v>
      </c>
      <c r="F294" s="76">
        <f t="shared" si="67"/>
        <v>0</v>
      </c>
      <c r="G294" s="76">
        <f t="shared" si="68"/>
        <v>0</v>
      </c>
      <c r="H294" s="76">
        <f t="shared" si="69"/>
        <v>0</v>
      </c>
      <c r="I294" s="76">
        <f t="shared" si="70"/>
        <v>0</v>
      </c>
      <c r="J294" s="76">
        <f t="shared" si="71"/>
        <v>0</v>
      </c>
      <c r="K294" s="76">
        <f t="shared" si="72"/>
        <v>0</v>
      </c>
      <c r="L294" s="76">
        <f t="shared" si="73"/>
        <v>0</v>
      </c>
      <c r="M294" s="76">
        <f t="shared" ca="1" si="74"/>
        <v>-4.0558820889733255E-2</v>
      </c>
      <c r="N294" s="76">
        <f t="shared" ca="1" si="75"/>
        <v>0</v>
      </c>
      <c r="O294" s="86">
        <f t="shared" ca="1" si="76"/>
        <v>0</v>
      </c>
      <c r="P294" s="76">
        <f t="shared" ca="1" si="77"/>
        <v>0</v>
      </c>
      <c r="Q294" s="76">
        <f t="shared" ca="1" si="78"/>
        <v>0</v>
      </c>
      <c r="R294" s="30">
        <f t="shared" ca="1" si="79"/>
        <v>4.0558820889733255E-2</v>
      </c>
    </row>
    <row r="295" spans="1:18" x14ac:dyDescent="0.2">
      <c r="A295" s="83"/>
      <c r="B295" s="83"/>
      <c r="C295" s="83"/>
      <c r="D295" s="84">
        <f t="shared" si="65"/>
        <v>0</v>
      </c>
      <c r="E295" s="84">
        <f t="shared" si="66"/>
        <v>0</v>
      </c>
      <c r="F295" s="76">
        <f t="shared" si="67"/>
        <v>0</v>
      </c>
      <c r="G295" s="76">
        <f t="shared" si="68"/>
        <v>0</v>
      </c>
      <c r="H295" s="76">
        <f t="shared" si="69"/>
        <v>0</v>
      </c>
      <c r="I295" s="76">
        <f t="shared" si="70"/>
        <v>0</v>
      </c>
      <c r="J295" s="76">
        <f t="shared" si="71"/>
        <v>0</v>
      </c>
      <c r="K295" s="76">
        <f t="shared" si="72"/>
        <v>0</v>
      </c>
      <c r="L295" s="76">
        <f t="shared" si="73"/>
        <v>0</v>
      </c>
      <c r="M295" s="76">
        <f t="shared" ca="1" si="74"/>
        <v>-4.0558820889733255E-2</v>
      </c>
      <c r="N295" s="76">
        <f t="shared" ca="1" si="75"/>
        <v>0</v>
      </c>
      <c r="O295" s="86">
        <f t="shared" ca="1" si="76"/>
        <v>0</v>
      </c>
      <c r="P295" s="76">
        <f t="shared" ca="1" si="77"/>
        <v>0</v>
      </c>
      <c r="Q295" s="76">
        <f t="shared" ca="1" si="78"/>
        <v>0</v>
      </c>
      <c r="R295" s="30">
        <f t="shared" ca="1" si="79"/>
        <v>4.0558820889733255E-2</v>
      </c>
    </row>
    <row r="296" spans="1:18" x14ac:dyDescent="0.2">
      <c r="A296" s="83"/>
      <c r="B296" s="83"/>
      <c r="C296" s="83"/>
      <c r="D296" s="84">
        <f t="shared" si="65"/>
        <v>0</v>
      </c>
      <c r="E296" s="84">
        <f t="shared" si="66"/>
        <v>0</v>
      </c>
      <c r="F296" s="76">
        <f t="shared" si="67"/>
        <v>0</v>
      </c>
      <c r="G296" s="76">
        <f t="shared" si="68"/>
        <v>0</v>
      </c>
      <c r="H296" s="76">
        <f t="shared" si="69"/>
        <v>0</v>
      </c>
      <c r="I296" s="76">
        <f t="shared" si="70"/>
        <v>0</v>
      </c>
      <c r="J296" s="76">
        <f t="shared" si="71"/>
        <v>0</v>
      </c>
      <c r="K296" s="76">
        <f t="shared" si="72"/>
        <v>0</v>
      </c>
      <c r="L296" s="76">
        <f t="shared" si="73"/>
        <v>0</v>
      </c>
      <c r="M296" s="76">
        <f t="shared" ca="1" si="74"/>
        <v>-4.0558820889733255E-2</v>
      </c>
      <c r="N296" s="76">
        <f t="shared" ca="1" si="75"/>
        <v>0</v>
      </c>
      <c r="O296" s="86">
        <f t="shared" ca="1" si="76"/>
        <v>0</v>
      </c>
      <c r="P296" s="76">
        <f t="shared" ca="1" si="77"/>
        <v>0</v>
      </c>
      <c r="Q296" s="76">
        <f t="shared" ca="1" si="78"/>
        <v>0</v>
      </c>
      <c r="R296" s="30">
        <f t="shared" ca="1" si="79"/>
        <v>4.0558820889733255E-2</v>
      </c>
    </row>
    <row r="297" spans="1:18" x14ac:dyDescent="0.2">
      <c r="A297" s="83"/>
      <c r="B297" s="83"/>
      <c r="C297" s="83"/>
      <c r="D297" s="84">
        <f t="shared" si="65"/>
        <v>0</v>
      </c>
      <c r="E297" s="84">
        <f t="shared" si="66"/>
        <v>0</v>
      </c>
      <c r="F297" s="76">
        <f t="shared" si="67"/>
        <v>0</v>
      </c>
      <c r="G297" s="76">
        <f t="shared" si="68"/>
        <v>0</v>
      </c>
      <c r="H297" s="76">
        <f t="shared" si="69"/>
        <v>0</v>
      </c>
      <c r="I297" s="76">
        <f t="shared" si="70"/>
        <v>0</v>
      </c>
      <c r="J297" s="76">
        <f t="shared" si="71"/>
        <v>0</v>
      </c>
      <c r="K297" s="76">
        <f t="shared" si="72"/>
        <v>0</v>
      </c>
      <c r="L297" s="76">
        <f t="shared" si="73"/>
        <v>0</v>
      </c>
      <c r="M297" s="76">
        <f t="shared" ca="1" si="74"/>
        <v>-4.0558820889733255E-2</v>
      </c>
      <c r="N297" s="76">
        <f t="shared" ca="1" si="75"/>
        <v>0</v>
      </c>
      <c r="O297" s="86">
        <f t="shared" ca="1" si="76"/>
        <v>0</v>
      </c>
      <c r="P297" s="76">
        <f t="shared" ca="1" si="77"/>
        <v>0</v>
      </c>
      <c r="Q297" s="76">
        <f t="shared" ca="1" si="78"/>
        <v>0</v>
      </c>
      <c r="R297" s="30">
        <f t="shared" ca="1" si="79"/>
        <v>4.0558820889733255E-2</v>
      </c>
    </row>
    <row r="298" spans="1:18" x14ac:dyDescent="0.2">
      <c r="A298" s="83"/>
      <c r="B298" s="83"/>
      <c r="C298" s="83"/>
      <c r="D298" s="84">
        <f t="shared" si="65"/>
        <v>0</v>
      </c>
      <c r="E298" s="84">
        <f t="shared" si="66"/>
        <v>0</v>
      </c>
      <c r="F298" s="76">
        <f t="shared" si="67"/>
        <v>0</v>
      </c>
      <c r="G298" s="76">
        <f t="shared" si="68"/>
        <v>0</v>
      </c>
      <c r="H298" s="76">
        <f t="shared" si="69"/>
        <v>0</v>
      </c>
      <c r="I298" s="76">
        <f t="shared" si="70"/>
        <v>0</v>
      </c>
      <c r="J298" s="76">
        <f t="shared" si="71"/>
        <v>0</v>
      </c>
      <c r="K298" s="76">
        <f t="shared" si="72"/>
        <v>0</v>
      </c>
      <c r="L298" s="76">
        <f t="shared" si="73"/>
        <v>0</v>
      </c>
      <c r="M298" s="76">
        <f t="shared" ca="1" si="74"/>
        <v>-4.0558820889733255E-2</v>
      </c>
      <c r="N298" s="76">
        <f t="shared" ca="1" si="75"/>
        <v>0</v>
      </c>
      <c r="O298" s="86">
        <f t="shared" ca="1" si="76"/>
        <v>0</v>
      </c>
      <c r="P298" s="76">
        <f t="shared" ca="1" si="77"/>
        <v>0</v>
      </c>
      <c r="Q298" s="76">
        <f t="shared" ca="1" si="78"/>
        <v>0</v>
      </c>
      <c r="R298" s="30">
        <f t="shared" ca="1" si="79"/>
        <v>4.0558820889733255E-2</v>
      </c>
    </row>
    <row r="299" spans="1:18" x14ac:dyDescent="0.2">
      <c r="A299" s="83"/>
      <c r="B299" s="83"/>
      <c r="C299" s="83"/>
      <c r="D299" s="84">
        <f t="shared" si="65"/>
        <v>0</v>
      </c>
      <c r="E299" s="84">
        <f t="shared" si="66"/>
        <v>0</v>
      </c>
      <c r="F299" s="76">
        <f t="shared" si="67"/>
        <v>0</v>
      </c>
      <c r="G299" s="76">
        <f t="shared" si="68"/>
        <v>0</v>
      </c>
      <c r="H299" s="76">
        <f t="shared" si="69"/>
        <v>0</v>
      </c>
      <c r="I299" s="76">
        <f t="shared" si="70"/>
        <v>0</v>
      </c>
      <c r="J299" s="76">
        <f t="shared" si="71"/>
        <v>0</v>
      </c>
      <c r="K299" s="76">
        <f t="shared" si="72"/>
        <v>0</v>
      </c>
      <c r="L299" s="76">
        <f t="shared" si="73"/>
        <v>0</v>
      </c>
      <c r="M299" s="76">
        <f t="shared" ca="1" si="74"/>
        <v>-4.0558820889733255E-2</v>
      </c>
      <c r="N299" s="76">
        <f t="shared" ca="1" si="75"/>
        <v>0</v>
      </c>
      <c r="O299" s="86">
        <f t="shared" ca="1" si="76"/>
        <v>0</v>
      </c>
      <c r="P299" s="76">
        <f t="shared" ca="1" si="77"/>
        <v>0</v>
      </c>
      <c r="Q299" s="76">
        <f t="shared" ca="1" si="78"/>
        <v>0</v>
      </c>
      <c r="R299" s="30">
        <f t="shared" ca="1" si="79"/>
        <v>4.0558820889733255E-2</v>
      </c>
    </row>
    <row r="300" spans="1:18" x14ac:dyDescent="0.2">
      <c r="A300" s="83"/>
      <c r="B300" s="83"/>
      <c r="C300" s="83"/>
      <c r="D300" s="84">
        <f t="shared" si="65"/>
        <v>0</v>
      </c>
      <c r="E300" s="84">
        <f t="shared" si="66"/>
        <v>0</v>
      </c>
      <c r="F300" s="76">
        <f t="shared" si="67"/>
        <v>0</v>
      </c>
      <c r="G300" s="76">
        <f t="shared" si="68"/>
        <v>0</v>
      </c>
      <c r="H300" s="76">
        <f t="shared" si="69"/>
        <v>0</v>
      </c>
      <c r="I300" s="76">
        <f t="shared" si="70"/>
        <v>0</v>
      </c>
      <c r="J300" s="76">
        <f t="shared" si="71"/>
        <v>0</v>
      </c>
      <c r="K300" s="76">
        <f t="shared" si="72"/>
        <v>0</v>
      </c>
      <c r="L300" s="76">
        <f t="shared" si="73"/>
        <v>0</v>
      </c>
      <c r="M300" s="76">
        <f t="shared" ca="1" si="74"/>
        <v>-4.0558820889733255E-2</v>
      </c>
      <c r="N300" s="76">
        <f t="shared" ca="1" si="75"/>
        <v>0</v>
      </c>
      <c r="O300" s="86">
        <f t="shared" ca="1" si="76"/>
        <v>0</v>
      </c>
      <c r="P300" s="76">
        <f t="shared" ca="1" si="77"/>
        <v>0</v>
      </c>
      <c r="Q300" s="76">
        <f t="shared" ca="1" si="78"/>
        <v>0</v>
      </c>
      <c r="R300" s="30">
        <f t="shared" ca="1" si="79"/>
        <v>4.0558820889733255E-2</v>
      </c>
    </row>
    <row r="301" spans="1:18" x14ac:dyDescent="0.2">
      <c r="A301" s="83"/>
      <c r="B301" s="83"/>
      <c r="C301" s="83"/>
      <c r="D301" s="84">
        <f t="shared" si="65"/>
        <v>0</v>
      </c>
      <c r="E301" s="84">
        <f t="shared" si="66"/>
        <v>0</v>
      </c>
      <c r="F301" s="76">
        <f t="shared" si="67"/>
        <v>0</v>
      </c>
      <c r="G301" s="76">
        <f t="shared" si="68"/>
        <v>0</v>
      </c>
      <c r="H301" s="76">
        <f t="shared" si="69"/>
        <v>0</v>
      </c>
      <c r="I301" s="76">
        <f t="shared" si="70"/>
        <v>0</v>
      </c>
      <c r="J301" s="76">
        <f t="shared" si="71"/>
        <v>0</v>
      </c>
      <c r="K301" s="76">
        <f t="shared" si="72"/>
        <v>0</v>
      </c>
      <c r="L301" s="76">
        <f t="shared" si="73"/>
        <v>0</v>
      </c>
      <c r="M301" s="76">
        <f t="shared" ca="1" si="74"/>
        <v>-4.0558820889733255E-2</v>
      </c>
      <c r="N301" s="76">
        <f t="shared" ca="1" si="75"/>
        <v>0</v>
      </c>
      <c r="O301" s="86">
        <f t="shared" ca="1" si="76"/>
        <v>0</v>
      </c>
      <c r="P301" s="76">
        <f t="shared" ca="1" si="77"/>
        <v>0</v>
      </c>
      <c r="Q301" s="76">
        <f t="shared" ca="1" si="78"/>
        <v>0</v>
      </c>
      <c r="R301" s="30">
        <f t="shared" ca="1" si="79"/>
        <v>4.0558820889733255E-2</v>
      </c>
    </row>
    <row r="302" spans="1:18" x14ac:dyDescent="0.2">
      <c r="A302" s="83"/>
      <c r="B302" s="83"/>
      <c r="C302" s="83"/>
      <c r="D302" s="84">
        <f t="shared" si="65"/>
        <v>0</v>
      </c>
      <c r="E302" s="84">
        <f t="shared" si="66"/>
        <v>0</v>
      </c>
      <c r="F302" s="76">
        <f t="shared" si="67"/>
        <v>0</v>
      </c>
      <c r="G302" s="76">
        <f t="shared" si="68"/>
        <v>0</v>
      </c>
      <c r="H302" s="76">
        <f t="shared" si="69"/>
        <v>0</v>
      </c>
      <c r="I302" s="76">
        <f t="shared" si="70"/>
        <v>0</v>
      </c>
      <c r="J302" s="76">
        <f t="shared" si="71"/>
        <v>0</v>
      </c>
      <c r="K302" s="76">
        <f t="shared" si="72"/>
        <v>0</v>
      </c>
      <c r="L302" s="76">
        <f t="shared" si="73"/>
        <v>0</v>
      </c>
      <c r="M302" s="76">
        <f t="shared" ca="1" si="74"/>
        <v>-4.0558820889733255E-2</v>
      </c>
      <c r="N302" s="76">
        <f t="shared" ca="1" si="75"/>
        <v>0</v>
      </c>
      <c r="O302" s="86">
        <f t="shared" ca="1" si="76"/>
        <v>0</v>
      </c>
      <c r="P302" s="76">
        <f t="shared" ca="1" si="77"/>
        <v>0</v>
      </c>
      <c r="Q302" s="76">
        <f t="shared" ca="1" si="78"/>
        <v>0</v>
      </c>
      <c r="R302" s="30">
        <f t="shared" ca="1" si="79"/>
        <v>4.0558820889733255E-2</v>
      </c>
    </row>
    <row r="303" spans="1:18" x14ac:dyDescent="0.2">
      <c r="A303" s="83"/>
      <c r="B303" s="83"/>
      <c r="C303" s="83"/>
      <c r="D303" s="84">
        <f t="shared" si="65"/>
        <v>0</v>
      </c>
      <c r="E303" s="84">
        <f t="shared" si="66"/>
        <v>0</v>
      </c>
      <c r="F303" s="76">
        <f t="shared" si="67"/>
        <v>0</v>
      </c>
      <c r="G303" s="76">
        <f t="shared" si="68"/>
        <v>0</v>
      </c>
      <c r="H303" s="76">
        <f t="shared" si="69"/>
        <v>0</v>
      </c>
      <c r="I303" s="76">
        <f t="shared" si="70"/>
        <v>0</v>
      </c>
      <c r="J303" s="76">
        <f t="shared" si="71"/>
        <v>0</v>
      </c>
      <c r="K303" s="76">
        <f t="shared" si="72"/>
        <v>0</v>
      </c>
      <c r="L303" s="76">
        <f t="shared" si="73"/>
        <v>0</v>
      </c>
      <c r="M303" s="76">
        <f t="shared" ca="1" si="74"/>
        <v>-4.0558820889733255E-2</v>
      </c>
      <c r="N303" s="76">
        <f t="shared" ca="1" si="75"/>
        <v>0</v>
      </c>
      <c r="O303" s="86">
        <f t="shared" ca="1" si="76"/>
        <v>0</v>
      </c>
      <c r="P303" s="76">
        <f t="shared" ca="1" si="77"/>
        <v>0</v>
      </c>
      <c r="Q303" s="76">
        <f t="shared" ca="1" si="78"/>
        <v>0</v>
      </c>
      <c r="R303" s="30">
        <f t="shared" ca="1" si="79"/>
        <v>4.0558820889733255E-2</v>
      </c>
    </row>
    <row r="304" spans="1:18" x14ac:dyDescent="0.2">
      <c r="A304" s="83"/>
      <c r="B304" s="83"/>
      <c r="C304" s="83"/>
      <c r="D304" s="84">
        <f t="shared" si="65"/>
        <v>0</v>
      </c>
      <c r="E304" s="84">
        <f t="shared" si="66"/>
        <v>0</v>
      </c>
      <c r="F304" s="76">
        <f t="shared" si="67"/>
        <v>0</v>
      </c>
      <c r="G304" s="76">
        <f t="shared" si="68"/>
        <v>0</v>
      </c>
      <c r="H304" s="76">
        <f t="shared" si="69"/>
        <v>0</v>
      </c>
      <c r="I304" s="76">
        <f t="shared" si="70"/>
        <v>0</v>
      </c>
      <c r="J304" s="76">
        <f t="shared" si="71"/>
        <v>0</v>
      </c>
      <c r="K304" s="76">
        <f t="shared" si="72"/>
        <v>0</v>
      </c>
      <c r="L304" s="76">
        <f t="shared" si="73"/>
        <v>0</v>
      </c>
      <c r="M304" s="76">
        <f t="shared" ca="1" si="74"/>
        <v>-4.0558820889733255E-2</v>
      </c>
      <c r="N304" s="76">
        <f t="shared" ca="1" si="75"/>
        <v>0</v>
      </c>
      <c r="O304" s="86">
        <f t="shared" ca="1" si="76"/>
        <v>0</v>
      </c>
      <c r="P304" s="76">
        <f t="shared" ca="1" si="77"/>
        <v>0</v>
      </c>
      <c r="Q304" s="76">
        <f t="shared" ca="1" si="78"/>
        <v>0</v>
      </c>
      <c r="R304" s="30">
        <f t="shared" ca="1" si="79"/>
        <v>4.0558820889733255E-2</v>
      </c>
    </row>
    <row r="305" spans="1:18" x14ac:dyDescent="0.2">
      <c r="A305" s="83"/>
      <c r="B305" s="83"/>
      <c r="C305" s="83"/>
      <c r="D305" s="84">
        <f t="shared" si="65"/>
        <v>0</v>
      </c>
      <c r="E305" s="84">
        <f t="shared" si="66"/>
        <v>0</v>
      </c>
      <c r="F305" s="76">
        <f t="shared" si="67"/>
        <v>0</v>
      </c>
      <c r="G305" s="76">
        <f t="shared" si="68"/>
        <v>0</v>
      </c>
      <c r="H305" s="76">
        <f t="shared" si="69"/>
        <v>0</v>
      </c>
      <c r="I305" s="76">
        <f t="shared" si="70"/>
        <v>0</v>
      </c>
      <c r="J305" s="76">
        <f t="shared" si="71"/>
        <v>0</v>
      </c>
      <c r="K305" s="76">
        <f t="shared" si="72"/>
        <v>0</v>
      </c>
      <c r="L305" s="76">
        <f t="shared" si="73"/>
        <v>0</v>
      </c>
      <c r="M305" s="76">
        <f t="shared" ca="1" si="74"/>
        <v>-4.0558820889733255E-2</v>
      </c>
      <c r="N305" s="76">
        <f t="shared" ca="1" si="75"/>
        <v>0</v>
      </c>
      <c r="O305" s="86">
        <f t="shared" ca="1" si="76"/>
        <v>0</v>
      </c>
      <c r="P305" s="76">
        <f t="shared" ca="1" si="77"/>
        <v>0</v>
      </c>
      <c r="Q305" s="76">
        <f t="shared" ca="1" si="78"/>
        <v>0</v>
      </c>
      <c r="R305" s="30">
        <f t="shared" ca="1" si="79"/>
        <v>4.0558820889733255E-2</v>
      </c>
    </row>
    <row r="306" spans="1:18" x14ac:dyDescent="0.2">
      <c r="A306" s="83"/>
      <c r="B306" s="83"/>
      <c r="C306" s="83"/>
      <c r="D306" s="84">
        <f t="shared" si="65"/>
        <v>0</v>
      </c>
      <c r="E306" s="84">
        <f t="shared" si="66"/>
        <v>0</v>
      </c>
      <c r="F306" s="76">
        <f t="shared" si="67"/>
        <v>0</v>
      </c>
      <c r="G306" s="76">
        <f t="shared" si="68"/>
        <v>0</v>
      </c>
      <c r="H306" s="76">
        <f t="shared" si="69"/>
        <v>0</v>
      </c>
      <c r="I306" s="76">
        <f t="shared" si="70"/>
        <v>0</v>
      </c>
      <c r="J306" s="76">
        <f t="shared" si="71"/>
        <v>0</v>
      </c>
      <c r="K306" s="76">
        <f t="shared" si="72"/>
        <v>0</v>
      </c>
      <c r="L306" s="76">
        <f t="shared" si="73"/>
        <v>0</v>
      </c>
      <c r="M306" s="76">
        <f t="shared" ca="1" si="74"/>
        <v>-4.0558820889733255E-2</v>
      </c>
      <c r="N306" s="76">
        <f t="shared" ca="1" si="75"/>
        <v>0</v>
      </c>
      <c r="O306" s="86">
        <f t="shared" ca="1" si="76"/>
        <v>0</v>
      </c>
      <c r="P306" s="76">
        <f t="shared" ca="1" si="77"/>
        <v>0</v>
      </c>
      <c r="Q306" s="76">
        <f t="shared" ca="1" si="78"/>
        <v>0</v>
      </c>
      <c r="R306" s="30">
        <f t="shared" ca="1" si="79"/>
        <v>4.0558820889733255E-2</v>
      </c>
    </row>
    <row r="307" spans="1:18" x14ac:dyDescent="0.2">
      <c r="A307" s="83"/>
      <c r="B307" s="83"/>
      <c r="C307" s="83"/>
      <c r="D307" s="84">
        <f t="shared" si="65"/>
        <v>0</v>
      </c>
      <c r="E307" s="84">
        <f t="shared" si="66"/>
        <v>0</v>
      </c>
      <c r="F307" s="76">
        <f t="shared" si="67"/>
        <v>0</v>
      </c>
      <c r="G307" s="76">
        <f t="shared" si="68"/>
        <v>0</v>
      </c>
      <c r="H307" s="76">
        <f t="shared" si="69"/>
        <v>0</v>
      </c>
      <c r="I307" s="76">
        <f t="shared" si="70"/>
        <v>0</v>
      </c>
      <c r="J307" s="76">
        <f t="shared" si="71"/>
        <v>0</v>
      </c>
      <c r="K307" s="76">
        <f t="shared" si="72"/>
        <v>0</v>
      </c>
      <c r="L307" s="76">
        <f t="shared" si="73"/>
        <v>0</v>
      </c>
      <c r="M307" s="76">
        <f t="shared" ca="1" si="74"/>
        <v>-4.0558820889733255E-2</v>
      </c>
      <c r="N307" s="76">
        <f t="shared" ca="1" si="75"/>
        <v>0</v>
      </c>
      <c r="O307" s="86">
        <f t="shared" ca="1" si="76"/>
        <v>0</v>
      </c>
      <c r="P307" s="76">
        <f t="shared" ca="1" si="77"/>
        <v>0</v>
      </c>
      <c r="Q307" s="76">
        <f t="shared" ca="1" si="78"/>
        <v>0</v>
      </c>
      <c r="R307" s="30">
        <f t="shared" ca="1" si="79"/>
        <v>4.0558820889733255E-2</v>
      </c>
    </row>
    <row r="308" spans="1:18" x14ac:dyDescent="0.2">
      <c r="A308" s="83"/>
      <c r="B308" s="83"/>
      <c r="C308" s="83"/>
      <c r="D308" s="84">
        <f t="shared" si="65"/>
        <v>0</v>
      </c>
      <c r="E308" s="84">
        <f t="shared" si="66"/>
        <v>0</v>
      </c>
      <c r="F308" s="76">
        <f t="shared" si="67"/>
        <v>0</v>
      </c>
      <c r="G308" s="76">
        <f t="shared" si="68"/>
        <v>0</v>
      </c>
      <c r="H308" s="76">
        <f t="shared" si="69"/>
        <v>0</v>
      </c>
      <c r="I308" s="76">
        <f t="shared" si="70"/>
        <v>0</v>
      </c>
      <c r="J308" s="76">
        <f t="shared" si="71"/>
        <v>0</v>
      </c>
      <c r="K308" s="76">
        <f t="shared" si="72"/>
        <v>0</v>
      </c>
      <c r="L308" s="76">
        <f t="shared" si="73"/>
        <v>0</v>
      </c>
      <c r="M308" s="76">
        <f t="shared" ca="1" si="74"/>
        <v>-4.0558820889733255E-2</v>
      </c>
      <c r="N308" s="76">
        <f t="shared" ca="1" si="75"/>
        <v>0</v>
      </c>
      <c r="O308" s="86">
        <f t="shared" ca="1" si="76"/>
        <v>0</v>
      </c>
      <c r="P308" s="76">
        <f t="shared" ca="1" si="77"/>
        <v>0</v>
      </c>
      <c r="Q308" s="76">
        <f t="shared" ca="1" si="78"/>
        <v>0</v>
      </c>
      <c r="R308" s="30">
        <f t="shared" ca="1" si="79"/>
        <v>4.0558820889733255E-2</v>
      </c>
    </row>
    <row r="309" spans="1:18" x14ac:dyDescent="0.2">
      <c r="A309" s="83"/>
      <c r="B309" s="83"/>
      <c r="C309" s="83"/>
      <c r="D309" s="84">
        <f t="shared" si="65"/>
        <v>0</v>
      </c>
      <c r="E309" s="84">
        <f t="shared" si="66"/>
        <v>0</v>
      </c>
      <c r="F309" s="76">
        <f t="shared" si="67"/>
        <v>0</v>
      </c>
      <c r="G309" s="76">
        <f t="shared" si="68"/>
        <v>0</v>
      </c>
      <c r="H309" s="76">
        <f t="shared" si="69"/>
        <v>0</v>
      </c>
      <c r="I309" s="76">
        <f t="shared" si="70"/>
        <v>0</v>
      </c>
      <c r="J309" s="76">
        <f t="shared" si="71"/>
        <v>0</v>
      </c>
      <c r="K309" s="76">
        <f t="shared" si="72"/>
        <v>0</v>
      </c>
      <c r="L309" s="76">
        <f t="shared" si="73"/>
        <v>0</v>
      </c>
      <c r="M309" s="76">
        <f t="shared" ca="1" si="74"/>
        <v>-4.0558820889733255E-2</v>
      </c>
      <c r="N309" s="76">
        <f t="shared" ca="1" si="75"/>
        <v>0</v>
      </c>
      <c r="O309" s="86">
        <f t="shared" ca="1" si="76"/>
        <v>0</v>
      </c>
      <c r="P309" s="76">
        <f t="shared" ca="1" si="77"/>
        <v>0</v>
      </c>
      <c r="Q309" s="76">
        <f t="shared" ca="1" si="78"/>
        <v>0</v>
      </c>
      <c r="R309" s="30">
        <f t="shared" ca="1" si="79"/>
        <v>4.0558820889733255E-2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 1</vt:lpstr>
      <vt:lpstr>Graphs 1</vt:lpstr>
      <vt:lpstr>Q_fit</vt:lpstr>
      <vt:lpstr>Q_fit (5)</vt:lpstr>
      <vt:lpstr>B (2)</vt:lpstr>
      <vt:lpstr>Q_fit (2)</vt:lpstr>
      <vt:lpstr>B (3)</vt:lpstr>
      <vt:lpstr>Q_fit (3)</vt:lpstr>
      <vt:lpstr>B (4)</vt:lpstr>
      <vt:lpstr>Q_fit (4)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2025-01-04T07:06:57Z</dcterms:modified>
</cp:coreProperties>
</file>