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CCC916-D1CC-4AFF-8902-F48599CD9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F14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28" i="1"/>
  <c r="F28" i="1" s="1"/>
  <c r="G28" i="1" s="1"/>
  <c r="K28" i="1" s="1"/>
  <c r="Q27" i="1"/>
  <c r="Q29" i="1"/>
  <c r="Q30" i="1"/>
  <c r="Q23" i="1"/>
  <c r="Q26" i="1"/>
  <c r="Q25" i="1"/>
  <c r="Q24" i="1"/>
  <c r="Q22" i="1"/>
  <c r="Q28" i="1"/>
  <c r="E23" i="1"/>
  <c r="F23" i="1" s="1"/>
  <c r="G23" i="1" s="1"/>
  <c r="K23" i="1" s="1"/>
  <c r="C9" i="1"/>
  <c r="D9" i="1"/>
  <c r="C17" i="1"/>
  <c r="Q21" i="1"/>
  <c r="E30" i="1"/>
  <c r="F30" i="1" s="1"/>
  <c r="G30" i="1" s="1"/>
  <c r="K30" i="1" s="1"/>
  <c r="E26" i="1"/>
  <c r="F26" i="1" s="1"/>
  <c r="G26" i="1" s="1"/>
  <c r="K26" i="1" s="1"/>
  <c r="E24" i="1"/>
  <c r="F24" i="1" s="1"/>
  <c r="G24" i="1" s="1"/>
  <c r="K24" i="1" s="1"/>
  <c r="E27" i="1"/>
  <c r="F27" i="1"/>
  <c r="G27" i="1" s="1"/>
  <c r="K27" i="1" s="1"/>
  <c r="E22" i="1"/>
  <c r="F22" i="1" s="1"/>
  <c r="G22" i="1" s="1"/>
  <c r="K22" i="1" s="1"/>
  <c r="E29" i="1"/>
  <c r="F29" i="1" s="1"/>
  <c r="G29" i="1" s="1"/>
  <c r="K29" i="1" s="1"/>
  <c r="E25" i="1"/>
  <c r="F25" i="1" s="1"/>
  <c r="G25" i="1" s="1"/>
  <c r="K25" i="1" s="1"/>
  <c r="E21" i="1"/>
  <c r="F21" i="1" s="1"/>
  <c r="G21" i="1" s="1"/>
  <c r="I21" i="1" s="1"/>
  <c r="C12" i="1"/>
  <c r="C11" i="1"/>
  <c r="O36" i="1" l="1"/>
  <c r="F15" i="1"/>
  <c r="O31" i="1"/>
  <c r="O33" i="1"/>
  <c r="O32" i="1"/>
  <c r="O35" i="1"/>
  <c r="O34" i="1"/>
  <c r="O29" i="1"/>
  <c r="O27" i="1"/>
  <c r="O25" i="1"/>
  <c r="O24" i="1"/>
  <c r="O28" i="1"/>
  <c r="O23" i="1"/>
  <c r="O22" i="1"/>
  <c r="O26" i="1"/>
  <c r="O21" i="1"/>
  <c r="O30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<sst xmlns="http://schemas.openxmlformats.org/spreadsheetml/2006/main" count="87" uniqueCount="61">
  <si>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</si>
  <si>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</si>
  <si>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</si>
  <si>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</si>
  <si>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</si>
  <si>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</si>
  <si>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</si>
  <si>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</si>
  <si>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</si>
  <si>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</si>
  <si>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</si>
  <si>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</si>
  <si>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</si>
  <si>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</si>
  <si>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</si>
  <si>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</si>
  <si>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</si>
  <si>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</si>
  <si>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</si>
  <si>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</si>
  <si>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</si>
  <si>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</si>
  <si>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</si>
  <si>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</si>
  <si>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</si>
  <si>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</si>
  <si>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</si>
  <si>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</si>
  <si>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</si>
  <si>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</si>
  <si>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</si>
  <si>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</si>
  <si>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</si>
  <si>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</si>
  <si>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</si>
  <si>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</si>
  <si>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</si>
  <si>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</si>
  <si>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</si>
  <si>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</si>
  <si>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CL CrB</t>
  </si>
  <si>
    <t>2017K</t>
  </si>
  <si>
    <t>G2579-1255</t>
  </si>
  <si>
    <t xml:space="preserve">EW        </t>
  </si>
  <si>
    <t>pr_6</t>
  </si>
  <si>
    <t xml:space="preserve">   </t>
  </si>
  <si>
    <t>CL CrB / GSC 2579-1255</t>
  </si>
  <si>
    <t>GCVS</t>
  </si>
  <si>
    <t>IBVS 6196</t>
  </si>
  <si>
    <t>I</t>
  </si>
  <si>
    <t>OEJV 0179</t>
  </si>
  <si>
    <t>II</t>
  </si>
  <si>
    <t>OEJV 0211</t>
  </si>
  <si>
    <t>VSB, 108</t>
  </si>
  <si>
    <t>OEJV 234</t>
  </si>
  <si>
    <t>JBAV 96</t>
  </si>
  <si>
    <t>Next ToM-P</t>
  </si>
  <si>
    <t>Next ToM-S</t>
  </si>
  <si>
    <t>12.56-12.85</t>
  </si>
  <si>
    <t>Mag R1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</si>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</sst>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165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 applyAlignment="1">
      <alignment vertical="center"/>
    </xf>
    <xf numFmtId="0" fontId="34" fillId="0" borderId="15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  <xf numFmtId="22" fontId="35" fillId="0" borderId="18" xfId="0" applyNumberFormat="1" applyFont="1" applyBorder="1" applyAlignment="1">
      <alignment horizontal="right" vertical="center"/>
    </xf>
    <xf numFmtId="0" fontId="6" fillId="26" borderId="14" xfId="0" applyFont="1" applyFill="1" applyBorder="1" applyAlignment="1">
      <alignment horizontal="center" vertical="center"/>
    </xf>
    <xf numFmtId="0" fontId="6" fillId="26" borderId="13" xfId="0" applyFont="1" applyFill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CrB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CA2-BB06-A6D7F672D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-1.5604000000166707E-3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E-4CA2-BB06-A6D7F672D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E-4CA2-BB06-A6D7F672D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-1.1547400004928932E-2</c:v>
                </c:pt>
                <c:pt idx="2">
                  <c:v>-8.8774000032572076E-3</c:v>
                </c:pt>
                <c:pt idx="3">
                  <c:v>-1.0181999998167157E-2</c:v>
                </c:pt>
                <c:pt idx="4">
                  <c:v>-9.4074000007822178E-3</c:v>
                </c:pt>
                <c:pt idx="5">
                  <c:v>-1.0512000000744592E-2</c:v>
                </c:pt>
                <c:pt idx="6">
                  <c:v>-1.2599200206750538E-2</c:v>
                </c:pt>
                <c:pt idx="7">
                  <c:v>-1.2646000002860092E-2</c:v>
                </c:pt>
                <c:pt idx="8">
                  <c:v>-9.812600226723589E-3</c:v>
                </c:pt>
                <c:pt idx="9">
                  <c:v>-1.3744400232098997E-2</c:v>
                </c:pt>
                <c:pt idx="10">
                  <c:v>-2.5570000005245674E-2</c:v>
                </c:pt>
                <c:pt idx="11">
                  <c:v>-2.7429799927631393E-2</c:v>
                </c:pt>
                <c:pt idx="12">
                  <c:v>-2.7957399986917153E-2</c:v>
                </c:pt>
                <c:pt idx="13">
                  <c:v>-2.9589599798782729E-2</c:v>
                </c:pt>
                <c:pt idx="14">
                  <c:v>-2.9117200159817003E-2</c:v>
                </c:pt>
                <c:pt idx="15">
                  <c:v>-3.1627600161300506E-2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E-4CA2-BB06-A6D7F672D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E-4CA2-BB06-A6D7F672D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E-4CA2-BB06-A6D7F672D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E-4CA2-BB06-A6D7F672D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8.4729430328040634E-3</c:v>
                </c:pt>
                <c:pt idx="1">
                  <c:v>-1.3737076385226976E-2</c:v>
                </c:pt>
                <c:pt idx="2">
                  <c:v>-1.3952737553109093E-2</c:v>
                </c:pt>
                <c:pt idx="3">
                  <c:v>-1.3953353727874471E-2</c:v>
                </c:pt>
                <c:pt idx="4">
                  <c:v>-1.3983546291377966E-2</c:v>
                </c:pt>
                <c:pt idx="5">
                  <c:v>-1.3984162466143344E-2</c:v>
                </c:pt>
                <c:pt idx="6">
                  <c:v>-1.5297847065928117E-2</c:v>
                </c:pt>
                <c:pt idx="7">
                  <c:v>-1.5426011417126632E-2</c:v>
                </c:pt>
                <c:pt idx="8">
                  <c:v>-1.6917770524105497E-2</c:v>
                </c:pt>
                <c:pt idx="9">
                  <c:v>-1.724619167405169E-2</c:v>
                </c:pt>
                <c:pt idx="10">
                  <c:v>-2.3676591525531004E-2</c:v>
                </c:pt>
                <c:pt idx="11">
                  <c:v>-2.4300776562858388E-2</c:v>
                </c:pt>
                <c:pt idx="12">
                  <c:v>-2.4304473611450651E-2</c:v>
                </c:pt>
                <c:pt idx="13">
                  <c:v>-2.4308786834808294E-2</c:v>
                </c:pt>
                <c:pt idx="14">
                  <c:v>-2.4312483883400557E-2</c:v>
                </c:pt>
                <c:pt idx="15">
                  <c:v>-2.5251534225835828E-2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E-4CA2-BB06-A6D7F672D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-6863</c:v>
                </c:pt>
                <c:pt idx="1">
                  <c:v>11159.5</c:v>
                </c:pt>
                <c:pt idx="2">
                  <c:v>11334.5</c:v>
                </c:pt>
                <c:pt idx="3">
                  <c:v>11335</c:v>
                </c:pt>
                <c:pt idx="4">
                  <c:v>11359.5</c:v>
                </c:pt>
                <c:pt idx="5">
                  <c:v>11360</c:v>
                </c:pt>
                <c:pt idx="6">
                  <c:v>12426</c:v>
                </c:pt>
                <c:pt idx="7">
                  <c:v>12530</c:v>
                </c:pt>
                <c:pt idx="8">
                  <c:v>13740.5</c:v>
                </c:pt>
                <c:pt idx="9">
                  <c:v>14007</c:v>
                </c:pt>
                <c:pt idx="10">
                  <c:v>19225</c:v>
                </c:pt>
                <c:pt idx="11">
                  <c:v>19731.5</c:v>
                </c:pt>
                <c:pt idx="12">
                  <c:v>19734.5</c:v>
                </c:pt>
                <c:pt idx="13">
                  <c:v>19738</c:v>
                </c:pt>
                <c:pt idx="14">
                  <c:v>19741</c:v>
                </c:pt>
                <c:pt idx="15">
                  <c:v>20503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5E-4CA2-BB06-A6D7F672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79440"/>
        <c:axId val="1"/>
      </c:scatterChart>
      <c:valAx>
        <c:axId val="5796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7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5E78F9-C705-4D02-52CC-290636911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7" t="s">
        <v>40</v>
      </c>
      <c r="G1" s="3" t="s">
        <v>41</v>
      </c>
      <c r="H1" s="8"/>
      <c r="I1" s="9" t="s">
        <v>42</v>
      </c>
      <c r="J1" s="10" t="s">
        <v>40</v>
      </c>
      <c r="K1" s="11">
        <v>16.100899999999999</v>
      </c>
      <c r="L1" s="5">
        <v>35.573059999999998</v>
      </c>
      <c r="M1" s="6">
        <v>51323.878900000003</v>
      </c>
      <c r="N1" s="6">
        <v>0.31880999999999998</v>
      </c>
      <c r="O1" s="4" t="s">
        <v>43</v>
      </c>
      <c r="P1" s="5">
        <v>12.55</v>
      </c>
      <c r="Q1" s="5">
        <v>12.9</v>
      </c>
      <c r="R1" s="12" t="s">
        <v>44</v>
      </c>
      <c r="S1" s="4" t="s">
        <v>45</v>
      </c>
    </row>
    <row r="2" spans="1:19" s="15" customFormat="1" ht="12.95" customHeight="1" x14ac:dyDescent="0.2">
      <c r="A2" s="15" t="s">
        <v>23</v>
      </c>
      <c r="B2" s="15" t="s">
        <v>43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51323.878900000003</v>
      </c>
      <c r="D4" s="20">
        <v>0.31880999999999998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53">
        <v>53511.868000000002</v>
      </c>
      <c r="D7" s="24" t="s">
        <v>60</v>
      </c>
    </row>
    <row r="8" spans="1:19" s="15" customFormat="1" ht="12.95" customHeight="1" x14ac:dyDescent="0.2">
      <c r="A8" s="15" t="s">
        <v>3</v>
      </c>
      <c r="C8" s="53">
        <v>0.31880920000000001</v>
      </c>
      <c r="D8" s="24" t="s">
        <v>60</v>
      </c>
    </row>
    <row r="9" spans="1:19" s="15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1.5328203232859577E-5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-1.2323495307549475E-6</v>
      </c>
      <c r="D12" s="17"/>
      <c r="E12" s="63" t="s">
        <v>59</v>
      </c>
      <c r="F12" s="62" t="s">
        <v>58</v>
      </c>
    </row>
    <row r="13" spans="1:19" s="15" customFormat="1" ht="12.95" customHeight="1" x14ac:dyDescent="0.2">
      <c r="A13" s="15" t="s">
        <v>18</v>
      </c>
      <c r="C13" s="17" t="s">
        <v>13</v>
      </c>
      <c r="E13" s="56" t="s">
        <v>33</v>
      </c>
      <c r="F13" s="58">
        <v>1</v>
      </c>
    </row>
    <row r="14" spans="1:19" s="15" customFormat="1" ht="12.95" customHeight="1" x14ac:dyDescent="0.2">
      <c r="E14" s="56" t="s">
        <v>30</v>
      </c>
      <c r="F14" s="59">
        <f ca="1">NOW()+15018.5+$C$5/24</f>
        <v>60679.851987847222</v>
      </c>
    </row>
    <row r="15" spans="1:19" s="15" customFormat="1" ht="12.95" customHeight="1" x14ac:dyDescent="0.2">
      <c r="A15" s="30" t="s">
        <v>17</v>
      </c>
      <c r="C15" s="31">
        <f ca="1">(C7+C11)+(C8+C12)*INT(MAX(F21:F3533))</f>
        <v>60048.387776065778</v>
      </c>
      <c r="E15" s="56" t="s">
        <v>34</v>
      </c>
      <c r="F15" s="59">
        <f ca="1">ROUND(2*($F$14-$C$7)/$C$8,0)/2+$F$13</f>
        <v>22484.5</v>
      </c>
    </row>
    <row r="16" spans="1:19" s="15" customFormat="1" ht="12.95" customHeight="1" x14ac:dyDescent="0.2">
      <c r="A16" s="18" t="s">
        <v>4</v>
      </c>
      <c r="C16" s="33">
        <f ca="1">+C8+C12</f>
        <v>0.31880796765046926</v>
      </c>
      <c r="E16" s="56" t="s">
        <v>35</v>
      </c>
      <c r="F16" s="59">
        <f ca="1">ROUND(2*($F$14-$C$15)/$C$16,0)/2+$F$13</f>
        <v>1981.5</v>
      </c>
    </row>
    <row r="17" spans="1:21" s="15" customFormat="1" ht="12.95" customHeight="1" thickBot="1" x14ac:dyDescent="0.25">
      <c r="A17" s="32" t="s">
        <v>27</v>
      </c>
      <c r="C17" s="15">
        <f>COUNT(C21:C2191)</f>
        <v>16</v>
      </c>
      <c r="E17" s="56" t="s">
        <v>56</v>
      </c>
      <c r="F17" s="60">
        <f ca="1">+$C$15+$C$16*$F$16-15018.5-$C$5/24</f>
        <v>45662.00159729852</v>
      </c>
    </row>
    <row r="18" spans="1:21" s="15" customFormat="1" ht="12.95" customHeight="1" thickTop="1" thickBot="1" x14ac:dyDescent="0.25">
      <c r="A18" s="18" t="s">
        <v>5</v>
      </c>
      <c r="C18" s="34">
        <f ca="1">+C15</f>
        <v>60048.387776065778</v>
      </c>
      <c r="D18" s="55">
        <f ca="1">+C16</f>
        <v>0.31880796765046926</v>
      </c>
      <c r="E18" s="57" t="s">
        <v>57</v>
      </c>
      <c r="F18" s="61">
        <f ca="1">+($C$15+$C$16*$F$16)-($C$16/2)-15018.5-$C$5/24</f>
        <v>45661.842193314696</v>
      </c>
    </row>
    <row r="19" spans="1:21" s="15" customFormat="1" ht="12.95" customHeight="1" thickTop="1" x14ac:dyDescent="0.2">
      <c r="E19" s="32"/>
      <c r="F19" s="35"/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6" t="s">
        <v>36</v>
      </c>
      <c r="I20" s="36" t="s">
        <v>37</v>
      </c>
      <c r="J20" s="36" t="s">
        <v>38</v>
      </c>
      <c r="K20" s="36" t="s">
        <v>39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9" t="s">
        <v>14</v>
      </c>
      <c r="U20" s="38" t="s">
        <v>32</v>
      </c>
    </row>
    <row r="21" spans="1:21" s="15" customFormat="1" ht="12.95" customHeight="1" x14ac:dyDescent="0.2">
      <c r="A21" s="15" t="s">
        <v>47</v>
      </c>
      <c r="C21" s="23">
        <v>51323.878900000003</v>
      </c>
      <c r="D21" s="23" t="s">
        <v>13</v>
      </c>
      <c r="E21" s="15">
        <f t="shared" ref="E21:E35" si="0">+(C21-C$7)/C$8</f>
        <v>-6863.0048944635182</v>
      </c>
      <c r="F21" s="15">
        <f t="shared" ref="F21:F35" si="1">ROUND(2*E21,0)/2</f>
        <v>-6863</v>
      </c>
      <c r="G21" s="15">
        <f t="shared" ref="G21:G35" si="2">+C21-(C$7+F21*C$8)</f>
        <v>-1.5604000000166707E-3</v>
      </c>
      <c r="I21" s="15">
        <f>+G21</f>
        <v>-1.5604000000166707E-3</v>
      </c>
      <c r="O21" s="15">
        <f t="shared" ref="O21:O35" ca="1" si="3">+C$11+C$12*$F21</f>
        <v>8.4729430328040634E-3</v>
      </c>
      <c r="Q21" s="39">
        <f t="shared" ref="Q21:Q35" si="4">+C21-15018.5</f>
        <v>36305.378900000003</v>
      </c>
    </row>
    <row r="22" spans="1:21" s="15" customFormat="1" ht="12.95" customHeight="1" x14ac:dyDescent="0.2">
      <c r="A22" s="40" t="s">
        <v>50</v>
      </c>
      <c r="B22" s="41" t="s">
        <v>51</v>
      </c>
      <c r="C22" s="42">
        <v>57069.60772</v>
      </c>
      <c r="D22" s="42">
        <v>8.0000000000000004E-4</v>
      </c>
      <c r="E22" s="15">
        <f t="shared" si="0"/>
        <v>11159.463779589791</v>
      </c>
      <c r="F22" s="15">
        <f t="shared" si="1"/>
        <v>11159.5</v>
      </c>
      <c r="G22" s="15">
        <f t="shared" si="2"/>
        <v>-1.1547400004928932E-2</v>
      </c>
      <c r="K22" s="15">
        <f t="shared" ref="K22:K35" si="5">+G22</f>
        <v>-1.1547400004928932E-2</v>
      </c>
      <c r="O22" s="15">
        <f t="shared" ca="1" si="3"/>
        <v>-1.3737076385226976E-2</v>
      </c>
      <c r="Q22" s="39">
        <f t="shared" si="4"/>
        <v>42051.10772</v>
      </c>
    </row>
    <row r="23" spans="1:21" s="15" customFormat="1" ht="12.95" customHeight="1" x14ac:dyDescent="0.2">
      <c r="A23" s="43" t="s">
        <v>48</v>
      </c>
      <c r="B23" s="44" t="s">
        <v>49</v>
      </c>
      <c r="C23" s="45">
        <v>57125.402000000002</v>
      </c>
      <c r="D23" s="45">
        <v>6.9999999999999999E-4</v>
      </c>
      <c r="E23" s="15">
        <f t="shared" si="0"/>
        <v>11334.472154504951</v>
      </c>
      <c r="F23" s="15">
        <f t="shared" si="1"/>
        <v>11334.5</v>
      </c>
      <c r="G23" s="15">
        <f t="shared" si="2"/>
        <v>-8.8774000032572076E-3</v>
      </c>
      <c r="K23" s="15">
        <f t="shared" si="5"/>
        <v>-8.8774000032572076E-3</v>
      </c>
      <c r="O23" s="15">
        <f t="shared" ca="1" si="3"/>
        <v>-1.3952737553109093E-2</v>
      </c>
      <c r="Q23" s="39">
        <f t="shared" si="4"/>
        <v>42106.902000000002</v>
      </c>
    </row>
    <row r="24" spans="1:21" s="15" customFormat="1" ht="12.95" customHeight="1" x14ac:dyDescent="0.2">
      <c r="A24" s="43" t="s">
        <v>48</v>
      </c>
      <c r="B24" s="44" t="s">
        <v>49</v>
      </c>
      <c r="C24" s="45">
        <v>57125.560100000002</v>
      </c>
      <c r="D24" s="45">
        <v>2.3E-3</v>
      </c>
      <c r="E24" s="15">
        <f t="shared" si="0"/>
        <v>11334.968062402215</v>
      </c>
      <c r="F24" s="15">
        <f t="shared" si="1"/>
        <v>11335</v>
      </c>
      <c r="G24" s="15">
        <f t="shared" si="2"/>
        <v>-1.0181999998167157E-2</v>
      </c>
      <c r="K24" s="15">
        <f t="shared" si="5"/>
        <v>-1.0181999998167157E-2</v>
      </c>
      <c r="O24" s="15">
        <f t="shared" ca="1" si="3"/>
        <v>-1.3953353727874471E-2</v>
      </c>
      <c r="Q24" s="39">
        <f t="shared" si="4"/>
        <v>42107.060100000002</v>
      </c>
    </row>
    <row r="25" spans="1:21" s="15" customFormat="1" ht="12.95" customHeight="1" x14ac:dyDescent="0.2">
      <c r="A25" s="43" t="s">
        <v>48</v>
      </c>
      <c r="B25" s="44" t="s">
        <v>49</v>
      </c>
      <c r="C25" s="45">
        <v>57133.371700000003</v>
      </c>
      <c r="D25" s="45">
        <v>2.0999999999999999E-3</v>
      </c>
      <c r="E25" s="15">
        <f t="shared" si="0"/>
        <v>11359.470492068613</v>
      </c>
      <c r="F25" s="15">
        <f t="shared" si="1"/>
        <v>11359.5</v>
      </c>
      <c r="G25" s="15">
        <f t="shared" si="2"/>
        <v>-9.4074000007822178E-3</v>
      </c>
      <c r="K25" s="15">
        <f t="shared" si="5"/>
        <v>-9.4074000007822178E-3</v>
      </c>
      <c r="O25" s="15">
        <f t="shared" ca="1" si="3"/>
        <v>-1.3983546291377966E-2</v>
      </c>
      <c r="Q25" s="39">
        <f t="shared" si="4"/>
        <v>42114.871700000003</v>
      </c>
    </row>
    <row r="26" spans="1:21" s="15" customFormat="1" ht="12.95" customHeight="1" x14ac:dyDescent="0.2">
      <c r="A26" s="43" t="s">
        <v>48</v>
      </c>
      <c r="B26" s="44" t="s">
        <v>49</v>
      </c>
      <c r="C26" s="45">
        <v>57133.53</v>
      </c>
      <c r="D26" s="45">
        <v>8.0000000000000004E-4</v>
      </c>
      <c r="E26" s="15">
        <f t="shared" si="0"/>
        <v>11359.96702730033</v>
      </c>
      <c r="F26" s="15">
        <f t="shared" si="1"/>
        <v>11360</v>
      </c>
      <c r="G26" s="15">
        <f t="shared" si="2"/>
        <v>-1.0512000000744592E-2</v>
      </c>
      <c r="K26" s="15">
        <f t="shared" si="5"/>
        <v>-1.0512000000744592E-2</v>
      </c>
      <c r="O26" s="15">
        <f t="shared" ca="1" si="3"/>
        <v>-1.3984162466143344E-2</v>
      </c>
      <c r="Q26" s="39">
        <f t="shared" si="4"/>
        <v>42115.03</v>
      </c>
    </row>
    <row r="27" spans="1:21" s="15" customFormat="1" ht="12.95" customHeight="1" x14ac:dyDescent="0.2">
      <c r="A27" s="46" t="s">
        <v>52</v>
      </c>
      <c r="B27" s="47" t="s">
        <v>49</v>
      </c>
      <c r="C27" s="48">
        <v>57473.378519999795</v>
      </c>
      <c r="D27" s="48">
        <v>5.9999999999999995E-4</v>
      </c>
      <c r="E27" s="15">
        <f t="shared" si="0"/>
        <v>12425.960480437177</v>
      </c>
      <c r="F27" s="15">
        <f t="shared" si="1"/>
        <v>12426</v>
      </c>
      <c r="G27" s="15">
        <f t="shared" si="2"/>
        <v>-1.2599200206750538E-2</v>
      </c>
      <c r="K27" s="15">
        <f t="shared" si="5"/>
        <v>-1.2599200206750538E-2</v>
      </c>
      <c r="O27" s="15">
        <f t="shared" ca="1" si="3"/>
        <v>-1.5297847065928117E-2</v>
      </c>
      <c r="Q27" s="39">
        <f t="shared" si="4"/>
        <v>42454.878519999795</v>
      </c>
    </row>
    <row r="28" spans="1:21" s="15" customFormat="1" ht="12.95" customHeight="1" x14ac:dyDescent="0.2">
      <c r="A28" s="40" t="s">
        <v>50</v>
      </c>
      <c r="B28" s="41" t="s">
        <v>49</v>
      </c>
      <c r="C28" s="42">
        <v>57506.534630000002</v>
      </c>
      <c r="D28" s="42">
        <v>6.9999999999999999E-4</v>
      </c>
      <c r="E28" s="15">
        <f t="shared" si="0"/>
        <v>12529.960333641562</v>
      </c>
      <c r="F28" s="15">
        <f t="shared" si="1"/>
        <v>12530</v>
      </c>
      <c r="G28" s="15">
        <f t="shared" si="2"/>
        <v>-1.2646000002860092E-2</v>
      </c>
      <c r="K28" s="15">
        <f t="shared" si="5"/>
        <v>-1.2646000002860092E-2</v>
      </c>
      <c r="O28" s="15">
        <f t="shared" ca="1" si="3"/>
        <v>-1.5426011417126632E-2</v>
      </c>
      <c r="Q28" s="39">
        <f t="shared" si="4"/>
        <v>42488.034630000002</v>
      </c>
    </row>
    <row r="29" spans="1:21" s="15" customFormat="1" ht="12.95" customHeight="1" x14ac:dyDescent="0.2">
      <c r="A29" s="46" t="s">
        <v>52</v>
      </c>
      <c r="B29" s="47" t="s">
        <v>51</v>
      </c>
      <c r="C29" s="48">
        <v>57892.455999999773</v>
      </c>
      <c r="D29" s="48">
        <v>2.0000000000000001E-4</v>
      </c>
      <c r="E29" s="15">
        <f t="shared" si="0"/>
        <v>13740.469221088257</v>
      </c>
      <c r="F29" s="15">
        <f t="shared" si="1"/>
        <v>13740.5</v>
      </c>
      <c r="G29" s="15">
        <f t="shared" si="2"/>
        <v>-9.812600226723589E-3</v>
      </c>
      <c r="K29" s="15">
        <f t="shared" si="5"/>
        <v>-9.812600226723589E-3</v>
      </c>
      <c r="O29" s="15">
        <f t="shared" ca="1" si="3"/>
        <v>-1.6917770524105497E-2</v>
      </c>
      <c r="Q29" s="39">
        <f t="shared" si="4"/>
        <v>42873.955999999773</v>
      </c>
    </row>
    <row r="30" spans="1:21" s="15" customFormat="1" ht="12.95" customHeight="1" x14ac:dyDescent="0.2">
      <c r="A30" s="46" t="s">
        <v>52</v>
      </c>
      <c r="B30" s="47" t="s">
        <v>49</v>
      </c>
      <c r="C30" s="48">
        <v>57977.414719999768</v>
      </c>
      <c r="D30" s="48">
        <v>4.0000000000000002E-4</v>
      </c>
      <c r="E30" s="15">
        <f t="shared" si="0"/>
        <v>14006.956888319928</v>
      </c>
      <c r="F30" s="15">
        <f t="shared" si="1"/>
        <v>14007</v>
      </c>
      <c r="G30" s="15">
        <f t="shared" si="2"/>
        <v>-1.3744400232098997E-2</v>
      </c>
      <c r="K30" s="15">
        <f t="shared" si="5"/>
        <v>-1.3744400232098997E-2</v>
      </c>
      <c r="O30" s="15">
        <f t="shared" ca="1" si="3"/>
        <v>-1.724619167405169E-2</v>
      </c>
      <c r="Q30" s="39">
        <f t="shared" si="4"/>
        <v>42958.914719999768</v>
      </c>
    </row>
    <row r="31" spans="1:21" s="15" customFormat="1" ht="12.95" customHeight="1" x14ac:dyDescent="0.2">
      <c r="A31" s="14" t="s">
        <v>54</v>
      </c>
      <c r="B31" s="49" t="s">
        <v>49</v>
      </c>
      <c r="C31" s="50">
        <v>59640.9493</v>
      </c>
      <c r="D31" s="50">
        <v>5.0000000000000001E-4</v>
      </c>
      <c r="E31" s="15">
        <f t="shared" si="0"/>
        <v>19224.91979528821</v>
      </c>
      <c r="F31" s="15">
        <f t="shared" si="1"/>
        <v>19225</v>
      </c>
      <c r="G31" s="15">
        <f t="shared" si="2"/>
        <v>-2.5570000005245674E-2</v>
      </c>
      <c r="K31" s="15">
        <f t="shared" si="5"/>
        <v>-2.5570000005245674E-2</v>
      </c>
      <c r="O31" s="15">
        <f t="shared" ca="1" si="3"/>
        <v>-2.3676591525531004E-2</v>
      </c>
      <c r="Q31" s="39">
        <f t="shared" si="4"/>
        <v>44622.4493</v>
      </c>
    </row>
    <row r="32" spans="1:21" s="15" customFormat="1" ht="12.95" customHeight="1" x14ac:dyDescent="0.2">
      <c r="A32" s="51" t="s">
        <v>53</v>
      </c>
      <c r="B32" s="52" t="s">
        <v>51</v>
      </c>
      <c r="C32" s="13">
        <v>59802.424300000072</v>
      </c>
      <c r="D32" s="23"/>
      <c r="E32" s="15">
        <f t="shared" si="0"/>
        <v>19731.41396170521</v>
      </c>
      <c r="F32" s="15">
        <f t="shared" si="1"/>
        <v>19731.5</v>
      </c>
      <c r="G32" s="15">
        <f t="shared" si="2"/>
        <v>-2.7429799927631393E-2</v>
      </c>
      <c r="K32" s="15">
        <f t="shared" si="5"/>
        <v>-2.7429799927631393E-2</v>
      </c>
      <c r="O32" s="15">
        <f t="shared" ca="1" si="3"/>
        <v>-2.4300776562858388E-2</v>
      </c>
      <c r="Q32" s="39">
        <f t="shared" si="4"/>
        <v>44783.924300000072</v>
      </c>
    </row>
    <row r="33" spans="1:17" s="15" customFormat="1" ht="12.95" customHeight="1" x14ac:dyDescent="0.2">
      <c r="A33" s="51" t="s">
        <v>53</v>
      </c>
      <c r="B33" s="52" t="s">
        <v>51</v>
      </c>
      <c r="C33" s="13">
        <v>59803.380200000014</v>
      </c>
      <c r="D33" s="23"/>
      <c r="E33" s="15">
        <f t="shared" si="0"/>
        <v>19734.412306796705</v>
      </c>
      <c r="F33" s="15">
        <f t="shared" si="1"/>
        <v>19734.5</v>
      </c>
      <c r="G33" s="15">
        <f t="shared" si="2"/>
        <v>-2.7957399986917153E-2</v>
      </c>
      <c r="K33" s="15">
        <f t="shared" si="5"/>
        <v>-2.7957399986917153E-2</v>
      </c>
      <c r="O33" s="15">
        <f t="shared" ca="1" si="3"/>
        <v>-2.4304473611450651E-2</v>
      </c>
      <c r="Q33" s="39">
        <f t="shared" si="4"/>
        <v>44784.880200000014</v>
      </c>
    </row>
    <row r="34" spans="1:17" s="15" customFormat="1" ht="12.95" customHeight="1" x14ac:dyDescent="0.2">
      <c r="A34" s="51" t="s">
        <v>53</v>
      </c>
      <c r="B34" s="52" t="s">
        <v>49</v>
      </c>
      <c r="C34" s="13">
        <v>59804.4944000002</v>
      </c>
      <c r="D34" s="23"/>
      <c r="E34" s="15">
        <f t="shared" si="0"/>
        <v>19737.907187120691</v>
      </c>
      <c r="F34" s="15">
        <f t="shared" si="1"/>
        <v>19738</v>
      </c>
      <c r="G34" s="15">
        <f t="shared" si="2"/>
        <v>-2.9589599798782729E-2</v>
      </c>
      <c r="K34" s="15">
        <f t="shared" si="5"/>
        <v>-2.9589599798782729E-2</v>
      </c>
      <c r="O34" s="15">
        <f t="shared" ca="1" si="3"/>
        <v>-2.4308786834808294E-2</v>
      </c>
      <c r="Q34" s="39">
        <f t="shared" si="4"/>
        <v>44785.9944000002</v>
      </c>
    </row>
    <row r="35" spans="1:17" s="15" customFormat="1" ht="12.95" customHeight="1" x14ac:dyDescent="0.2">
      <c r="A35" s="51" t="s">
        <v>53</v>
      </c>
      <c r="B35" s="52" t="s">
        <v>49</v>
      </c>
      <c r="C35" s="13">
        <v>59805.451299999841</v>
      </c>
      <c r="D35" s="23"/>
      <c r="E35" s="15">
        <f t="shared" si="0"/>
        <v>19740.908668883578</v>
      </c>
      <c r="F35" s="15">
        <f t="shared" si="1"/>
        <v>19741</v>
      </c>
      <c r="G35" s="15">
        <f t="shared" si="2"/>
        <v>-2.9117200159817003E-2</v>
      </c>
      <c r="K35" s="15">
        <f t="shared" si="5"/>
        <v>-2.9117200159817003E-2</v>
      </c>
      <c r="O35" s="15">
        <f t="shared" ca="1" si="3"/>
        <v>-2.4312483883400557E-2</v>
      </c>
      <c r="Q35" s="39">
        <f t="shared" si="4"/>
        <v>44786.951299999841</v>
      </c>
    </row>
    <row r="36" spans="1:17" s="15" customFormat="1" ht="12.95" customHeight="1" x14ac:dyDescent="0.2">
      <c r="A36" s="51" t="s">
        <v>55</v>
      </c>
      <c r="B36" s="52" t="s">
        <v>49</v>
      </c>
      <c r="C36" s="54">
        <v>60048.381399999838</v>
      </c>
      <c r="D36" s="51">
        <v>5.0000000000000001E-4</v>
      </c>
      <c r="E36" s="15">
        <f t="shared" ref="E36" si="6">+(C36-C$7)/C$8</f>
        <v>20502.900794581321</v>
      </c>
      <c r="F36" s="15">
        <f t="shared" ref="F36" si="7">ROUND(2*E36,0)/2</f>
        <v>20503</v>
      </c>
      <c r="G36" s="15">
        <f t="shared" ref="G36" si="8">+C36-(C$7+F36*C$8)</f>
        <v>-3.1627600161300506E-2</v>
      </c>
      <c r="K36" s="15">
        <f t="shared" ref="K36" si="9">+G36</f>
        <v>-3.1627600161300506E-2</v>
      </c>
      <c r="O36" s="15">
        <f t="shared" ref="O36" ca="1" si="10">+C$11+C$12*$F36</f>
        <v>-2.5251534225835828E-2</v>
      </c>
      <c r="Q36" s="39">
        <f t="shared" ref="Q36" si="11">+C36-15018.5</f>
        <v>45029.881399999838</v>
      </c>
    </row>
    <row r="37" spans="1:17" s="15" customFormat="1" ht="12.95" customHeight="1" x14ac:dyDescent="0.2">
      <c r="C37" s="23"/>
      <c r="D37" s="23"/>
    </row>
    <row r="38" spans="1:17" s="15" customFormat="1" ht="12.95" customHeight="1" x14ac:dyDescent="0.2">
      <c r="C38" s="23"/>
      <c r="D38" s="23"/>
    </row>
    <row r="39" spans="1:17" s="15" customFormat="1" ht="12.95" customHeight="1" x14ac:dyDescent="0.2">
      <c r="C39" s="23"/>
      <c r="D39" s="23"/>
    </row>
    <row r="40" spans="1:17" s="15" customFormat="1" ht="12.95" customHeight="1" x14ac:dyDescent="0.2">
      <c r="C40" s="23"/>
      <c r="D40" s="23"/>
    </row>
    <row r="41" spans="1:17" s="15" customFormat="1" ht="12.95" customHeight="1" x14ac:dyDescent="0.2">
      <c r="C41" s="23"/>
      <c r="D41" s="23"/>
    </row>
    <row r="42" spans="1:17" s="15" customFormat="1" ht="12.95" customHeight="1" x14ac:dyDescent="0.2">
      <c r="C42" s="23"/>
      <c r="D42" s="23"/>
    </row>
    <row r="43" spans="1:17" s="15" customFormat="1" ht="12.95" customHeight="1" x14ac:dyDescent="0.2">
      <c r="C43" s="23"/>
      <c r="D43" s="23"/>
    </row>
    <row r="44" spans="1:17" s="15" customFormat="1" ht="12.95" customHeight="1" x14ac:dyDescent="0.2">
      <c r="C44" s="23"/>
      <c r="D44" s="23"/>
    </row>
    <row r="45" spans="1:17" s="15" customFormat="1" ht="12.95" customHeight="1" x14ac:dyDescent="0.2">
      <c r="C45" s="23"/>
      <c r="D45" s="23"/>
    </row>
    <row r="46" spans="1:17" s="15" customFormat="1" ht="12.95" customHeight="1" x14ac:dyDescent="0.2">
      <c r="C46" s="23"/>
      <c r="D46" s="23"/>
    </row>
    <row r="47" spans="1:17" s="15" customFormat="1" ht="12.95" customHeight="1" x14ac:dyDescent="0.2">
      <c r="C47" s="23"/>
      <c r="D47" s="23"/>
    </row>
    <row r="48" spans="1:17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8:D30" name="Range1"/>
  </protectedRanges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2025-01-04T07:26:51Z</dcterms:modified>
</cp:coreProperties>
</file>