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757030B-A13F-4E29-9E86-E734924FF9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J44" i="1" s="1"/>
  <c r="Q44" i="1"/>
  <c r="E45" i="1"/>
  <c r="F45" i="1"/>
  <c r="G45" i="1" s="1"/>
  <c r="J45" i="1" s="1"/>
  <c r="Q45" i="1"/>
  <c r="E46" i="1"/>
  <c r="F46" i="1"/>
  <c r="G46" i="1" s="1"/>
  <c r="J46" i="1" s="1"/>
  <c r="Q46" i="1"/>
  <c r="E47" i="1"/>
  <c r="F47" i="1"/>
  <c r="G47" i="1" s="1"/>
  <c r="J47" i="1" s="1"/>
  <c r="Q47" i="1"/>
  <c r="F14" i="1"/>
  <c r="E41" i="1"/>
  <c r="F41" i="1" s="1"/>
  <c r="G41" i="1" s="1"/>
  <c r="J41" i="1" s="1"/>
  <c r="Q41" i="1"/>
  <c r="E42" i="1"/>
  <c r="F42" i="1"/>
  <c r="G42" i="1" s="1"/>
  <c r="J42" i="1" s="1"/>
  <c r="Q42" i="1"/>
  <c r="E43" i="1"/>
  <c r="F43" i="1" s="1"/>
  <c r="G43" i="1" s="1"/>
  <c r="J43" i="1" s="1"/>
  <c r="Q43" i="1"/>
  <c r="E22" i="1"/>
  <c r="F22" i="1" s="1"/>
  <c r="G22" i="1" s="1"/>
  <c r="I22" i="1" s="1"/>
  <c r="E23" i="1"/>
  <c r="F23" i="1" s="1"/>
  <c r="G23" i="1" s="1"/>
  <c r="I23" i="1" s="1"/>
  <c r="E24" i="1"/>
  <c r="F24" i="1" s="1"/>
  <c r="G24" i="1" s="1"/>
  <c r="I24" i="1" s="1"/>
  <c r="E25" i="1"/>
  <c r="F25" i="1" s="1"/>
  <c r="G25" i="1" s="1"/>
  <c r="I25" i="1" s="1"/>
  <c r="E26" i="1"/>
  <c r="F26" i="1" s="1"/>
  <c r="G26" i="1" s="1"/>
  <c r="I26" i="1" s="1"/>
  <c r="E27" i="1"/>
  <c r="F27" i="1" s="1"/>
  <c r="G27" i="1" s="1"/>
  <c r="I27" i="1" s="1"/>
  <c r="E28" i="1"/>
  <c r="F28" i="1" s="1"/>
  <c r="G28" i="1" s="1"/>
  <c r="I28" i="1" s="1"/>
  <c r="E29" i="1"/>
  <c r="F29" i="1"/>
  <c r="G29" i="1" s="1"/>
  <c r="I29" i="1" s="1"/>
  <c r="E30" i="1"/>
  <c r="F30" i="1" s="1"/>
  <c r="G30" i="1" s="1"/>
  <c r="I30" i="1" s="1"/>
  <c r="E31" i="1"/>
  <c r="F31" i="1"/>
  <c r="G31" i="1" s="1"/>
  <c r="I31" i="1" s="1"/>
  <c r="E32" i="1"/>
  <c r="F32" i="1" s="1"/>
  <c r="G32" i="1" s="1"/>
  <c r="I32" i="1" s="1"/>
  <c r="E33" i="1"/>
  <c r="F33" i="1"/>
  <c r="G33" i="1" s="1"/>
  <c r="I33" i="1" s="1"/>
  <c r="E34" i="1"/>
  <c r="F34" i="1" s="1"/>
  <c r="G34" i="1" s="1"/>
  <c r="I34" i="1" s="1"/>
  <c r="E35" i="1"/>
  <c r="F35" i="1"/>
  <c r="G35" i="1" s="1"/>
  <c r="I35" i="1" s="1"/>
  <c r="E36" i="1"/>
  <c r="F36" i="1" s="1"/>
  <c r="G36" i="1" s="1"/>
  <c r="I36" i="1" s="1"/>
  <c r="E37" i="1"/>
  <c r="F37" i="1"/>
  <c r="G37" i="1" s="1"/>
  <c r="I37" i="1" s="1"/>
  <c r="E38" i="1"/>
  <c r="F38" i="1" s="1"/>
  <c r="G38" i="1" s="1"/>
  <c r="I38" i="1" s="1"/>
  <c r="E39" i="1"/>
  <c r="F39" i="1" s="1"/>
  <c r="G39" i="1" s="1"/>
  <c r="I39" i="1" s="1"/>
  <c r="E40" i="1"/>
  <c r="F40" i="1" s="1"/>
  <c r="G40" i="1" s="1"/>
  <c r="I40" i="1" s="1"/>
  <c r="Q22" i="1"/>
  <c r="F1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H20" i="1"/>
  <c r="G11" i="1"/>
  <c r="E21" i="1"/>
  <c r="F21" i="1" s="1"/>
  <c r="G21" i="1" s="1"/>
  <c r="H21" i="1" s="1"/>
  <c r="C17" i="1"/>
  <c r="Q21" i="1"/>
  <c r="C12" i="1"/>
  <c r="F15" i="1" l="1"/>
  <c r="C16" i="1"/>
  <c r="D18" i="1" s="1"/>
  <c r="C11" i="1"/>
  <c r="O46" i="1" l="1"/>
  <c r="O45" i="1"/>
  <c r="O44" i="1"/>
  <c r="O47" i="1"/>
  <c r="O23" i="1"/>
  <c r="O34" i="1"/>
  <c r="O39" i="1"/>
  <c r="O42" i="1"/>
  <c r="O21" i="1"/>
  <c r="O31" i="1"/>
  <c r="O26" i="1"/>
  <c r="C15" i="1"/>
  <c r="O37" i="1"/>
  <c r="O27" i="1"/>
  <c r="O29" i="1"/>
  <c r="O24" i="1"/>
  <c r="O28" i="1"/>
  <c r="O36" i="1"/>
  <c r="O35" i="1"/>
  <c r="O43" i="1"/>
  <c r="O33" i="1"/>
  <c r="O32" i="1"/>
  <c r="O22" i="1"/>
  <c r="O38" i="1"/>
  <c r="O41" i="1"/>
  <c r="O30" i="1"/>
  <c r="O25" i="1"/>
  <c r="O40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<sst xmlns="http://schemas.openxmlformats.org/spreadsheetml/2006/main" count="117" uniqueCount="57">
  <si>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</si>
  <si>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</si>
  <si>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</si>
  <si>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</si>
  <si>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</si>
  <si>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</si>
  <si>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</si>
  <si>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</si>
  <si>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</si>
  <si>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</si>
  <si>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</si>
  <si>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</si>
  <si>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</si>
  <si>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</si>
  <si>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</si>
  <si>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</si>
  <si>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</si>
  <si>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</si>
  <si>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</si>
  <si>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</si>
  <si>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</si>
  <si>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</si>
  <si>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</si>
  <si>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</si>
  <si>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</si>
  <si>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</si>
  <si>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</si>
  <si>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</si>
  <si>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</si>
  <si>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</si>
  <si>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</si>
  <si>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</si>
  <si>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</si>
  <si>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</si>
  <si>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</si>
  <si>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</si>
  <si>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</si>
  <si>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</si>
  <si>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</si>
  <si>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G3053-1924</t>
  </si>
  <si>
    <t>BRNO</t>
  </si>
  <si>
    <t>OEJV 0160</t>
  </si>
  <si>
    <t>II</t>
  </si>
  <si>
    <t>I</t>
  </si>
  <si>
    <t>CrB</t>
  </si>
  <si>
    <t>OEJV</t>
  </si>
  <si>
    <t>VSB, 91</t>
  </si>
  <si>
    <t>V</t>
  </si>
  <si>
    <t>DD CrB / GSC 3053-1924</t>
  </si>
  <si>
    <t>CCD</t>
  </si>
  <si>
    <t>JBAV 96</t>
  </si>
  <si>
    <t>Next ToM-P</t>
  </si>
  <si>
    <t>Next ToM-S</t>
  </si>
  <si>
    <t>12.96-14.41</t>
  </si>
  <si>
    <t>Mag CV</t>
  </si>
  <si>
    <t>VSX</t>
  </si>
  <si>
    <t>Old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</si>
</sst>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00B05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2" applyNumberFormat="0" applyFont="0" applyFill="0" applyAlignment="0" applyProtection="0"/>
  </cellStyleXfs>
  <cellXfs count="5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2" borderId="1" xfId="0" applyFont="1" applyFill="1" applyBorder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1" xfId="0" applyBorder="1">
      <alignment vertical="top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>
      <alignment horizontal="right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0" fillId="0" borderId="6" xfId="0" applyBorder="1">
      <alignment vertical="top"/>
    </xf>
    <xf numFmtId="0" fontId="19" fillId="0" borderId="9" xfId="0" applyFont="1" applyBorder="1" applyAlignment="1">
      <alignment horizontal="right" vertical="center"/>
    </xf>
    <xf numFmtId="22" fontId="19" fillId="0" borderId="9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22" fontId="20" fillId="0" borderId="12" xfId="0" applyNumberFormat="1" applyFont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CrB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-7.5290250242687762E-4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54-4748-A487-832376362DB2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-7.8650949581060559E-4</c:v>
                </c:pt>
                <c:pt idx="2">
                  <c:v>-7.2173605440184474E-4</c:v>
                </c:pt>
                <c:pt idx="3">
                  <c:v>-8.0922809866024181E-4</c:v>
                </c:pt>
                <c:pt idx="4">
                  <c:v>-7.9922810255084187E-4</c:v>
                </c:pt>
                <c:pt idx="5">
                  <c:v>-1.074454645277001E-3</c:v>
                </c:pt>
                <c:pt idx="6">
                  <c:v>-7.2445465048076585E-4</c:v>
                </c:pt>
                <c:pt idx="7">
                  <c:v>-8.3813109813490883E-4</c:v>
                </c:pt>
                <c:pt idx="8">
                  <c:v>-6.5813109540613368E-4</c:v>
                </c:pt>
                <c:pt idx="9">
                  <c:v>-8.1084969860967249E-4</c:v>
                </c:pt>
                <c:pt idx="10">
                  <c:v>-7.8084970300551504E-4</c:v>
                </c:pt>
                <c:pt idx="11">
                  <c:v>-7.0607625093543902E-4</c:v>
                </c:pt>
                <c:pt idx="12">
                  <c:v>-4.9607625260250643E-4</c:v>
                </c:pt>
                <c:pt idx="13">
                  <c:v>-7.4755080277100205E-4</c:v>
                </c:pt>
                <c:pt idx="14">
                  <c:v>-8.1570659676799551E-4</c:v>
                </c:pt>
                <c:pt idx="15">
                  <c:v>-7.8570659388788044E-4</c:v>
                </c:pt>
                <c:pt idx="16">
                  <c:v>-7.2570659540360793E-4</c:v>
                </c:pt>
                <c:pt idx="17">
                  <c:v>-8.4093314944766462E-4</c:v>
                </c:pt>
                <c:pt idx="18">
                  <c:v>-7.6093315146863461E-4</c:v>
                </c:pt>
                <c:pt idx="19">
                  <c:v>-3.6093315429752693E-4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654-4748-A487-832376362DB2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0">
                  <c:v>-1.0800120653584599E-3</c:v>
                </c:pt>
                <c:pt idx="21">
                  <c:v>-1.5652387519367039E-3</c:v>
                </c:pt>
                <c:pt idx="22">
                  <c:v>-1.0504652818781324E-3</c:v>
                </c:pt>
                <c:pt idx="23">
                  <c:v>-1.0323641399736516E-3</c:v>
                </c:pt>
                <c:pt idx="24">
                  <c:v>-1.1186836927663535E-3</c:v>
                </c:pt>
                <c:pt idx="25">
                  <c:v>-1.1329602566547692E-3</c:v>
                </c:pt>
                <c:pt idx="26">
                  <c:v>-1.0973640164593235E-3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654-4748-A487-832376362DB2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654-4748-A487-832376362DB2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654-4748-A487-832376362DB2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654-4748-A487-832376362DB2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654-4748-A487-832376362DB2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-5.7315822072288554E-4</c:v>
                </c:pt>
                <c:pt idx="1">
                  <c:v>-7.6871694634823298E-4</c:v>
                </c:pt>
                <c:pt idx="2">
                  <c:v>-7.6872511505022233E-4</c:v>
                </c:pt>
                <c:pt idx="3">
                  <c:v>-7.6881497077210532E-4</c:v>
                </c:pt>
                <c:pt idx="4">
                  <c:v>-7.6881497077210532E-4</c:v>
                </c:pt>
                <c:pt idx="5">
                  <c:v>-7.6882313947409468E-4</c:v>
                </c:pt>
                <c:pt idx="6">
                  <c:v>-7.6882313947409468E-4</c:v>
                </c:pt>
                <c:pt idx="7">
                  <c:v>-7.7093883328933964E-4</c:v>
                </c:pt>
                <c:pt idx="8">
                  <c:v>-7.7093883328933964E-4</c:v>
                </c:pt>
                <c:pt idx="9">
                  <c:v>-7.7103685771321199E-4</c:v>
                </c:pt>
                <c:pt idx="10">
                  <c:v>-7.7103685771321199E-4</c:v>
                </c:pt>
                <c:pt idx="11">
                  <c:v>-7.7104502641520134E-4</c:v>
                </c:pt>
                <c:pt idx="12">
                  <c:v>-7.7104502641520134E-4</c:v>
                </c:pt>
                <c:pt idx="13">
                  <c:v>-7.7236018743548883E-4</c:v>
                </c:pt>
                <c:pt idx="14">
                  <c:v>-7.7265426070710587E-4</c:v>
                </c:pt>
                <c:pt idx="15">
                  <c:v>-7.7265426070710587E-4</c:v>
                </c:pt>
                <c:pt idx="16">
                  <c:v>-7.7265426070710587E-4</c:v>
                </c:pt>
                <c:pt idx="17">
                  <c:v>-7.7266242940909522E-4</c:v>
                </c:pt>
                <c:pt idx="18">
                  <c:v>-7.7266242940909522E-4</c:v>
                </c:pt>
                <c:pt idx="19">
                  <c:v>-7.7266242940909522E-4</c:v>
                </c:pt>
                <c:pt idx="20">
                  <c:v>-1.0630679538329352E-3</c:v>
                </c:pt>
                <c:pt idx="21">
                  <c:v>-1.0630761225349245E-3</c:v>
                </c:pt>
                <c:pt idx="22">
                  <c:v>-1.0630842912369139E-3</c:v>
                </c:pt>
                <c:pt idx="23">
                  <c:v>-1.1597853853869916E-3</c:v>
                </c:pt>
                <c:pt idx="24">
                  <c:v>-1.165421789759652E-3</c:v>
                </c:pt>
                <c:pt idx="25">
                  <c:v>-1.1684605468996951E-3</c:v>
                </c:pt>
                <c:pt idx="26">
                  <c:v>-1.1700616124896103E-3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654-4748-A487-832376362DB2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654-4748-A487-832376362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294080"/>
        <c:axId val="1"/>
      </c:scatterChart>
      <c:valAx>
        <c:axId val="1034294080"/>
        <c:scaling>
          <c:orientation val="minMax"/>
          <c:min val="118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294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48872180451127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DD CrB - O-C Diagr.</a:t>
            </a:r>
          </a:p>
        </c:rich>
      </c:tx>
      <c:layout>
        <c:manualLayout>
          <c:xMode val="edge"/>
          <c:yMode val="edge"/>
          <c:x val="0.34084131375469956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65187402032015"/>
          <c:y val="0.14035127795846455"/>
          <c:w val="0.8018029774935738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-7.5290250242687762E-4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2C-471C-BCED-861A0BEBAA3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-7.8650949581060559E-4</c:v>
                </c:pt>
                <c:pt idx="2">
                  <c:v>-7.2173605440184474E-4</c:v>
                </c:pt>
                <c:pt idx="3">
                  <c:v>-8.0922809866024181E-4</c:v>
                </c:pt>
                <c:pt idx="4">
                  <c:v>-7.9922810255084187E-4</c:v>
                </c:pt>
                <c:pt idx="5">
                  <c:v>-1.074454645277001E-3</c:v>
                </c:pt>
                <c:pt idx="6">
                  <c:v>-7.2445465048076585E-4</c:v>
                </c:pt>
                <c:pt idx="7">
                  <c:v>-8.3813109813490883E-4</c:v>
                </c:pt>
                <c:pt idx="8">
                  <c:v>-6.5813109540613368E-4</c:v>
                </c:pt>
                <c:pt idx="9">
                  <c:v>-8.1084969860967249E-4</c:v>
                </c:pt>
                <c:pt idx="10">
                  <c:v>-7.8084970300551504E-4</c:v>
                </c:pt>
                <c:pt idx="11">
                  <c:v>-7.0607625093543902E-4</c:v>
                </c:pt>
                <c:pt idx="12">
                  <c:v>-4.9607625260250643E-4</c:v>
                </c:pt>
                <c:pt idx="13">
                  <c:v>-7.4755080277100205E-4</c:v>
                </c:pt>
                <c:pt idx="14">
                  <c:v>-8.1570659676799551E-4</c:v>
                </c:pt>
                <c:pt idx="15">
                  <c:v>-7.8570659388788044E-4</c:v>
                </c:pt>
                <c:pt idx="16">
                  <c:v>-7.2570659540360793E-4</c:v>
                </c:pt>
                <c:pt idx="17">
                  <c:v>-8.4093314944766462E-4</c:v>
                </c:pt>
                <c:pt idx="18">
                  <c:v>-7.6093315146863461E-4</c:v>
                </c:pt>
                <c:pt idx="19">
                  <c:v>-3.6093315429752693E-4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2C-471C-BCED-861A0BEBAA3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0">
                  <c:v>-1.0800120653584599E-3</c:v>
                </c:pt>
                <c:pt idx="21">
                  <c:v>-1.5652387519367039E-3</c:v>
                </c:pt>
                <c:pt idx="22">
                  <c:v>-1.0504652818781324E-3</c:v>
                </c:pt>
                <c:pt idx="23">
                  <c:v>-1.0323641399736516E-3</c:v>
                </c:pt>
                <c:pt idx="24">
                  <c:v>-1.1186836927663535E-3</c:v>
                </c:pt>
                <c:pt idx="25">
                  <c:v>-1.1329602566547692E-3</c:v>
                </c:pt>
                <c:pt idx="26">
                  <c:v>-1.0973640164593235E-3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2C-471C-BCED-861A0BEBAA3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2C-471C-BCED-861A0BEBAA3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2C-471C-BCED-861A0BEBAA3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2C-471C-BCED-861A0BEBAA3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1E-4</c:v>
                  </c:pt>
                  <c:pt idx="3">
                    <c:v>0</c:v>
                  </c:pt>
                  <c:pt idx="4">
                    <c:v>1E-4</c:v>
                  </c:pt>
                  <c:pt idx="5">
                    <c:v>2.9999999999999997E-4</c:v>
                  </c:pt>
                  <c:pt idx="6">
                    <c:v>2.0000000000000001E-4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0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1E-4</c:v>
                  </c:pt>
                  <c:pt idx="13">
                    <c:v>0</c:v>
                  </c:pt>
                  <c:pt idx="14">
                    <c:v>1E-4</c:v>
                  </c:pt>
                  <c:pt idx="15">
                    <c:v>1E-4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2.9999999999999997E-4</c:v>
                  </c:pt>
                  <c:pt idx="19">
                    <c:v>8.9999999999999998E-4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1E-4</c:v>
                  </c:pt>
                  <c:pt idx="2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2C-471C-BCED-861A0BEBAA3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-5.7315822072288554E-4</c:v>
                </c:pt>
                <c:pt idx="1">
                  <c:v>-7.6871694634823298E-4</c:v>
                </c:pt>
                <c:pt idx="2">
                  <c:v>-7.6872511505022233E-4</c:v>
                </c:pt>
                <c:pt idx="3">
                  <c:v>-7.6881497077210532E-4</c:v>
                </c:pt>
                <c:pt idx="4">
                  <c:v>-7.6881497077210532E-4</c:v>
                </c:pt>
                <c:pt idx="5">
                  <c:v>-7.6882313947409468E-4</c:v>
                </c:pt>
                <c:pt idx="6">
                  <c:v>-7.6882313947409468E-4</c:v>
                </c:pt>
                <c:pt idx="7">
                  <c:v>-7.7093883328933964E-4</c:v>
                </c:pt>
                <c:pt idx="8">
                  <c:v>-7.7093883328933964E-4</c:v>
                </c:pt>
                <c:pt idx="9">
                  <c:v>-7.7103685771321199E-4</c:v>
                </c:pt>
                <c:pt idx="10">
                  <c:v>-7.7103685771321199E-4</c:v>
                </c:pt>
                <c:pt idx="11">
                  <c:v>-7.7104502641520134E-4</c:v>
                </c:pt>
                <c:pt idx="12">
                  <c:v>-7.7104502641520134E-4</c:v>
                </c:pt>
                <c:pt idx="13">
                  <c:v>-7.7236018743548883E-4</c:v>
                </c:pt>
                <c:pt idx="14">
                  <c:v>-7.7265426070710587E-4</c:v>
                </c:pt>
                <c:pt idx="15">
                  <c:v>-7.7265426070710587E-4</c:v>
                </c:pt>
                <c:pt idx="16">
                  <c:v>-7.7265426070710587E-4</c:v>
                </c:pt>
                <c:pt idx="17">
                  <c:v>-7.7266242940909522E-4</c:v>
                </c:pt>
                <c:pt idx="18">
                  <c:v>-7.7266242940909522E-4</c:v>
                </c:pt>
                <c:pt idx="19">
                  <c:v>-7.7266242940909522E-4</c:v>
                </c:pt>
                <c:pt idx="20">
                  <c:v>-1.0630679538329352E-3</c:v>
                </c:pt>
                <c:pt idx="21">
                  <c:v>-1.0630761225349245E-3</c:v>
                </c:pt>
                <c:pt idx="22">
                  <c:v>-1.0630842912369139E-3</c:v>
                </c:pt>
                <c:pt idx="23">
                  <c:v>-1.1597853853869916E-3</c:v>
                </c:pt>
                <c:pt idx="24">
                  <c:v>-1.165421789759652E-3</c:v>
                </c:pt>
                <c:pt idx="25">
                  <c:v>-1.1684605468996951E-3</c:v>
                </c:pt>
                <c:pt idx="26">
                  <c:v>-1.1700616124896103E-3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2C-471C-BCED-861A0BEBAA3C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-6725</c:v>
                </c:pt>
                <c:pt idx="1">
                  <c:v>5245</c:v>
                </c:pt>
                <c:pt idx="2">
                  <c:v>5245.5</c:v>
                </c:pt>
                <c:pt idx="3">
                  <c:v>5251</c:v>
                </c:pt>
                <c:pt idx="4">
                  <c:v>5251</c:v>
                </c:pt>
                <c:pt idx="5">
                  <c:v>5251.5</c:v>
                </c:pt>
                <c:pt idx="6">
                  <c:v>5251.5</c:v>
                </c:pt>
                <c:pt idx="7">
                  <c:v>5381</c:v>
                </c:pt>
                <c:pt idx="8">
                  <c:v>5381</c:v>
                </c:pt>
                <c:pt idx="9">
                  <c:v>5387</c:v>
                </c:pt>
                <c:pt idx="10">
                  <c:v>5387</c:v>
                </c:pt>
                <c:pt idx="11">
                  <c:v>5387.5</c:v>
                </c:pt>
                <c:pt idx="12">
                  <c:v>5387.5</c:v>
                </c:pt>
                <c:pt idx="13">
                  <c:v>5468</c:v>
                </c:pt>
                <c:pt idx="14">
                  <c:v>5486</c:v>
                </c:pt>
                <c:pt idx="15">
                  <c:v>5486</c:v>
                </c:pt>
                <c:pt idx="16">
                  <c:v>5486</c:v>
                </c:pt>
                <c:pt idx="17">
                  <c:v>5486.5</c:v>
                </c:pt>
                <c:pt idx="18">
                  <c:v>5486.5</c:v>
                </c:pt>
                <c:pt idx="19">
                  <c:v>5486.5</c:v>
                </c:pt>
                <c:pt idx="20">
                  <c:v>23262</c:v>
                </c:pt>
                <c:pt idx="21">
                  <c:v>23262.5</c:v>
                </c:pt>
                <c:pt idx="22">
                  <c:v>23263</c:v>
                </c:pt>
                <c:pt idx="23">
                  <c:v>29182</c:v>
                </c:pt>
                <c:pt idx="24">
                  <c:v>29527</c:v>
                </c:pt>
                <c:pt idx="25">
                  <c:v>29713</c:v>
                </c:pt>
                <c:pt idx="26">
                  <c:v>29811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2C-471C-BCED-861A0BEBA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301952"/>
        <c:axId val="1"/>
      </c:scatterChart>
      <c:valAx>
        <c:axId val="10343019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303382122279763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343019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70301797860851"/>
          <c:y val="0.92397937099967764"/>
          <c:w val="0.7477488512134182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693F154-E659-F45F-75ED-4FCA96B66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26</xdr:col>
      <xdr:colOff>171450</xdr:colOff>
      <xdr:row>19</xdr:row>
      <xdr:rowOff>9525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F5DC5455-5034-6945-9C67-C9871B70D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9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7109375" customWidth="1"/>
    <col min="4" max="4" width="9.42578125" customWidth="1"/>
    <col min="5" max="5" width="13.5703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5" t="s">
        <v>48</v>
      </c>
    </row>
    <row r="2" spans="1:7" x14ac:dyDescent="0.2">
      <c r="A2" t="s">
        <v>23</v>
      </c>
      <c r="B2" t="s">
        <v>13</v>
      </c>
      <c r="C2" s="2"/>
      <c r="D2" s="30" t="s">
        <v>44</v>
      </c>
      <c r="E2" s="26" t="s">
        <v>39</v>
      </c>
      <c r="F2" t="s">
        <v>39</v>
      </c>
    </row>
    <row r="3" spans="1:7" ht="13.5" thickBot="1" x14ac:dyDescent="0.25"/>
    <row r="4" spans="1:7" ht="14.25" thickTop="1" thickBot="1" x14ac:dyDescent="0.25">
      <c r="A4" s="4" t="s">
        <v>0</v>
      </c>
      <c r="C4" s="23" t="s">
        <v>38</v>
      </c>
      <c r="D4" s="24" t="s">
        <v>38</v>
      </c>
    </row>
    <row r="6" spans="1:7" x14ac:dyDescent="0.2">
      <c r="A6" s="4" t="s">
        <v>1</v>
      </c>
      <c r="E6" s="52" t="s">
        <v>56</v>
      </c>
      <c r="F6" s="53"/>
    </row>
    <row r="7" spans="1:7" x14ac:dyDescent="0.2">
      <c r="A7" t="s">
        <v>2</v>
      </c>
      <c r="C7" s="36">
        <v>55611.926599999999</v>
      </c>
      <c r="D7" s="25" t="s">
        <v>55</v>
      </c>
      <c r="E7" s="54">
        <v>54524.019549999997</v>
      </c>
      <c r="F7" s="55" t="s">
        <v>40</v>
      </c>
    </row>
    <row r="8" spans="1:7" x14ac:dyDescent="0.2">
      <c r="A8" t="s">
        <v>3</v>
      </c>
      <c r="C8" s="36">
        <v>0.16177045309999999</v>
      </c>
      <c r="D8" s="25" t="s">
        <v>55</v>
      </c>
      <c r="E8" s="56">
        <v>0.16177042</v>
      </c>
      <c r="F8" s="57" t="s">
        <v>40</v>
      </c>
    </row>
    <row r="9" spans="1:7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7">
        <f ca="1">INTERCEPT(INDIRECT($G$11):G992,INDIRECT($F$11):F992)</f>
        <v>-6.8302726247981632E-4</v>
      </c>
      <c r="D11" s="2"/>
      <c r="E11" s="9"/>
      <c r="F11" s="18" t="str">
        <f>"F"&amp;E19</f>
        <v>F21</v>
      </c>
      <c r="G11" s="19" t="str">
        <f>"G"&amp;E19</f>
        <v>G21</v>
      </c>
    </row>
    <row r="12" spans="1:7" x14ac:dyDescent="0.2">
      <c r="A12" s="9" t="s">
        <v>16</v>
      </c>
      <c r="B12" s="9"/>
      <c r="C12" s="17">
        <f ca="1">SLOPE(INDIRECT($G$11):G992,INDIRECT($F$11):F992)</f>
        <v>-1.6337403978725767E-8</v>
      </c>
      <c r="D12" s="2"/>
      <c r="E12" s="51" t="s">
        <v>54</v>
      </c>
      <c r="F12" s="50" t="s">
        <v>53</v>
      </c>
    </row>
    <row r="13" spans="1:7" x14ac:dyDescent="0.2">
      <c r="A13" s="9" t="s">
        <v>18</v>
      </c>
      <c r="B13" s="9"/>
      <c r="C13" s="2" t="s">
        <v>13</v>
      </c>
      <c r="D13" s="13" t="s">
        <v>35</v>
      </c>
      <c r="E13" s="43" t="s">
        <v>35</v>
      </c>
      <c r="F13" s="46">
        <v>1</v>
      </c>
    </row>
    <row r="14" spans="1:7" x14ac:dyDescent="0.2">
      <c r="A14" s="9"/>
      <c r="B14" s="9"/>
      <c r="C14" s="9"/>
      <c r="D14" s="13" t="s">
        <v>31</v>
      </c>
      <c r="E14" s="43" t="s">
        <v>31</v>
      </c>
      <c r="F14" s="47">
        <f ca="1">NOW()+15018.5+$C$9/24</f>
        <v>60679.854741550924</v>
      </c>
    </row>
    <row r="15" spans="1:7" x14ac:dyDescent="0.2">
      <c r="A15" s="11" t="s">
        <v>17</v>
      </c>
      <c r="B15" s="9"/>
      <c r="C15" s="12">
        <f ca="1">(C7+C11)+(C8+C12)*INT(MAX(F21:F3533))</f>
        <v>60434.464407302483</v>
      </c>
      <c r="D15" s="13" t="s">
        <v>36</v>
      </c>
      <c r="E15" s="43" t="s">
        <v>36</v>
      </c>
      <c r="F15" s="47">
        <f ca="1">ROUND(2*($F$14-$C$7)/$C$8,0)/2+$F$13</f>
        <v>31329</v>
      </c>
    </row>
    <row r="16" spans="1:7" x14ac:dyDescent="0.2">
      <c r="A16" s="14" t="s">
        <v>4</v>
      </c>
      <c r="B16" s="9"/>
      <c r="C16" s="15">
        <f ca="1">+C8+C12</f>
        <v>0.161770436762596</v>
      </c>
      <c r="D16" s="13" t="s">
        <v>37</v>
      </c>
      <c r="E16" s="43" t="s">
        <v>37</v>
      </c>
      <c r="F16" s="47">
        <f ca="1">ROUND(2*($F$14-$C$15)/$C$16,0)/2+$F$13</f>
        <v>1518</v>
      </c>
    </row>
    <row r="17" spans="1:18" ht="13.5" thickBot="1" x14ac:dyDescent="0.25">
      <c r="A17" s="13" t="s">
        <v>28</v>
      </c>
      <c r="B17" s="9"/>
      <c r="C17" s="9">
        <f>COUNT(C21:C2191)</f>
        <v>27</v>
      </c>
      <c r="D17" s="13" t="s">
        <v>32</v>
      </c>
      <c r="E17" s="44" t="s">
        <v>51</v>
      </c>
      <c r="F17" s="48">
        <f ca="1">+$C$15+$C$16*$F$16-15018.5-$C$9/24</f>
        <v>45661.927763641441</v>
      </c>
    </row>
    <row r="18" spans="1:18" ht="14.25" thickTop="1" thickBot="1" x14ac:dyDescent="0.25">
      <c r="A18" s="14" t="s">
        <v>5</v>
      </c>
      <c r="B18" s="9"/>
      <c r="C18" s="16">
        <f ca="1">+C15</f>
        <v>60434.464407302483</v>
      </c>
      <c r="D18" s="42">
        <f ca="1">+C16</f>
        <v>0.161770436762596</v>
      </c>
      <c r="E18" s="45" t="s">
        <v>52</v>
      </c>
      <c r="F18" s="49">
        <f ca="1">+($C$15+$C$16*$F$16)-($C$16/2)-15018.5-$C$9/24</f>
        <v>45661.846878423057</v>
      </c>
    </row>
    <row r="19" spans="1:18" ht="13.5" thickTop="1" x14ac:dyDescent="0.2">
      <c r="A19" s="20" t="s">
        <v>33</v>
      </c>
      <c r="E19" s="21">
        <v>21</v>
      </c>
    </row>
    <row r="20" spans="1:18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BRNO</v>
      </c>
      <c r="I20" s="6" t="s">
        <v>45</v>
      </c>
      <c r="J20" s="6" t="s">
        <v>49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2" t="s">
        <v>34</v>
      </c>
    </row>
    <row r="21" spans="1:18" x14ac:dyDescent="0.2">
      <c r="A21" t="s">
        <v>40</v>
      </c>
      <c r="C21" s="7">
        <v>54524.019549999997</v>
      </c>
      <c r="D21" s="7" t="s">
        <v>13</v>
      </c>
      <c r="E21">
        <f t="shared" ref="E21:E40" si="0">+(C21-C$7)/C$8</f>
        <v>-6725.0046541410202</v>
      </c>
      <c r="F21">
        <f t="shared" ref="F21:F40" si="1">ROUND(2*E21,0)/2</f>
        <v>-6725</v>
      </c>
      <c r="G21">
        <f t="shared" ref="G21:G40" si="2">+C21-(C$7+F21*C$8)</f>
        <v>-7.5290250242687762E-4</v>
      </c>
      <c r="H21">
        <f>+G21</f>
        <v>-7.5290250242687762E-4</v>
      </c>
      <c r="O21">
        <f t="shared" ref="O21:O40" ca="1" si="3">+C$11+C$12*$F21</f>
        <v>-5.7315822072288554E-4</v>
      </c>
      <c r="Q21" s="1">
        <f t="shared" ref="Q21:Q40" si="4">+C21-15018.5</f>
        <v>39505.519549999997</v>
      </c>
    </row>
    <row r="22" spans="1:18" x14ac:dyDescent="0.2">
      <c r="A22" s="31" t="s">
        <v>41</v>
      </c>
      <c r="B22" s="32" t="s">
        <v>43</v>
      </c>
      <c r="C22" s="31">
        <v>56460.411840000001</v>
      </c>
      <c r="D22" s="31">
        <v>0</v>
      </c>
      <c r="E22">
        <f t="shared" si="0"/>
        <v>5244.9951381140181</v>
      </c>
      <c r="F22">
        <f t="shared" si="1"/>
        <v>5245</v>
      </c>
      <c r="G22">
        <f t="shared" si="2"/>
        <v>-7.8650949581060559E-4</v>
      </c>
      <c r="I22">
        <f t="shared" ref="I22:I40" si="5">+G22</f>
        <v>-7.8650949581060559E-4</v>
      </c>
      <c r="O22">
        <f t="shared" ca="1" si="3"/>
        <v>-7.6871694634823298E-4</v>
      </c>
      <c r="Q22" s="1">
        <f t="shared" si="4"/>
        <v>41441.911840000001</v>
      </c>
    </row>
    <row r="23" spans="1:18" x14ac:dyDescent="0.2">
      <c r="A23" s="27" t="s">
        <v>41</v>
      </c>
      <c r="B23" s="28" t="s">
        <v>42</v>
      </c>
      <c r="C23" s="29">
        <v>56460.492789999997</v>
      </c>
      <c r="D23" s="29">
        <v>1E-4</v>
      </c>
      <c r="E23">
        <f t="shared" si="0"/>
        <v>5245.495538517459</v>
      </c>
      <c r="F23">
        <f t="shared" si="1"/>
        <v>5245.5</v>
      </c>
      <c r="G23">
        <f t="shared" si="2"/>
        <v>-7.2173605440184474E-4</v>
      </c>
      <c r="I23">
        <f t="shared" si="5"/>
        <v>-7.2173605440184474E-4</v>
      </c>
      <c r="O23">
        <f t="shared" ca="1" si="3"/>
        <v>-7.6872511505022233E-4</v>
      </c>
      <c r="Q23" s="1">
        <f t="shared" si="4"/>
        <v>41441.992789999997</v>
      </c>
    </row>
    <row r="24" spans="1:18" x14ac:dyDescent="0.2">
      <c r="A24" s="27" t="s">
        <v>41</v>
      </c>
      <c r="B24" s="28" t="s">
        <v>43</v>
      </c>
      <c r="C24" s="29">
        <v>56461.382440000001</v>
      </c>
      <c r="D24" s="29">
        <v>0</v>
      </c>
      <c r="E24">
        <f t="shared" si="0"/>
        <v>5250.9949976767566</v>
      </c>
      <c r="F24">
        <f t="shared" si="1"/>
        <v>5251</v>
      </c>
      <c r="G24">
        <f t="shared" si="2"/>
        <v>-8.0922809866024181E-4</v>
      </c>
      <c r="I24">
        <f t="shared" si="5"/>
        <v>-8.0922809866024181E-4</v>
      </c>
      <c r="O24">
        <f t="shared" ca="1" si="3"/>
        <v>-7.6881497077210532E-4</v>
      </c>
      <c r="Q24" s="1">
        <f t="shared" si="4"/>
        <v>41442.882440000001</v>
      </c>
    </row>
    <row r="25" spans="1:18" x14ac:dyDescent="0.2">
      <c r="A25" s="27" t="s">
        <v>41</v>
      </c>
      <c r="B25" s="28" t="s">
        <v>43</v>
      </c>
      <c r="C25" s="29">
        <v>56461.382449999997</v>
      </c>
      <c r="D25" s="29">
        <v>1E-4</v>
      </c>
      <c r="E25">
        <f t="shared" si="0"/>
        <v>5250.9950594927186</v>
      </c>
      <c r="F25">
        <f t="shared" si="1"/>
        <v>5251</v>
      </c>
      <c r="G25">
        <f t="shared" si="2"/>
        <v>-7.9922810255084187E-4</v>
      </c>
      <c r="I25">
        <f t="shared" si="5"/>
        <v>-7.9922810255084187E-4</v>
      </c>
      <c r="O25">
        <f t="shared" ca="1" si="3"/>
        <v>-7.6881497077210532E-4</v>
      </c>
      <c r="Q25" s="1">
        <f t="shared" si="4"/>
        <v>41442.882449999997</v>
      </c>
    </row>
    <row r="26" spans="1:18" x14ac:dyDescent="0.2">
      <c r="A26" s="27" t="s">
        <v>41</v>
      </c>
      <c r="B26" s="28" t="s">
        <v>42</v>
      </c>
      <c r="C26" s="29">
        <v>56461.463060000002</v>
      </c>
      <c r="D26" s="29">
        <v>2.9999999999999997E-4</v>
      </c>
      <c r="E26">
        <f t="shared" si="0"/>
        <v>5251.4933581527011</v>
      </c>
      <c r="F26">
        <f t="shared" si="1"/>
        <v>5251.5</v>
      </c>
      <c r="G26">
        <f t="shared" si="2"/>
        <v>-1.074454645277001E-3</v>
      </c>
      <c r="I26">
        <f t="shared" si="5"/>
        <v>-1.074454645277001E-3</v>
      </c>
      <c r="O26">
        <f t="shared" ca="1" si="3"/>
        <v>-7.6882313947409468E-4</v>
      </c>
      <c r="Q26" s="1">
        <f t="shared" si="4"/>
        <v>41442.963060000002</v>
      </c>
    </row>
    <row r="27" spans="1:18" x14ac:dyDescent="0.2">
      <c r="A27" s="27" t="s">
        <v>41</v>
      </c>
      <c r="B27" s="28" t="s">
        <v>42</v>
      </c>
      <c r="C27" s="29">
        <v>56461.463409999997</v>
      </c>
      <c r="D27" s="29">
        <v>2.0000000000000001E-4</v>
      </c>
      <c r="E27">
        <f t="shared" si="0"/>
        <v>5251.4955217121651</v>
      </c>
      <c r="F27">
        <f t="shared" si="1"/>
        <v>5251.5</v>
      </c>
      <c r="G27">
        <f t="shared" si="2"/>
        <v>-7.2445465048076585E-4</v>
      </c>
      <c r="I27">
        <f t="shared" si="5"/>
        <v>-7.2445465048076585E-4</v>
      </c>
      <c r="O27">
        <f t="shared" ca="1" si="3"/>
        <v>-7.6882313947409468E-4</v>
      </c>
      <c r="Q27" s="1">
        <f t="shared" si="4"/>
        <v>41442.963409999997</v>
      </c>
    </row>
    <row r="28" spans="1:18" x14ac:dyDescent="0.2">
      <c r="A28" s="27" t="s">
        <v>41</v>
      </c>
      <c r="B28" s="28" t="s">
        <v>43</v>
      </c>
      <c r="C28" s="29">
        <v>56482.41257</v>
      </c>
      <c r="D28" s="29">
        <v>1E-4</v>
      </c>
      <c r="E28">
        <f t="shared" si="0"/>
        <v>5380.9948190100085</v>
      </c>
      <c r="F28">
        <f t="shared" si="1"/>
        <v>5381</v>
      </c>
      <c r="G28">
        <f t="shared" si="2"/>
        <v>-8.3813109813490883E-4</v>
      </c>
      <c r="I28">
        <f t="shared" si="5"/>
        <v>-8.3813109813490883E-4</v>
      </c>
      <c r="O28">
        <f t="shared" ca="1" si="3"/>
        <v>-7.7093883328933964E-4</v>
      </c>
      <c r="Q28" s="1">
        <f t="shared" si="4"/>
        <v>41463.91257</v>
      </c>
    </row>
    <row r="29" spans="1:18" x14ac:dyDescent="0.2">
      <c r="A29" s="27" t="s">
        <v>41</v>
      </c>
      <c r="B29" s="28" t="s">
        <v>43</v>
      </c>
      <c r="C29" s="29">
        <v>56482.412750000003</v>
      </c>
      <c r="D29" s="29">
        <v>1E-4</v>
      </c>
      <c r="E29">
        <f t="shared" si="0"/>
        <v>5380.9959316977665</v>
      </c>
      <c r="F29">
        <f t="shared" si="1"/>
        <v>5381</v>
      </c>
      <c r="G29">
        <f t="shared" si="2"/>
        <v>-6.5813109540613368E-4</v>
      </c>
      <c r="I29">
        <f t="shared" si="5"/>
        <v>-6.5813109540613368E-4</v>
      </c>
      <c r="O29">
        <f t="shared" ca="1" si="3"/>
        <v>-7.7093883328933964E-4</v>
      </c>
      <c r="Q29" s="1">
        <f t="shared" si="4"/>
        <v>41463.912750000003</v>
      </c>
    </row>
    <row r="30" spans="1:18" x14ac:dyDescent="0.2">
      <c r="A30" s="27" t="s">
        <v>41</v>
      </c>
      <c r="B30" s="28" t="s">
        <v>43</v>
      </c>
      <c r="C30" s="29">
        <v>56483.383220000003</v>
      </c>
      <c r="D30" s="29">
        <v>0</v>
      </c>
      <c r="E30">
        <f t="shared" si="0"/>
        <v>5386.9949876526898</v>
      </c>
      <c r="F30">
        <f t="shared" si="1"/>
        <v>5387</v>
      </c>
      <c r="G30">
        <f t="shared" si="2"/>
        <v>-8.1084969860967249E-4</v>
      </c>
      <c r="I30">
        <f t="shared" si="5"/>
        <v>-8.1084969860967249E-4</v>
      </c>
      <c r="O30">
        <f t="shared" ca="1" si="3"/>
        <v>-7.7103685771321199E-4</v>
      </c>
      <c r="Q30" s="1">
        <f t="shared" si="4"/>
        <v>41464.883220000003</v>
      </c>
    </row>
    <row r="31" spans="1:18" x14ac:dyDescent="0.2">
      <c r="A31" s="27" t="s">
        <v>41</v>
      </c>
      <c r="B31" s="28" t="s">
        <v>43</v>
      </c>
      <c r="C31" s="29">
        <v>56483.383249999999</v>
      </c>
      <c r="D31" s="29">
        <v>1E-4</v>
      </c>
      <c r="E31">
        <f t="shared" si="0"/>
        <v>5386.9951731006195</v>
      </c>
      <c r="F31">
        <f t="shared" si="1"/>
        <v>5387</v>
      </c>
      <c r="G31">
        <f t="shared" si="2"/>
        <v>-7.8084970300551504E-4</v>
      </c>
      <c r="I31">
        <f t="shared" si="5"/>
        <v>-7.8084970300551504E-4</v>
      </c>
      <c r="O31">
        <f t="shared" ca="1" si="3"/>
        <v>-7.7103685771321199E-4</v>
      </c>
      <c r="Q31" s="1">
        <f t="shared" si="4"/>
        <v>41464.883249999999</v>
      </c>
    </row>
    <row r="32" spans="1:18" x14ac:dyDescent="0.2">
      <c r="A32" s="27" t="s">
        <v>41</v>
      </c>
      <c r="B32" s="28" t="s">
        <v>42</v>
      </c>
      <c r="C32" s="29">
        <v>56483.464209999998</v>
      </c>
      <c r="D32" s="29">
        <v>1E-4</v>
      </c>
      <c r="E32">
        <f t="shared" si="0"/>
        <v>5387.495635320066</v>
      </c>
      <c r="F32">
        <f t="shared" si="1"/>
        <v>5387.5</v>
      </c>
      <c r="G32">
        <f t="shared" si="2"/>
        <v>-7.0607625093543902E-4</v>
      </c>
      <c r="I32">
        <f t="shared" si="5"/>
        <v>-7.0607625093543902E-4</v>
      </c>
      <c r="O32">
        <f t="shared" ca="1" si="3"/>
        <v>-7.7104502641520134E-4</v>
      </c>
      <c r="Q32" s="1">
        <f t="shared" si="4"/>
        <v>41464.964209999998</v>
      </c>
    </row>
    <row r="33" spans="1:17" x14ac:dyDescent="0.2">
      <c r="A33" s="27" t="s">
        <v>41</v>
      </c>
      <c r="B33" s="28" t="s">
        <v>42</v>
      </c>
      <c r="C33" s="29">
        <v>56483.464419999997</v>
      </c>
      <c r="D33" s="29">
        <v>1E-4</v>
      </c>
      <c r="E33">
        <f t="shared" si="0"/>
        <v>5387.4969334557536</v>
      </c>
      <c r="F33">
        <f t="shared" si="1"/>
        <v>5387.5</v>
      </c>
      <c r="G33">
        <f t="shared" si="2"/>
        <v>-4.9607625260250643E-4</v>
      </c>
      <c r="I33">
        <f t="shared" si="5"/>
        <v>-4.9607625260250643E-4</v>
      </c>
      <c r="O33">
        <f t="shared" ca="1" si="3"/>
        <v>-7.7104502641520134E-4</v>
      </c>
      <c r="Q33" s="1">
        <f t="shared" si="4"/>
        <v>41464.964419999997</v>
      </c>
    </row>
    <row r="34" spans="1:17" x14ac:dyDescent="0.2">
      <c r="A34" s="27" t="s">
        <v>41</v>
      </c>
      <c r="B34" s="28" t="s">
        <v>43</v>
      </c>
      <c r="C34" s="29">
        <v>56496.486689999998</v>
      </c>
      <c r="D34" s="29">
        <v>0</v>
      </c>
      <c r="E34">
        <f t="shared" si="0"/>
        <v>5467.9953789410456</v>
      </c>
      <c r="F34">
        <f t="shared" si="1"/>
        <v>5468</v>
      </c>
      <c r="G34">
        <f t="shared" si="2"/>
        <v>-7.4755080277100205E-4</v>
      </c>
      <c r="I34">
        <f t="shared" si="5"/>
        <v>-7.4755080277100205E-4</v>
      </c>
      <c r="O34">
        <f t="shared" ca="1" si="3"/>
        <v>-7.7236018743548883E-4</v>
      </c>
      <c r="Q34" s="1">
        <f t="shared" si="4"/>
        <v>41477.986689999998</v>
      </c>
    </row>
    <row r="35" spans="1:17" x14ac:dyDescent="0.2">
      <c r="A35" s="27" t="s">
        <v>41</v>
      </c>
      <c r="B35" s="28" t="s">
        <v>43</v>
      </c>
      <c r="C35" s="29">
        <v>56499.39849</v>
      </c>
      <c r="D35" s="29">
        <v>1E-4</v>
      </c>
      <c r="E35">
        <f t="shared" si="0"/>
        <v>5485.9949576292602</v>
      </c>
      <c r="F35">
        <f t="shared" si="1"/>
        <v>5486</v>
      </c>
      <c r="G35">
        <f t="shared" si="2"/>
        <v>-8.1570659676799551E-4</v>
      </c>
      <c r="I35">
        <f t="shared" si="5"/>
        <v>-8.1570659676799551E-4</v>
      </c>
      <c r="O35">
        <f t="shared" ca="1" si="3"/>
        <v>-7.7265426070710587E-4</v>
      </c>
      <c r="Q35" s="1">
        <f t="shared" si="4"/>
        <v>41480.89849</v>
      </c>
    </row>
    <row r="36" spans="1:17" x14ac:dyDescent="0.2">
      <c r="A36" s="27" t="s">
        <v>41</v>
      </c>
      <c r="B36" s="28" t="s">
        <v>43</v>
      </c>
      <c r="C36" s="29">
        <v>56499.398520000002</v>
      </c>
      <c r="D36" s="29">
        <v>1E-4</v>
      </c>
      <c r="E36">
        <f t="shared" si="0"/>
        <v>5485.9951430772353</v>
      </c>
      <c r="F36">
        <f t="shared" si="1"/>
        <v>5486</v>
      </c>
      <c r="G36">
        <f t="shared" si="2"/>
        <v>-7.8570659388788044E-4</v>
      </c>
      <c r="I36">
        <f t="shared" si="5"/>
        <v>-7.8570659388788044E-4</v>
      </c>
      <c r="O36">
        <f t="shared" ca="1" si="3"/>
        <v>-7.7265426070710587E-4</v>
      </c>
      <c r="Q36" s="1">
        <f t="shared" si="4"/>
        <v>41480.898520000002</v>
      </c>
    </row>
    <row r="37" spans="1:17" x14ac:dyDescent="0.2">
      <c r="A37" s="27" t="s">
        <v>41</v>
      </c>
      <c r="B37" s="28" t="s">
        <v>43</v>
      </c>
      <c r="C37" s="29">
        <v>56499.398580000001</v>
      </c>
      <c r="D37" s="29">
        <v>1E-4</v>
      </c>
      <c r="E37">
        <f t="shared" si="0"/>
        <v>5485.9955139731392</v>
      </c>
      <c r="F37">
        <f t="shared" si="1"/>
        <v>5486</v>
      </c>
      <c r="G37">
        <f t="shared" si="2"/>
        <v>-7.2570659540360793E-4</v>
      </c>
      <c r="I37">
        <f t="shared" si="5"/>
        <v>-7.2570659540360793E-4</v>
      </c>
      <c r="O37">
        <f t="shared" ca="1" si="3"/>
        <v>-7.7265426070710587E-4</v>
      </c>
      <c r="Q37" s="1">
        <f t="shared" si="4"/>
        <v>41480.898580000001</v>
      </c>
    </row>
    <row r="38" spans="1:17" x14ac:dyDescent="0.2">
      <c r="A38" s="27" t="s">
        <v>41</v>
      </c>
      <c r="B38" s="28" t="s">
        <v>43</v>
      </c>
      <c r="C38" s="29">
        <v>56499.479350000001</v>
      </c>
      <c r="D38" s="29">
        <v>1E-4</v>
      </c>
      <c r="E38">
        <f t="shared" si="0"/>
        <v>5486.4948016888666</v>
      </c>
      <c r="F38">
        <f t="shared" si="1"/>
        <v>5486.5</v>
      </c>
      <c r="G38">
        <f t="shared" si="2"/>
        <v>-8.4093314944766462E-4</v>
      </c>
      <c r="I38">
        <f t="shared" si="5"/>
        <v>-8.4093314944766462E-4</v>
      </c>
      <c r="O38">
        <f t="shared" ca="1" si="3"/>
        <v>-7.7266242940909522E-4</v>
      </c>
      <c r="Q38" s="1">
        <f t="shared" si="4"/>
        <v>41480.979350000001</v>
      </c>
    </row>
    <row r="39" spans="1:17" x14ac:dyDescent="0.2">
      <c r="A39" s="27" t="s">
        <v>41</v>
      </c>
      <c r="B39" s="28" t="s">
        <v>42</v>
      </c>
      <c r="C39" s="29">
        <v>56499.479429999999</v>
      </c>
      <c r="D39" s="29">
        <v>2.9999999999999997E-4</v>
      </c>
      <c r="E39">
        <f t="shared" si="0"/>
        <v>5486.495296216739</v>
      </c>
      <c r="F39">
        <f t="shared" si="1"/>
        <v>5486.5</v>
      </c>
      <c r="G39">
        <f t="shared" si="2"/>
        <v>-7.6093315146863461E-4</v>
      </c>
      <c r="I39">
        <f t="shared" si="5"/>
        <v>-7.6093315146863461E-4</v>
      </c>
      <c r="O39">
        <f t="shared" ca="1" si="3"/>
        <v>-7.7266242940909522E-4</v>
      </c>
      <c r="Q39" s="1">
        <f t="shared" si="4"/>
        <v>41480.979429999999</v>
      </c>
    </row>
    <row r="40" spans="1:17" x14ac:dyDescent="0.2">
      <c r="A40" s="27" t="s">
        <v>41</v>
      </c>
      <c r="B40" s="28" t="s">
        <v>43</v>
      </c>
      <c r="C40" s="29">
        <v>56499.479829999997</v>
      </c>
      <c r="D40" s="29">
        <v>8.9999999999999998E-4</v>
      </c>
      <c r="E40">
        <f t="shared" si="0"/>
        <v>5486.4977688561457</v>
      </c>
      <c r="F40">
        <f t="shared" si="1"/>
        <v>5486.5</v>
      </c>
      <c r="G40">
        <f t="shared" si="2"/>
        <v>-3.6093315429752693E-4</v>
      </c>
      <c r="I40">
        <f t="shared" si="5"/>
        <v>-3.6093315429752693E-4</v>
      </c>
      <c r="O40">
        <f t="shared" ca="1" si="3"/>
        <v>-7.7266242940909522E-4</v>
      </c>
      <c r="Q40" s="1">
        <f t="shared" si="4"/>
        <v>41480.979829999997</v>
      </c>
    </row>
    <row r="41" spans="1:17" x14ac:dyDescent="0.2">
      <c r="A41" s="33" t="s">
        <v>46</v>
      </c>
      <c r="B41" s="34" t="s">
        <v>43</v>
      </c>
      <c r="C41" s="37">
        <v>59375.029800000135</v>
      </c>
      <c r="D41" s="38" t="s">
        <v>47</v>
      </c>
      <c r="E41">
        <f t="shared" ref="E41:E43" si="6">+(C41-C$7)/C$8</f>
        <v>23261.993323798983</v>
      </c>
      <c r="F41">
        <f t="shared" ref="F41:F43" si="7">ROUND(2*E41,0)/2</f>
        <v>23262</v>
      </c>
      <c r="G41">
        <f t="shared" ref="G41:G43" si="8">+C41-(C$7+F41*C$8)</f>
        <v>-1.0800120653584599E-3</v>
      </c>
      <c r="J41">
        <f>+G41</f>
        <v>-1.0800120653584599E-3</v>
      </c>
      <c r="O41">
        <f t="shared" ref="O41:O43" ca="1" si="9">+C$11+C$12*$F41</f>
        <v>-1.0630679538329352E-3</v>
      </c>
      <c r="Q41" s="1">
        <f t="shared" ref="Q41:Q43" si="10">+C41-15018.5</f>
        <v>44356.529800000135</v>
      </c>
    </row>
    <row r="42" spans="1:17" x14ac:dyDescent="0.2">
      <c r="A42" s="33" t="s">
        <v>46</v>
      </c>
      <c r="B42" s="34" t="s">
        <v>43</v>
      </c>
      <c r="C42" s="37">
        <v>59375.110199999996</v>
      </c>
      <c r="D42" s="38" t="s">
        <v>47</v>
      </c>
      <c r="E42">
        <f t="shared" si="6"/>
        <v>23262.490324322378</v>
      </c>
      <c r="F42">
        <f t="shared" si="7"/>
        <v>23262.5</v>
      </c>
      <c r="G42">
        <f t="shared" si="8"/>
        <v>-1.5652387519367039E-3</v>
      </c>
      <c r="J42">
        <f>+G42</f>
        <v>-1.5652387519367039E-3</v>
      </c>
      <c r="O42">
        <f t="shared" ca="1" si="9"/>
        <v>-1.0630761225349245E-3</v>
      </c>
      <c r="Q42" s="1">
        <f t="shared" si="10"/>
        <v>44356.610199999996</v>
      </c>
    </row>
    <row r="43" spans="1:17" x14ac:dyDescent="0.2">
      <c r="A43" s="33" t="s">
        <v>46</v>
      </c>
      <c r="B43" s="34" t="s">
        <v>43</v>
      </c>
      <c r="C43" s="37">
        <v>59375.19160000002</v>
      </c>
      <c r="D43" s="38" t="s">
        <v>47</v>
      </c>
      <c r="E43">
        <f t="shared" si="6"/>
        <v>23262.993506445346</v>
      </c>
      <c r="F43">
        <f t="shared" si="7"/>
        <v>23263</v>
      </c>
      <c r="G43">
        <f t="shared" si="8"/>
        <v>-1.0504652818781324E-3</v>
      </c>
      <c r="J43">
        <f>+G43</f>
        <v>-1.0504652818781324E-3</v>
      </c>
      <c r="O43">
        <f t="shared" ca="1" si="9"/>
        <v>-1.0630842912369139E-3</v>
      </c>
      <c r="Q43" s="1">
        <f t="shared" si="10"/>
        <v>44356.69160000002</v>
      </c>
    </row>
    <row r="44" spans="1:17" x14ac:dyDescent="0.2">
      <c r="A44" s="39" t="s">
        <v>50</v>
      </c>
      <c r="B44" s="40" t="s">
        <v>43</v>
      </c>
      <c r="C44" s="41">
        <v>60332.710930000059</v>
      </c>
      <c r="D44" s="39">
        <v>1E-4</v>
      </c>
      <c r="E44">
        <f t="shared" ref="E44:E47" si="11">+(C44-C$7)/C$8</f>
        <v>29181.993618339322</v>
      </c>
      <c r="F44">
        <f t="shared" ref="F44:F47" si="12">ROUND(2*E44,0)/2</f>
        <v>29182</v>
      </c>
      <c r="G44">
        <f t="shared" ref="G44:G47" si="13">+C44-(C$7+F44*C$8)</f>
        <v>-1.0323641399736516E-3</v>
      </c>
      <c r="J44">
        <f t="shared" ref="J44:J47" si="14">+G44</f>
        <v>-1.0323641399736516E-3</v>
      </c>
      <c r="O44">
        <f t="shared" ref="O44:O47" ca="1" si="15">+C$11+C$12*$F44</f>
        <v>-1.1597853853869916E-3</v>
      </c>
      <c r="Q44" s="1">
        <f t="shared" ref="Q44:Q47" si="16">+C44-15018.5</f>
        <v>45314.210930000059</v>
      </c>
    </row>
    <row r="45" spans="1:17" x14ac:dyDescent="0.2">
      <c r="A45" s="39" t="s">
        <v>50</v>
      </c>
      <c r="B45" s="40" t="s">
        <v>43</v>
      </c>
      <c r="C45" s="41">
        <v>60388.52165000001</v>
      </c>
      <c r="D45" s="39">
        <v>1E-4</v>
      </c>
      <c r="E45">
        <f t="shared" si="11"/>
        <v>29526.993084746518</v>
      </c>
      <c r="F45">
        <f t="shared" si="12"/>
        <v>29527</v>
      </c>
      <c r="G45">
        <f t="shared" si="13"/>
        <v>-1.1186836927663535E-3</v>
      </c>
      <c r="J45">
        <f t="shared" si="14"/>
        <v>-1.1186836927663535E-3</v>
      </c>
      <c r="O45">
        <f t="shared" ca="1" si="15"/>
        <v>-1.165421789759652E-3</v>
      </c>
      <c r="Q45" s="1">
        <f t="shared" si="16"/>
        <v>45370.02165000001</v>
      </c>
    </row>
    <row r="46" spans="1:17" x14ac:dyDescent="0.2">
      <c r="A46" s="39" t="s">
        <v>50</v>
      </c>
      <c r="B46" s="40" t="s">
        <v>43</v>
      </c>
      <c r="C46" s="41">
        <v>60418.610940000042</v>
      </c>
      <c r="D46" s="39">
        <v>1E-4</v>
      </c>
      <c r="E46">
        <f t="shared" si="11"/>
        <v>29712.992996494511</v>
      </c>
      <c r="F46">
        <f t="shared" si="12"/>
        <v>29713</v>
      </c>
      <c r="G46">
        <f t="shared" si="13"/>
        <v>-1.1329602566547692E-3</v>
      </c>
      <c r="J46">
        <f t="shared" si="14"/>
        <v>-1.1329602566547692E-3</v>
      </c>
      <c r="O46">
        <f t="shared" ca="1" si="15"/>
        <v>-1.1684605468996951E-3</v>
      </c>
      <c r="Q46" s="1">
        <f t="shared" si="16"/>
        <v>45400.110940000042</v>
      </c>
    </row>
    <row r="47" spans="1:17" x14ac:dyDescent="0.2">
      <c r="A47" s="39" t="s">
        <v>50</v>
      </c>
      <c r="B47" s="40" t="s">
        <v>43</v>
      </c>
      <c r="C47" s="41">
        <v>60434.464480000082</v>
      </c>
      <c r="D47" s="39">
        <v>1E-4</v>
      </c>
      <c r="E47">
        <f t="shared" si="11"/>
        <v>29810.993216536179</v>
      </c>
      <c r="F47">
        <f t="shared" si="12"/>
        <v>29811</v>
      </c>
      <c r="G47">
        <f t="shared" si="13"/>
        <v>-1.0973640164593235E-3</v>
      </c>
      <c r="J47">
        <f t="shared" si="14"/>
        <v>-1.0973640164593235E-3</v>
      </c>
      <c r="O47">
        <f t="shared" ca="1" si="15"/>
        <v>-1.1700616124896103E-3</v>
      </c>
      <c r="Q47" s="1">
        <f t="shared" si="16"/>
        <v>45415.964480000082</v>
      </c>
    </row>
    <row r="48" spans="1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2025-01-04T07:30:49Z</dcterms:modified>
</cp:coreProperties>
</file>