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85FFB7-3B2F-4F17-BE9A-8B418C7E9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F14" i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<sst xmlns="http://schemas.openxmlformats.org/spreadsheetml/2006/main" count="58" uniqueCount="53">
  <si>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</si>
  <si>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</si>
  <si>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</si>
  <si>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</si>
  <si>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</si>
  <si>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</si>
  <si>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</si>
  <si>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</si>
  <si>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</si>
  <si>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</si>
  <si>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</si>
  <si>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</si>
  <si>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</si>
  <si>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</si>
  <si>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</si>
  <si>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</si>
  <si>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</si>
  <si>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</si>
  <si>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</si>
  <si>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</si>
  <si>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</si>
  <si>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</si>
  <si>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</si>
  <si>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</si>
  <si>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</si>
  <si>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</si>
  <si>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</si>
  <si>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</si>
  <si>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</si>
  <si>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</si>
  <si>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</si>
  <si>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</si>
  <si>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</si>
  <si>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</si>
  <si>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</si>
  <si>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</si>
  <si>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</si>
  <si>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</si>
  <si>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</si>
  <si>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</si>
  <si>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</si>
  <si>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</si>
  <si>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</si>
  <si>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JBAV, 79</t>
  </si>
  <si>
    <t>I</t>
  </si>
  <si>
    <t>AK Crt</t>
  </si>
  <si>
    <t>EA+DSCT</t>
  </si>
  <si>
    <t>VSX</t>
  </si>
  <si>
    <t xml:space="preserve">Mag </t>
  </si>
  <si>
    <t>Next ToM-P</t>
  </si>
  <si>
    <t>Next ToM-S</t>
  </si>
  <si>
    <t>JBAV 96</t>
  </si>
  <si>
    <t>11.00-11.52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</si>
</sst>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9" fillId="0" borderId="0" xfId="8" applyNumberFormat="1" applyFont="1" applyBorder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43" fontId="19" fillId="0" borderId="0" xfId="8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22" fontId="21" fillId="0" borderId="9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22" fontId="21" fillId="0" borderId="10" xfId="0" applyNumberFormat="1" applyFont="1" applyBorder="1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Crt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0.61296199997741496</c:v>
                </c:pt>
                <c:pt idx="2">
                  <c:v>0.60187399988353718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8.8470331978340866E-4</c:v>
                </c:pt>
                <c:pt idx="1">
                  <c:v>0.59314074251138516</c:v>
                </c:pt>
                <c:pt idx="2">
                  <c:v>0.62081055402978358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  <c:pt idx="2">
                  <c:v>3047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45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46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51956.9735</v>
      </c>
      <c r="D7" s="35" t="s">
        <v>47</v>
      </c>
    </row>
    <row r="8" spans="1:15" x14ac:dyDescent="0.2">
      <c r="A8" t="s">
        <v>3</v>
      </c>
      <c r="C8" s="39">
        <v>2.7787579999999998</v>
      </c>
      <c r="D8" s="35" t="s">
        <v>47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8.8470331978340866E-4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2.0345449645881202E-4</v>
      </c>
      <c r="D12" s="2"/>
      <c r="E12" s="46" t="s">
        <v>48</v>
      </c>
      <c r="F12" s="45" t="s">
        <v>52</v>
      </c>
    </row>
    <row r="13" spans="1:15" x14ac:dyDescent="0.2">
      <c r="A13" s="7" t="s">
        <v>18</v>
      </c>
      <c r="B13" s="7"/>
      <c r="C13" s="2" t="s">
        <v>13</v>
      </c>
      <c r="E13" s="47" t="s">
        <v>33</v>
      </c>
      <c r="F13" s="48">
        <v>1</v>
      </c>
    </row>
    <row r="14" spans="1:15" x14ac:dyDescent="0.2">
      <c r="A14" s="7"/>
      <c r="B14" s="7"/>
      <c r="C14" s="7"/>
      <c r="E14" s="47" t="s">
        <v>30</v>
      </c>
      <c r="F14" s="49">
        <f ca="1">NOW()+15018.5+$C$5/24</f>
        <v>60680.626630902778</v>
      </c>
    </row>
    <row r="15" spans="1:15" x14ac:dyDescent="0.2">
      <c r="A15" s="8" t="s">
        <v>17</v>
      </c>
      <c r="B15" s="7"/>
      <c r="C15" s="9">
        <f ca="1">(C7+C11)+(C8+C12)*INT(MAX(F21:F3533))</f>
        <v>60424.469936554029</v>
      </c>
      <c r="E15" s="47" t="s">
        <v>34</v>
      </c>
      <c r="F15" s="49">
        <f ca="1">ROUND(2*($F$14-$C$7)/$C$8,0)/2+$F$13</f>
        <v>3140.5</v>
      </c>
    </row>
    <row r="16" spans="1:15" x14ac:dyDescent="0.2">
      <c r="A16" s="11" t="s">
        <v>4</v>
      </c>
      <c r="B16" s="7"/>
      <c r="C16" s="12">
        <f ca="1">+C8+C12</f>
        <v>2.7789614544964585</v>
      </c>
      <c r="E16" s="47" t="s">
        <v>35</v>
      </c>
      <c r="F16" s="49">
        <f ca="1">ROUND(2*($F$14-$C$15)/$C$16,0)/2+$F$13</f>
        <v>93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47" t="s">
        <v>49</v>
      </c>
      <c r="F17" s="50">
        <f ca="1">+$C$15+$C$16*$F$16-15018.5-$C$5/24</f>
        <v>45664.809185155536</v>
      </c>
    </row>
    <row r="18" spans="1:21" ht="14.25" thickTop="1" thickBot="1" x14ac:dyDescent="0.25">
      <c r="A18" s="11" t="s">
        <v>5</v>
      </c>
      <c r="B18" s="7"/>
      <c r="C18" s="13">
        <f ca="1">+C15</f>
        <v>60424.469936554029</v>
      </c>
      <c r="D18" s="14">
        <f ca="1">+C16</f>
        <v>2.7789614544964585</v>
      </c>
      <c r="E18" s="51" t="s">
        <v>50</v>
      </c>
      <c r="F18" s="52">
        <f ca="1">+($C$15+$C$16*$F$16)-($C$16/2)-15018.5-$C$5/24</f>
        <v>45663.419704428285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47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B21" s="2"/>
      <c r="C21" s="37">
        <f>C$7</f>
        <v>51956.9735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8.8470331978340866E-4</v>
      </c>
      <c r="Q21" s="1">
        <f>+C21-15018.5</f>
        <v>36938.4735</v>
      </c>
    </row>
    <row r="22" spans="1:21" x14ac:dyDescent="0.2">
      <c r="A22" s="40" t="s">
        <v>43</v>
      </c>
      <c r="B22" s="44" t="s">
        <v>44</v>
      </c>
      <c r="C22" s="38">
        <v>60046.550999999978</v>
      </c>
      <c r="D22" s="41">
        <v>0.02</v>
      </c>
      <c r="E22">
        <f>+(C22-C$7)/C$8</f>
        <v>2911.22058847873</v>
      </c>
      <c r="F22">
        <f>ROUND(2*E22,0)/2</f>
        <v>2911</v>
      </c>
      <c r="G22">
        <f>+C22-(C$7+F22*C$8)</f>
        <v>0.61296199997741496</v>
      </c>
      <c r="K22">
        <f>+G22</f>
        <v>0.61296199997741496</v>
      </c>
      <c r="O22">
        <f ca="1">+C$11+C$12*$F22</f>
        <v>0.59314074251138516</v>
      </c>
      <c r="Q22" s="1">
        <f>+C22-15018.5</f>
        <v>45028.050999999978</v>
      </c>
    </row>
    <row r="23" spans="1:21" x14ac:dyDescent="0.2">
      <c r="A23" s="42" t="s">
        <v>51</v>
      </c>
      <c r="B23" s="43" t="s">
        <v>44</v>
      </c>
      <c r="C23" s="38">
        <v>60424.450999999885</v>
      </c>
      <c r="D23" s="42">
        <v>0.02</v>
      </c>
      <c r="E23">
        <f>+(C23-C$7)/C$8</f>
        <v>3047.2165982067831</v>
      </c>
      <c r="F23">
        <f>ROUND(2*E23,0)/2</f>
        <v>3047</v>
      </c>
      <c r="G23">
        <f>+C23-(C$7+F23*C$8)</f>
        <v>0.60187399988353718</v>
      </c>
      <c r="K23">
        <f>+G23</f>
        <v>0.60187399988353718</v>
      </c>
      <c r="O23">
        <f ca="1">+C$11+C$12*$F23</f>
        <v>0.62081055402978358</v>
      </c>
      <c r="Q23" s="1">
        <f>+C23-15018.5</f>
        <v>45405.950999999885</v>
      </c>
    </row>
    <row r="24" spans="1:21" x14ac:dyDescent="0.2">
      <c r="B24" s="2"/>
      <c r="C24" s="37"/>
      <c r="D24" s="6"/>
      <c r="Q24" s="1"/>
    </row>
    <row r="25" spans="1:21" x14ac:dyDescent="0.2">
      <c r="B25" s="2"/>
      <c r="C25" s="37"/>
      <c r="D25" s="6"/>
      <c r="Q25" s="1"/>
    </row>
    <row r="26" spans="1:21" x14ac:dyDescent="0.2">
      <c r="B26" s="2"/>
      <c r="C26" s="37"/>
      <c r="D26" s="6"/>
      <c r="Q26" s="1"/>
    </row>
    <row r="27" spans="1:21" x14ac:dyDescent="0.2">
      <c r="B27" s="2"/>
      <c r="C27" s="37"/>
      <c r="D27" s="6"/>
      <c r="Q27" s="1"/>
    </row>
    <row r="28" spans="1:21" x14ac:dyDescent="0.2">
      <c r="B28" s="2"/>
      <c r="C28" s="37"/>
      <c r="D28" s="6"/>
      <c r="Q28" s="1"/>
    </row>
    <row r="29" spans="1:21" x14ac:dyDescent="0.2">
      <c r="B29" s="2"/>
      <c r="C29" s="37"/>
      <c r="D29" s="6"/>
      <c r="Q29" s="1"/>
    </row>
    <row r="30" spans="1:21" x14ac:dyDescent="0.2">
      <c r="C30" s="37"/>
      <c r="D30" s="6"/>
      <c r="Q30" s="1"/>
    </row>
    <row r="31" spans="1:21" x14ac:dyDescent="0.2">
      <c r="C31" s="37"/>
      <c r="D31" s="6"/>
      <c r="Q31" s="1"/>
    </row>
    <row r="32" spans="1:21" x14ac:dyDescent="0.2">
      <c r="C32" s="37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2025-01-05T02:02:20Z</dcterms:modified>
</cp:coreProperties>
</file>