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04B76C7-444D-4CB3-9FF1-CC778E3A05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61" i="2" l="1"/>
  <c r="F61" i="2" s="1"/>
  <c r="G61" i="2" s="1"/>
  <c r="K61" i="2" s="1"/>
  <c r="Q61" i="2"/>
  <c r="E61" i="1"/>
  <c r="F61" i="1"/>
  <c r="G61" i="1" s="1"/>
  <c r="J61" i="1" s="1"/>
  <c r="Q61" i="1"/>
  <c r="F14" i="2"/>
  <c r="F14" i="1"/>
  <c r="E58" i="1"/>
  <c r="F58" i="1" s="1"/>
  <c r="G58" i="1" s="1"/>
  <c r="J58" i="1" s="1"/>
  <c r="Q58" i="1"/>
  <c r="E59" i="1"/>
  <c r="F59" i="1" s="1"/>
  <c r="G59" i="1" s="1"/>
  <c r="J59" i="1" s="1"/>
  <c r="Q59" i="1"/>
  <c r="E60" i="1"/>
  <c r="F60" i="1"/>
  <c r="G60" i="1" s="1"/>
  <c r="J60" i="1" s="1"/>
  <c r="Q60" i="1"/>
  <c r="E58" i="2"/>
  <c r="F58" i="2" s="1"/>
  <c r="G58" i="2" s="1"/>
  <c r="K58" i="2" s="1"/>
  <c r="Q58" i="2"/>
  <c r="E59" i="2"/>
  <c r="F59" i="2" s="1"/>
  <c r="G59" i="2" s="1"/>
  <c r="K59" i="2" s="1"/>
  <c r="Q59" i="2"/>
  <c r="E60" i="2"/>
  <c r="F60" i="2"/>
  <c r="G60" i="2" s="1"/>
  <c r="K60" i="2" s="1"/>
  <c r="Q60" i="2"/>
  <c r="E46" i="1"/>
  <c r="F46" i="1" s="1"/>
  <c r="G46" i="1" s="1"/>
  <c r="J46" i="1" s="1"/>
  <c r="Q46" i="1"/>
  <c r="E47" i="1"/>
  <c r="F47" i="1" s="1"/>
  <c r="G47" i="1" s="1"/>
  <c r="J47" i="1" s="1"/>
  <c r="Q47" i="1"/>
  <c r="E48" i="1"/>
  <c r="F48" i="1" s="1"/>
  <c r="G48" i="1" s="1"/>
  <c r="J48" i="1" s="1"/>
  <c r="Q48" i="1"/>
  <c r="E49" i="1"/>
  <c r="F49" i="1"/>
  <c r="G49" i="1" s="1"/>
  <c r="J49" i="1" s="1"/>
  <c r="Q49" i="1"/>
  <c r="E50" i="1"/>
  <c r="F50" i="1"/>
  <c r="G50" i="1"/>
  <c r="J50" i="1" s="1"/>
  <c r="Q50" i="1"/>
  <c r="E51" i="1"/>
  <c r="F51" i="1"/>
  <c r="G51" i="1"/>
  <c r="J51" i="1"/>
  <c r="Q51" i="1"/>
  <c r="E52" i="1"/>
  <c r="F52" i="1"/>
  <c r="G52" i="1"/>
  <c r="J52" i="1"/>
  <c r="Q52" i="1"/>
  <c r="E53" i="1"/>
  <c r="F53" i="1" s="1"/>
  <c r="G53" i="1" s="1"/>
  <c r="J53" i="1" s="1"/>
  <c r="Q53" i="1"/>
  <c r="E54" i="1"/>
  <c r="F54" i="1" s="1"/>
  <c r="G54" i="1" s="1"/>
  <c r="J54" i="1" s="1"/>
  <c r="Q54" i="1"/>
  <c r="E55" i="1"/>
  <c r="F55" i="1" s="1"/>
  <c r="G55" i="1" s="1"/>
  <c r="J55" i="1" s="1"/>
  <c r="Q55" i="1"/>
  <c r="E56" i="1"/>
  <c r="F56" i="1" s="1"/>
  <c r="G56" i="1" s="1"/>
  <c r="J56" i="1" s="1"/>
  <c r="Q56" i="1"/>
  <c r="E57" i="1"/>
  <c r="F57" i="1"/>
  <c r="G57" i="1" s="1"/>
  <c r="J57" i="1" s="1"/>
  <c r="Q57" i="1"/>
  <c r="E46" i="2"/>
  <c r="F46" i="2" s="1"/>
  <c r="G46" i="2" s="1"/>
  <c r="K46" i="2" s="1"/>
  <c r="Q46" i="2"/>
  <c r="E47" i="2"/>
  <c r="F47" i="2" s="1"/>
  <c r="G47" i="2" s="1"/>
  <c r="K47" i="2" s="1"/>
  <c r="Q47" i="2"/>
  <c r="E48" i="2"/>
  <c r="F48" i="2"/>
  <c r="G48" i="2" s="1"/>
  <c r="K48" i="2" s="1"/>
  <c r="Q48" i="2"/>
  <c r="E49" i="2"/>
  <c r="F49" i="2"/>
  <c r="G49" i="2"/>
  <c r="K49" i="2" s="1"/>
  <c r="Q49" i="2"/>
  <c r="E50" i="2"/>
  <c r="F50" i="2"/>
  <c r="G50" i="2"/>
  <c r="K50" i="2"/>
  <c r="Q50" i="2"/>
  <c r="E51" i="2"/>
  <c r="F51" i="2" s="1"/>
  <c r="G51" i="2" s="1"/>
  <c r="K51" i="2" s="1"/>
  <c r="Q51" i="2"/>
  <c r="E52" i="2"/>
  <c r="F52" i="2"/>
  <c r="G52" i="2" s="1"/>
  <c r="K52" i="2" s="1"/>
  <c r="Q52" i="2"/>
  <c r="E53" i="2"/>
  <c r="F53" i="2"/>
  <c r="G53" i="2"/>
  <c r="K53" i="2" s="1"/>
  <c r="Q53" i="2"/>
  <c r="E54" i="2"/>
  <c r="F54" i="2" s="1"/>
  <c r="G54" i="2" s="1"/>
  <c r="K54" i="2" s="1"/>
  <c r="Q54" i="2"/>
  <c r="E55" i="2"/>
  <c r="F55" i="2" s="1"/>
  <c r="G55" i="2" s="1"/>
  <c r="K55" i="2" s="1"/>
  <c r="Q55" i="2"/>
  <c r="E56" i="2"/>
  <c r="F56" i="2"/>
  <c r="G56" i="2" s="1"/>
  <c r="K56" i="2" s="1"/>
  <c r="Q56" i="2"/>
  <c r="E57" i="2"/>
  <c r="F57" i="2"/>
  <c r="G57" i="2"/>
  <c r="K57" i="2" s="1"/>
  <c r="Q57" i="2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J37" i="1"/>
  <c r="Q37" i="1"/>
  <c r="E38" i="1"/>
  <c r="F38" i="1"/>
  <c r="G38" i="1"/>
  <c r="J38" i="1"/>
  <c r="Q38" i="1"/>
  <c r="E39" i="1"/>
  <c r="F39" i="1"/>
  <c r="G39" i="1"/>
  <c r="J39" i="1"/>
  <c r="Q39" i="1"/>
  <c r="E40" i="1"/>
  <c r="F40" i="1"/>
  <c r="G40" i="1"/>
  <c r="J40" i="1"/>
  <c r="Q40" i="1"/>
  <c r="E41" i="1"/>
  <c r="F41" i="1"/>
  <c r="G41" i="1"/>
  <c r="J41" i="1"/>
  <c r="Q41" i="1"/>
  <c r="E42" i="1"/>
  <c r="F42" i="1"/>
  <c r="G42" i="1"/>
  <c r="J42" i="1"/>
  <c r="Q42" i="1"/>
  <c r="E43" i="1"/>
  <c r="F43" i="1"/>
  <c r="G43" i="1"/>
  <c r="J43" i="1"/>
  <c r="Q43" i="1"/>
  <c r="E44" i="1"/>
  <c r="F44" i="1"/>
  <c r="G44" i="1"/>
  <c r="J44" i="1"/>
  <c r="Q44" i="1"/>
  <c r="E45" i="1"/>
  <c r="F45" i="1"/>
  <c r="G45" i="1"/>
  <c r="J45" i="1"/>
  <c r="Q45" i="1"/>
  <c r="E27" i="2"/>
  <c r="F27" i="2"/>
  <c r="G27" i="2"/>
  <c r="K27" i="2"/>
  <c r="E28" i="2"/>
  <c r="F28" i="2"/>
  <c r="G28" i="2"/>
  <c r="K28" i="2"/>
  <c r="E29" i="2"/>
  <c r="F29" i="2"/>
  <c r="G29" i="2"/>
  <c r="K29" i="2"/>
  <c r="E30" i="2"/>
  <c r="F30" i="2"/>
  <c r="G30" i="2"/>
  <c r="K30" i="2"/>
  <c r="E31" i="2"/>
  <c r="F31" i="2"/>
  <c r="G31" i="2"/>
  <c r="K31" i="2"/>
  <c r="E32" i="2"/>
  <c r="F32" i="2"/>
  <c r="G32" i="2"/>
  <c r="K32" i="2"/>
  <c r="E33" i="2"/>
  <c r="F33" i="2"/>
  <c r="G33" i="2"/>
  <c r="K33" i="2"/>
  <c r="E34" i="2"/>
  <c r="F34" i="2"/>
  <c r="G34" i="2"/>
  <c r="K34" i="2"/>
  <c r="E35" i="2"/>
  <c r="F35" i="2"/>
  <c r="G35" i="2"/>
  <c r="K35" i="2"/>
  <c r="E36" i="2"/>
  <c r="F36" i="2"/>
  <c r="G36" i="2"/>
  <c r="K36" i="2"/>
  <c r="E37" i="2"/>
  <c r="F37" i="2"/>
  <c r="G37" i="2"/>
  <c r="K37" i="2"/>
  <c r="E38" i="2"/>
  <c r="F38" i="2"/>
  <c r="G38" i="2"/>
  <c r="K38" i="2"/>
  <c r="E39" i="2"/>
  <c r="F39" i="2"/>
  <c r="G39" i="2"/>
  <c r="K39" i="2"/>
  <c r="E40" i="2"/>
  <c r="F40" i="2"/>
  <c r="G40" i="2"/>
  <c r="K40" i="2"/>
  <c r="E41" i="2"/>
  <c r="F41" i="2"/>
  <c r="G41" i="2"/>
  <c r="K41" i="2"/>
  <c r="E42" i="2"/>
  <c r="F42" i="2"/>
  <c r="G42" i="2"/>
  <c r="K42" i="2"/>
  <c r="E43" i="2"/>
  <c r="F43" i="2"/>
  <c r="G43" i="2"/>
  <c r="K43" i="2"/>
  <c r="E44" i="2"/>
  <c r="F44" i="2"/>
  <c r="G44" i="2"/>
  <c r="K44" i="2"/>
  <c r="E45" i="2"/>
  <c r="F45" i="2"/>
  <c r="G45" i="2"/>
  <c r="K45" i="2"/>
  <c r="D9" i="2"/>
  <c r="C9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K25" i="2"/>
  <c r="E26" i="2"/>
  <c r="F26" i="2"/>
  <c r="G26" i="2"/>
  <c r="K26" i="2"/>
  <c r="C17" i="2"/>
  <c r="A21" i="2"/>
  <c r="C21" i="2"/>
  <c r="E21" i="2"/>
  <c r="F21" i="2"/>
  <c r="R21" i="2"/>
  <c r="Q21" i="2"/>
  <c r="Q22" i="2"/>
  <c r="Q23" i="2"/>
  <c r="Q24" i="2"/>
  <c r="Q25" i="2"/>
  <c r="Q26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F11" i="1"/>
  <c r="Q22" i="1"/>
  <c r="Q23" i="1"/>
  <c r="Q24" i="1"/>
  <c r="Q25" i="1"/>
  <c r="Q26" i="1"/>
  <c r="C21" i="1"/>
  <c r="E21" i="1"/>
  <c r="F21" i="1"/>
  <c r="A21" i="1"/>
  <c r="H20" i="1"/>
  <c r="G11" i="1"/>
  <c r="C17" i="1"/>
  <c r="Q21" i="1"/>
  <c r="G21" i="1"/>
  <c r="H21" i="1"/>
  <c r="C11" i="2"/>
  <c r="C11" i="1"/>
  <c r="C12" i="2"/>
  <c r="O61" i="2" l="1"/>
  <c r="S61" i="2" s="1"/>
  <c r="F15" i="2"/>
  <c r="F15" i="1"/>
  <c r="O60" i="2"/>
  <c r="S60" i="2" s="1"/>
  <c r="O59" i="2"/>
  <c r="S59" i="2" s="1"/>
  <c r="O58" i="2"/>
  <c r="S58" i="2" s="1"/>
  <c r="O50" i="2"/>
  <c r="S50" i="2" s="1"/>
  <c r="O49" i="2"/>
  <c r="S49" i="2" s="1"/>
  <c r="O57" i="2"/>
  <c r="S57" i="2" s="1"/>
  <c r="O48" i="2"/>
  <c r="S48" i="2" s="1"/>
  <c r="O56" i="2"/>
  <c r="S56" i="2" s="1"/>
  <c r="O47" i="2"/>
  <c r="S47" i="2" s="1"/>
  <c r="O55" i="2"/>
  <c r="S55" i="2" s="1"/>
  <c r="O46" i="2"/>
  <c r="S46" i="2" s="1"/>
  <c r="O54" i="2"/>
  <c r="S54" i="2" s="1"/>
  <c r="O53" i="2"/>
  <c r="S53" i="2" s="1"/>
  <c r="O52" i="2"/>
  <c r="S52" i="2" s="1"/>
  <c r="O51" i="2"/>
  <c r="S51" i="2" s="1"/>
  <c r="O21" i="2"/>
  <c r="O24" i="2"/>
  <c r="S24" i="2" s="1"/>
  <c r="O34" i="2"/>
  <c r="S34" i="2" s="1"/>
  <c r="O42" i="2"/>
  <c r="S42" i="2" s="1"/>
  <c r="O22" i="2"/>
  <c r="S22" i="2" s="1"/>
  <c r="O31" i="2"/>
  <c r="S31" i="2" s="1"/>
  <c r="O39" i="2"/>
  <c r="S39" i="2" s="1"/>
  <c r="O23" i="2"/>
  <c r="S23" i="2" s="1"/>
  <c r="O28" i="2"/>
  <c r="S28" i="2" s="1"/>
  <c r="O36" i="2"/>
  <c r="S36" i="2" s="1"/>
  <c r="O44" i="2"/>
  <c r="S44" i="2" s="1"/>
  <c r="O26" i="2"/>
  <c r="S26" i="2" s="1"/>
  <c r="O33" i="2"/>
  <c r="S33" i="2" s="1"/>
  <c r="O41" i="2"/>
  <c r="S41" i="2" s="1"/>
  <c r="O30" i="2"/>
  <c r="S30" i="2" s="1"/>
  <c r="O38" i="2"/>
  <c r="S38" i="2" s="1"/>
  <c r="O25" i="2"/>
  <c r="S25" i="2" s="1"/>
  <c r="O27" i="2"/>
  <c r="S27" i="2" s="1"/>
  <c r="O35" i="2"/>
  <c r="S35" i="2" s="1"/>
  <c r="O43" i="2"/>
  <c r="S43" i="2" s="1"/>
  <c r="O32" i="2"/>
  <c r="S32" i="2" s="1"/>
  <c r="O40" i="2"/>
  <c r="S40" i="2" s="1"/>
  <c r="C15" i="2"/>
  <c r="O29" i="2"/>
  <c r="S29" i="2" s="1"/>
  <c r="O37" i="2"/>
  <c r="S37" i="2" s="1"/>
  <c r="O45" i="2"/>
  <c r="S45" i="2" s="1"/>
  <c r="C16" i="2"/>
  <c r="D18" i="2" s="1"/>
  <c r="C12" i="1"/>
  <c r="O61" i="1" l="1"/>
  <c r="S61" i="1" s="1"/>
  <c r="F16" i="2"/>
  <c r="F17" i="2" s="1"/>
  <c r="O59" i="1"/>
  <c r="S59" i="1" s="1"/>
  <c r="O58" i="1"/>
  <c r="S58" i="1" s="1"/>
  <c r="O60" i="1"/>
  <c r="S60" i="1" s="1"/>
  <c r="O50" i="1"/>
  <c r="S50" i="1" s="1"/>
  <c r="O54" i="1"/>
  <c r="S54" i="1" s="1"/>
  <c r="O49" i="1"/>
  <c r="S49" i="1" s="1"/>
  <c r="O53" i="1"/>
  <c r="S53" i="1" s="1"/>
  <c r="O57" i="1"/>
  <c r="S57" i="1" s="1"/>
  <c r="O51" i="1"/>
  <c r="S51" i="1" s="1"/>
  <c r="O48" i="1"/>
  <c r="S48" i="1" s="1"/>
  <c r="O52" i="1"/>
  <c r="S52" i="1" s="1"/>
  <c r="O56" i="1"/>
  <c r="S56" i="1" s="1"/>
  <c r="O47" i="1"/>
  <c r="S47" i="1" s="1"/>
  <c r="O55" i="1"/>
  <c r="S55" i="1" s="1"/>
  <c r="O46" i="1"/>
  <c r="S46" i="1" s="1"/>
  <c r="C16" i="1"/>
  <c r="D18" i="1" s="1"/>
  <c r="O24" i="1"/>
  <c r="S24" i="1" s="1"/>
  <c r="O44" i="1"/>
  <c r="S44" i="1" s="1"/>
  <c r="O36" i="1"/>
  <c r="S36" i="1" s="1"/>
  <c r="O40" i="1"/>
  <c r="S40" i="1" s="1"/>
  <c r="O39" i="1"/>
  <c r="S39" i="1" s="1"/>
  <c r="O28" i="1"/>
  <c r="S28" i="1" s="1"/>
  <c r="O41" i="1"/>
  <c r="S41" i="1" s="1"/>
  <c r="O25" i="1"/>
  <c r="S25" i="1" s="1"/>
  <c r="O45" i="1"/>
  <c r="S45" i="1" s="1"/>
  <c r="O33" i="1"/>
  <c r="S33" i="1" s="1"/>
  <c r="O23" i="1"/>
  <c r="S23" i="1" s="1"/>
  <c r="O43" i="1"/>
  <c r="S43" i="1" s="1"/>
  <c r="O42" i="1"/>
  <c r="S42" i="1" s="1"/>
  <c r="C15" i="1"/>
  <c r="O35" i="1"/>
  <c r="S35" i="1" s="1"/>
  <c r="O21" i="1"/>
  <c r="S21" i="1" s="1"/>
  <c r="O31" i="1"/>
  <c r="S31" i="1" s="1"/>
  <c r="O34" i="1"/>
  <c r="S34" i="1" s="1"/>
  <c r="O22" i="1"/>
  <c r="S22" i="1" s="1"/>
  <c r="O38" i="1"/>
  <c r="S38" i="1" s="1"/>
  <c r="O26" i="1"/>
  <c r="S26" i="1" s="1"/>
  <c r="O30" i="1"/>
  <c r="S30" i="1" s="1"/>
  <c r="O37" i="1"/>
  <c r="S37" i="1" s="1"/>
  <c r="O32" i="1"/>
  <c r="S32" i="1" s="1"/>
  <c r="O29" i="1"/>
  <c r="S29" i="1" s="1"/>
  <c r="O27" i="1"/>
  <c r="S27" i="1" s="1"/>
  <c r="S19" i="2"/>
  <c r="C18" i="2"/>
  <c r="F18" i="2" l="1"/>
  <c r="F16" i="1"/>
  <c r="F18" i="1" s="1"/>
  <c r="C18" i="1"/>
  <c r="S19" i="1"/>
  <c r="F17" i="1" l="1"/>
</calcChain>
</file>

<file path=xl/sharedStrings.xml><?xml version="1.0" encoding="utf-8"?>
<sst xmlns="http://schemas.openxmlformats.org/spreadsheetml/2006/main" count="329" uniqueCount="71">
  <si>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</si>
  <si>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</si>
  <si>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</si>
  <si>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</si>
  <si>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</si>
  <si>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</si>
  <si>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</si>
  <si>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</si>
  <si>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</si>
  <si>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</si>
  <si>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</si>
  <si>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</si>
  <si>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</si>
  <si>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</si>
  <si>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</si>
  <si>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</si>
  <si>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</si>
  <si>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</si>
  <si>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</si>
  <si>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</si>
  <si>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</si>
  <si>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</si>
  <si>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</si>
  <si>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</si>
  <si>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</si>
  <si>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</si>
  <si>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</si>
  <si>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</si>
  <si>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</si>
  <si>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</si>
  <si>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</si>
  <si>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</si>
  <si>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</si>
  <si>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</si>
  <si>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</si>
  <si>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</si>
  <si>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</si>
  <si>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</si>
  <si>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</si>
  <si>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</si>
  <si>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G5507-0705</t>
  </si>
  <si>
    <t>G5507-0705_Crt.xls</t>
  </si>
  <si>
    <t>EC</t>
  </si>
  <si>
    <t>Crt</t>
  </si>
  <si>
    <t>VSX</t>
  </si>
  <si>
    <t>IBVS 5992</t>
  </si>
  <si>
    <t>II</t>
  </si>
  <si>
    <t>I</t>
  </si>
  <si>
    <t>IBVS 6029</t>
  </si>
  <si>
    <t>VSB 069</t>
  </si>
  <si>
    <t>U</t>
  </si>
  <si>
    <t>B</t>
  </si>
  <si>
    <t>V</t>
  </si>
  <si>
    <t>Ic</t>
  </si>
  <si>
    <t>AW Crt / GSC 5507-0705</t>
  </si>
  <si>
    <t>pg</t>
  </si>
  <si>
    <t>vis</t>
  </si>
  <si>
    <t>PE</t>
  </si>
  <si>
    <t>CCD</t>
  </si>
  <si>
    <t>Both sheets active</t>
  </si>
  <si>
    <t>VSB, 91</t>
  </si>
  <si>
    <t>JBAV, 55</t>
  </si>
  <si>
    <t>Ha</t>
  </si>
  <si>
    <t>VSB, 108</t>
  </si>
  <si>
    <t xml:space="preserve">Mag </t>
  </si>
  <si>
    <t>Next ToM-P</t>
  </si>
  <si>
    <t>Next ToM-S</t>
  </si>
  <si>
    <t>10.83-11.35</t>
  </si>
  <si>
    <t>EW</t>
  </si>
  <si>
    <t>ToMcat???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</si>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</sst>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7" fillId="0" borderId="1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7" applyFont="1"/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65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6" fillId="3" borderId="5" xfId="0" applyFont="1" applyFill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22" fontId="20" fillId="0" borderId="7" xfId="0" applyNumberFormat="1" applyFont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right" vertical="center"/>
    </xf>
    <xf numFmtId="22" fontId="21" fillId="0" borderId="8" xfId="0" applyNumberFormat="1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16" fillId="0" borderId="0" xfId="0" applyFont="1" applyAlignment="1"/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Crt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  <c:pt idx="40">
                  <c:v>32404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CB-4D30-AB36-880F639EDC8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  <c:pt idx="40">
                  <c:v>32404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1.0137500110431574E-2</c:v>
                </c:pt>
                <c:pt idx="2">
                  <c:v>1.4674000114609953E-2</c:v>
                </c:pt>
                <c:pt idx="3">
                  <c:v>6.4555001008557156E-3</c:v>
                </c:pt>
                <c:pt idx="4">
                  <c:v>9.3660001075477339E-3</c:v>
                </c:pt>
                <c:pt idx="5">
                  <c:v>1.333950011030538E-2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CB-4D30-AB36-880F639EDC8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  <c:pt idx="40">
                  <c:v>32404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6">
                  <c:v>2.6794000106747262E-2</c:v>
                </c:pt>
                <c:pt idx="7">
                  <c:v>2.6994000108970795E-2</c:v>
                </c:pt>
                <c:pt idx="8">
                  <c:v>2.8194000107760075E-2</c:v>
                </c:pt>
                <c:pt idx="9">
                  <c:v>2.8694000109680928E-2</c:v>
                </c:pt>
                <c:pt idx="10">
                  <c:v>2.7542500109120738E-2</c:v>
                </c:pt>
                <c:pt idx="11">
                  <c:v>2.7542500109120738E-2</c:v>
                </c:pt>
                <c:pt idx="12">
                  <c:v>2.8242500113265123E-2</c:v>
                </c:pt>
                <c:pt idx="13">
                  <c:v>2.7364500107069034E-2</c:v>
                </c:pt>
                <c:pt idx="14">
                  <c:v>2.7764500111516099E-2</c:v>
                </c:pt>
                <c:pt idx="15">
                  <c:v>3.0164500109094661E-2</c:v>
                </c:pt>
                <c:pt idx="16">
                  <c:v>3.1064500108186621E-2</c:v>
                </c:pt>
                <c:pt idx="17">
                  <c:v>3.0596500109822955E-2</c:v>
                </c:pt>
                <c:pt idx="18">
                  <c:v>3.1196500109217595E-2</c:v>
                </c:pt>
                <c:pt idx="19">
                  <c:v>3.2096500108309556E-2</c:v>
                </c:pt>
                <c:pt idx="20">
                  <c:v>2.8944500103534665E-2</c:v>
                </c:pt>
                <c:pt idx="21">
                  <c:v>2.9944500107376371E-2</c:v>
                </c:pt>
                <c:pt idx="22">
                  <c:v>2.9944500107376371E-2</c:v>
                </c:pt>
                <c:pt idx="23">
                  <c:v>2.3054500110447407E-2</c:v>
                </c:pt>
                <c:pt idx="24">
                  <c:v>2.505450011085486E-2</c:v>
                </c:pt>
                <c:pt idx="25">
                  <c:v>3.3564500015927479E-2</c:v>
                </c:pt>
                <c:pt idx="26">
                  <c:v>3.4564500179840252E-2</c:v>
                </c:pt>
                <c:pt idx="27">
                  <c:v>3.2193999933952E-2</c:v>
                </c:pt>
                <c:pt idx="28">
                  <c:v>3.3293999927991536E-2</c:v>
                </c:pt>
                <c:pt idx="29">
                  <c:v>3.5193999960029032E-2</c:v>
                </c:pt>
                <c:pt idx="30">
                  <c:v>3.1442000319657382E-2</c:v>
                </c:pt>
                <c:pt idx="31">
                  <c:v>3.1442000319657382E-2</c:v>
                </c:pt>
                <c:pt idx="32">
                  <c:v>3.2842000269738492E-2</c:v>
                </c:pt>
                <c:pt idx="33">
                  <c:v>3.3327999990433455E-2</c:v>
                </c:pt>
                <c:pt idx="34">
                  <c:v>3.3546500206284691E-2</c:v>
                </c:pt>
                <c:pt idx="35">
                  <c:v>3.7595500187308062E-2</c:v>
                </c:pt>
                <c:pt idx="36">
                  <c:v>3.6950500274542719E-2</c:v>
                </c:pt>
                <c:pt idx="37">
                  <c:v>3.618450019712327E-2</c:v>
                </c:pt>
                <c:pt idx="38">
                  <c:v>3.7213499890640378E-2</c:v>
                </c:pt>
                <c:pt idx="39">
                  <c:v>3.8213500054553151E-2</c:v>
                </c:pt>
                <c:pt idx="40">
                  <c:v>4.4548000034410506E-2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CB-4D30-AB36-880F639EDC8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  <c:pt idx="40">
                  <c:v>32404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CB-4D30-AB36-880F639EDC8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  <c:pt idx="40">
                  <c:v>32404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CB-4D30-AB36-880F639EDC8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  <c:pt idx="40">
                  <c:v>32404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CB-4D30-AB36-880F639EDC8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  <c:pt idx="40">
                  <c:v>32404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CB-4D30-AB36-880F639EDC8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  <c:pt idx="40">
                  <c:v>32404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-8.3626484832598491E-3</c:v>
                </c:pt>
                <c:pt idx="1">
                  <c:v>1.1927498839103916E-2</c:v>
                </c:pt>
                <c:pt idx="2">
                  <c:v>1.2380471427063694E-2</c:v>
                </c:pt>
                <c:pt idx="3">
                  <c:v>1.2379751279865032E-2</c:v>
                </c:pt>
                <c:pt idx="4">
                  <c:v>1.3987839974482184E-2</c:v>
                </c:pt>
                <c:pt idx="5">
                  <c:v>1.4298223417106452E-2</c:v>
                </c:pt>
                <c:pt idx="6">
                  <c:v>3.0038480738309815E-2</c:v>
                </c:pt>
                <c:pt idx="7">
                  <c:v>3.0038480738309815E-2</c:v>
                </c:pt>
                <c:pt idx="8">
                  <c:v>3.0038480738309815E-2</c:v>
                </c:pt>
                <c:pt idx="9">
                  <c:v>3.0038480738309815E-2</c:v>
                </c:pt>
                <c:pt idx="10">
                  <c:v>2.9880768501802359E-2</c:v>
                </c:pt>
                <c:pt idx="11">
                  <c:v>2.9880768501802359E-2</c:v>
                </c:pt>
                <c:pt idx="12">
                  <c:v>2.9880768501802359E-2</c:v>
                </c:pt>
                <c:pt idx="13">
                  <c:v>3.003343970791917E-2</c:v>
                </c:pt>
                <c:pt idx="14">
                  <c:v>3.003343970791917E-2</c:v>
                </c:pt>
                <c:pt idx="15">
                  <c:v>3.003343970791917E-2</c:v>
                </c:pt>
                <c:pt idx="16">
                  <c:v>3.003343970791917E-2</c:v>
                </c:pt>
                <c:pt idx="17">
                  <c:v>3.0229319745955829E-2</c:v>
                </c:pt>
                <c:pt idx="18">
                  <c:v>3.0229319745955829E-2</c:v>
                </c:pt>
                <c:pt idx="19">
                  <c:v>3.0229319745955829E-2</c:v>
                </c:pt>
                <c:pt idx="20">
                  <c:v>3.0235080923545148E-2</c:v>
                </c:pt>
                <c:pt idx="21">
                  <c:v>3.0235080923545148E-2</c:v>
                </c:pt>
                <c:pt idx="22">
                  <c:v>3.0235080923545148E-2</c:v>
                </c:pt>
                <c:pt idx="23">
                  <c:v>3.0278289755464996E-2</c:v>
                </c:pt>
                <c:pt idx="24">
                  <c:v>3.0278289755464996E-2</c:v>
                </c:pt>
                <c:pt idx="25">
                  <c:v>3.204985186417892E-2</c:v>
                </c:pt>
                <c:pt idx="26">
                  <c:v>3.204985186417892E-2</c:v>
                </c:pt>
                <c:pt idx="27">
                  <c:v>3.2054892894569573E-2</c:v>
                </c:pt>
                <c:pt idx="28">
                  <c:v>3.2054892894569573E-2</c:v>
                </c:pt>
                <c:pt idx="29">
                  <c:v>3.2054892894569573E-2</c:v>
                </c:pt>
                <c:pt idx="30">
                  <c:v>3.2060654072158884E-2</c:v>
                </c:pt>
                <c:pt idx="31">
                  <c:v>3.2060654072158884E-2</c:v>
                </c:pt>
                <c:pt idx="32">
                  <c:v>3.2060654072158884E-2</c:v>
                </c:pt>
                <c:pt idx="33">
                  <c:v>3.2461055914616177E-2</c:v>
                </c:pt>
                <c:pt idx="34">
                  <c:v>3.2461776061814843E-2</c:v>
                </c:pt>
                <c:pt idx="35">
                  <c:v>3.3580884808539005E-2</c:v>
                </c:pt>
                <c:pt idx="36">
                  <c:v>3.3602489224498933E-2</c:v>
                </c:pt>
                <c:pt idx="37">
                  <c:v>3.38646228048127E-2</c:v>
                </c:pt>
                <c:pt idx="38">
                  <c:v>3.403313724930012E-2</c:v>
                </c:pt>
                <c:pt idx="39">
                  <c:v>3.403313724930012E-2</c:v>
                </c:pt>
                <c:pt idx="40">
                  <c:v>3.8308651167769464E-2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CB-4D30-AB36-880F639EDC82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  <c:pt idx="40">
                  <c:v>32404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CB-4D30-AB36-880F639E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138704"/>
        <c:axId val="1"/>
      </c:scatterChart>
      <c:valAx>
        <c:axId val="53913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138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Crt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64-4E48-AF96-E9A49BEBC35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-1.6714999888790771E-2</c:v>
                </c:pt>
                <c:pt idx="2">
                  <c:v>-1.2319999885221478E-2</c:v>
                </c:pt>
                <c:pt idx="3">
                  <c:v>-1.2064999893482309E-2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64-4E48-AF96-E9A49BEBC35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64-4E48-AF96-E9A49BEBC35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4">
                  <c:v>3.9450001058867201E-3</c:v>
                </c:pt>
                <c:pt idx="5">
                  <c:v>2.4700001085875556E-3</c:v>
                </c:pt>
                <c:pt idx="6">
                  <c:v>-5.2764999891223852E-2</c:v>
                </c:pt>
                <c:pt idx="7">
                  <c:v>-5.2564999889000319E-2</c:v>
                </c:pt>
                <c:pt idx="8">
                  <c:v>-5.1364999890211038E-2</c:v>
                </c:pt>
                <c:pt idx="9">
                  <c:v>-5.0864999888290185E-2</c:v>
                </c:pt>
                <c:pt idx="10">
                  <c:v>-1.9634999895060901E-2</c:v>
                </c:pt>
                <c:pt idx="11">
                  <c:v>-1.9634999895060901E-2</c:v>
                </c:pt>
                <c:pt idx="12">
                  <c:v>-1.8934999890916515E-2</c:v>
                </c:pt>
                <c:pt idx="13">
                  <c:v>7.1200001038960181E-3</c:v>
                </c:pt>
                <c:pt idx="14">
                  <c:v>7.5200001083430834E-3</c:v>
                </c:pt>
                <c:pt idx="15">
                  <c:v>9.9200001059216447E-3</c:v>
                </c:pt>
                <c:pt idx="16">
                  <c:v>1.0820000105013605E-2</c:v>
                </c:pt>
                <c:pt idx="17">
                  <c:v>-5.0359999891952612E-2</c:v>
                </c:pt>
                <c:pt idx="18">
                  <c:v>-4.9759999892557971E-2</c:v>
                </c:pt>
                <c:pt idx="19">
                  <c:v>-4.8859999893466011E-2</c:v>
                </c:pt>
                <c:pt idx="20">
                  <c:v>2.0455000107176602E-2</c:v>
                </c:pt>
                <c:pt idx="21">
                  <c:v>2.1455000111018308E-2</c:v>
                </c:pt>
                <c:pt idx="22">
                  <c:v>2.1455000111018308E-2</c:v>
                </c:pt>
                <c:pt idx="23">
                  <c:v>6.7175000112911221E-2</c:v>
                </c:pt>
                <c:pt idx="24">
                  <c:v>6.9175000113318674E-2</c:v>
                </c:pt>
                <c:pt idx="25">
                  <c:v>-9.3849999830126762E-3</c:v>
                </c:pt>
                <c:pt idx="26">
                  <c:v>-8.3849998190999031E-3</c:v>
                </c:pt>
                <c:pt idx="27">
                  <c:v>-7.007000006706221E-2</c:v>
                </c:pt>
                <c:pt idx="28">
                  <c:v>-6.8970000073022675E-2</c:v>
                </c:pt>
                <c:pt idx="29">
                  <c:v>-6.7070000040985178E-2</c:v>
                </c:pt>
                <c:pt idx="30">
                  <c:v>1.6450003240606748E-3</c:v>
                </c:pt>
                <c:pt idx="31">
                  <c:v>1.6450003240606748E-3</c:v>
                </c:pt>
                <c:pt idx="32">
                  <c:v>3.0450002741417848E-3</c:v>
                </c:pt>
                <c:pt idx="33">
                  <c:v>6.0934999986784533E-2</c:v>
                </c:pt>
                <c:pt idx="34">
                  <c:v>5.268000020441832E-2</c:v>
                </c:pt>
                <c:pt idx="35">
                  <c:v>-6.7374999809544533E-2</c:v>
                </c:pt>
                <c:pt idx="36">
                  <c:v>-4.1714999722898938E-2</c:v>
                </c:pt>
                <c:pt idx="37">
                  <c:v>-4.1224999804398976E-2</c:v>
                </c:pt>
                <c:pt idx="38">
                  <c:v>-5.9425000115879811E-2</c:v>
                </c:pt>
                <c:pt idx="39">
                  <c:v>-5.8424999951967038E-2</c:v>
                </c:pt>
                <c:pt idx="40">
                  <c:v>-7.714999963354785E-3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64-4E48-AF96-E9A49BEBC356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64-4E48-AF96-E9A49BEBC356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64-4E48-AF96-E9A49BEBC356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64-4E48-AF96-E9A49BEBC356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1.1229180434715377E-2</c:v>
                </c:pt>
                <c:pt idx="1">
                  <c:v>-2.8820444929721183E-3</c:v>
                </c:pt>
                <c:pt idx="2">
                  <c:v>-3.1970724056477988E-3</c:v>
                </c:pt>
                <c:pt idx="3">
                  <c:v>-3.1965393634943717E-3</c:v>
                </c:pt>
                <c:pt idx="4">
                  <c:v>-4.3148618013853675E-3</c:v>
                </c:pt>
                <c:pt idx="5">
                  <c:v>-4.5307438735235246E-3</c:v>
                </c:pt>
                <c:pt idx="6">
                  <c:v>-1.547783057846509E-2</c:v>
                </c:pt>
                <c:pt idx="7">
                  <c:v>-1.547783057846509E-2</c:v>
                </c:pt>
                <c:pt idx="8">
                  <c:v>-1.547783057846509E-2</c:v>
                </c:pt>
                <c:pt idx="9">
                  <c:v>-1.547783057846509E-2</c:v>
                </c:pt>
                <c:pt idx="10">
                  <c:v>-1.5368023894859015E-2</c:v>
                </c:pt>
                <c:pt idx="11">
                  <c:v>-1.5368023894859015E-2</c:v>
                </c:pt>
                <c:pt idx="12">
                  <c:v>-1.5368023894859015E-2</c:v>
                </c:pt>
                <c:pt idx="13">
                  <c:v>-1.5474099283391097E-2</c:v>
                </c:pt>
                <c:pt idx="14">
                  <c:v>-1.5474099283391097E-2</c:v>
                </c:pt>
                <c:pt idx="15">
                  <c:v>-1.5474099283391097E-2</c:v>
                </c:pt>
                <c:pt idx="16">
                  <c:v>-1.5474099283391097E-2</c:v>
                </c:pt>
                <c:pt idx="17">
                  <c:v>-1.5610558074668549E-2</c:v>
                </c:pt>
                <c:pt idx="18">
                  <c:v>-1.5610558074668549E-2</c:v>
                </c:pt>
                <c:pt idx="19">
                  <c:v>-1.5610558074668549E-2</c:v>
                </c:pt>
                <c:pt idx="20">
                  <c:v>-1.5614289369742542E-2</c:v>
                </c:pt>
                <c:pt idx="21">
                  <c:v>-1.5614289369742542E-2</c:v>
                </c:pt>
                <c:pt idx="22">
                  <c:v>-1.5614289369742542E-2</c:v>
                </c:pt>
                <c:pt idx="23">
                  <c:v>-1.5644139730334485E-2</c:v>
                </c:pt>
                <c:pt idx="24">
                  <c:v>-1.5644139730334485E-2</c:v>
                </c:pt>
                <c:pt idx="25">
                  <c:v>-1.6876533189058979E-2</c:v>
                </c:pt>
                <c:pt idx="26">
                  <c:v>-1.6876533189058979E-2</c:v>
                </c:pt>
                <c:pt idx="27">
                  <c:v>-1.6880264484132972E-2</c:v>
                </c:pt>
                <c:pt idx="28">
                  <c:v>-1.6880264484132972E-2</c:v>
                </c:pt>
                <c:pt idx="29">
                  <c:v>-1.6880264484132972E-2</c:v>
                </c:pt>
                <c:pt idx="30">
                  <c:v>-1.6883995779206965E-2</c:v>
                </c:pt>
                <c:pt idx="31">
                  <c:v>-1.6883995779206965E-2</c:v>
                </c:pt>
                <c:pt idx="32">
                  <c:v>-1.6883995779206965E-2</c:v>
                </c:pt>
                <c:pt idx="33">
                  <c:v>-1.7162243783296144E-2</c:v>
                </c:pt>
                <c:pt idx="34">
                  <c:v>-1.7162776825449571E-2</c:v>
                </c:pt>
                <c:pt idx="35">
                  <c:v>-1.7941551411607221E-2</c:v>
                </c:pt>
                <c:pt idx="36">
                  <c:v>-1.7956476591903192E-2</c:v>
                </c:pt>
                <c:pt idx="37">
                  <c:v>-1.8138777008375413E-2</c:v>
                </c:pt>
                <c:pt idx="38">
                  <c:v>-1.8256046282129474E-2</c:v>
                </c:pt>
                <c:pt idx="39">
                  <c:v>-1.8256046282129474E-2</c:v>
                </c:pt>
                <c:pt idx="40">
                  <c:v>-2.1229355413948343E-2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64-4E48-AF96-E9A49BEBC356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64-4E48-AF96-E9A49BEBC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094640"/>
        <c:axId val="1"/>
      </c:scatterChart>
      <c:valAx>
        <c:axId val="860094640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8.0000000000000016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094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Crt - O-C Diagr.</a:t>
            </a:r>
          </a:p>
        </c:rich>
      </c:tx>
      <c:layout>
        <c:manualLayout>
          <c:xMode val="edge"/>
          <c:yMode val="edge"/>
          <c:x val="0.34084131375469956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CD-456B-9F54-95626B41D2E3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-1.6714999888790771E-2</c:v>
                </c:pt>
                <c:pt idx="2">
                  <c:v>-1.2319999885221478E-2</c:v>
                </c:pt>
                <c:pt idx="3">
                  <c:v>-1.2064999893482309E-2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CD-456B-9F54-95626B41D2E3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CD-456B-9F54-95626B41D2E3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4">
                  <c:v>3.9450001058867201E-3</c:v>
                </c:pt>
                <c:pt idx="5">
                  <c:v>2.4700001085875556E-3</c:v>
                </c:pt>
                <c:pt idx="6">
                  <c:v>-5.2764999891223852E-2</c:v>
                </c:pt>
                <c:pt idx="7">
                  <c:v>-5.2564999889000319E-2</c:v>
                </c:pt>
                <c:pt idx="8">
                  <c:v>-5.1364999890211038E-2</c:v>
                </c:pt>
                <c:pt idx="9">
                  <c:v>-5.0864999888290185E-2</c:v>
                </c:pt>
                <c:pt idx="10">
                  <c:v>-1.9634999895060901E-2</c:v>
                </c:pt>
                <c:pt idx="11">
                  <c:v>-1.9634999895060901E-2</c:v>
                </c:pt>
                <c:pt idx="12">
                  <c:v>-1.8934999890916515E-2</c:v>
                </c:pt>
                <c:pt idx="13">
                  <c:v>7.1200001038960181E-3</c:v>
                </c:pt>
                <c:pt idx="14">
                  <c:v>7.5200001083430834E-3</c:v>
                </c:pt>
                <c:pt idx="15">
                  <c:v>9.9200001059216447E-3</c:v>
                </c:pt>
                <c:pt idx="16">
                  <c:v>1.0820000105013605E-2</c:v>
                </c:pt>
                <c:pt idx="17">
                  <c:v>-5.0359999891952612E-2</c:v>
                </c:pt>
                <c:pt idx="18">
                  <c:v>-4.9759999892557971E-2</c:v>
                </c:pt>
                <c:pt idx="19">
                  <c:v>-4.8859999893466011E-2</c:v>
                </c:pt>
                <c:pt idx="20">
                  <c:v>2.0455000107176602E-2</c:v>
                </c:pt>
                <c:pt idx="21">
                  <c:v>2.1455000111018308E-2</c:v>
                </c:pt>
                <c:pt idx="22">
                  <c:v>2.1455000111018308E-2</c:v>
                </c:pt>
                <c:pt idx="23">
                  <c:v>6.7175000112911221E-2</c:v>
                </c:pt>
                <c:pt idx="24">
                  <c:v>6.9175000113318674E-2</c:v>
                </c:pt>
                <c:pt idx="25">
                  <c:v>-9.3849999830126762E-3</c:v>
                </c:pt>
                <c:pt idx="26">
                  <c:v>-8.3849998190999031E-3</c:v>
                </c:pt>
                <c:pt idx="27">
                  <c:v>-7.007000006706221E-2</c:v>
                </c:pt>
                <c:pt idx="28">
                  <c:v>-6.8970000073022675E-2</c:v>
                </c:pt>
                <c:pt idx="29">
                  <c:v>-6.7070000040985178E-2</c:v>
                </c:pt>
                <c:pt idx="30">
                  <c:v>1.6450003240606748E-3</c:v>
                </c:pt>
                <c:pt idx="31">
                  <c:v>1.6450003240606748E-3</c:v>
                </c:pt>
                <c:pt idx="32">
                  <c:v>3.0450002741417848E-3</c:v>
                </c:pt>
                <c:pt idx="33">
                  <c:v>6.0934999986784533E-2</c:v>
                </c:pt>
                <c:pt idx="34">
                  <c:v>5.268000020441832E-2</c:v>
                </c:pt>
                <c:pt idx="35">
                  <c:v>-6.7374999809544533E-2</c:v>
                </c:pt>
                <c:pt idx="36">
                  <c:v>-4.1714999722898938E-2</c:v>
                </c:pt>
                <c:pt idx="37">
                  <c:v>-4.1224999804398976E-2</c:v>
                </c:pt>
                <c:pt idx="38">
                  <c:v>-5.9425000115879811E-2</c:v>
                </c:pt>
                <c:pt idx="39">
                  <c:v>-5.8424999951967038E-2</c:v>
                </c:pt>
                <c:pt idx="40">
                  <c:v>-7.714999963354785E-3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CD-456B-9F54-95626B41D2E3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CD-456B-9F54-95626B41D2E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CD-456B-9F54-95626B41D2E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  <c:pt idx="4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CD-456B-9F54-95626B41D2E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1.1229180434715377E-2</c:v>
                </c:pt>
                <c:pt idx="1">
                  <c:v>-2.8820444929721183E-3</c:v>
                </c:pt>
                <c:pt idx="2">
                  <c:v>-3.1970724056477988E-3</c:v>
                </c:pt>
                <c:pt idx="3">
                  <c:v>-3.1965393634943717E-3</c:v>
                </c:pt>
                <c:pt idx="4">
                  <c:v>-4.3148618013853675E-3</c:v>
                </c:pt>
                <c:pt idx="5">
                  <c:v>-4.5307438735235246E-3</c:v>
                </c:pt>
                <c:pt idx="6">
                  <c:v>-1.547783057846509E-2</c:v>
                </c:pt>
                <c:pt idx="7">
                  <c:v>-1.547783057846509E-2</c:v>
                </c:pt>
                <c:pt idx="8">
                  <c:v>-1.547783057846509E-2</c:v>
                </c:pt>
                <c:pt idx="9">
                  <c:v>-1.547783057846509E-2</c:v>
                </c:pt>
                <c:pt idx="10">
                  <c:v>-1.5368023894859015E-2</c:v>
                </c:pt>
                <c:pt idx="11">
                  <c:v>-1.5368023894859015E-2</c:v>
                </c:pt>
                <c:pt idx="12">
                  <c:v>-1.5368023894859015E-2</c:v>
                </c:pt>
                <c:pt idx="13">
                  <c:v>-1.5474099283391097E-2</c:v>
                </c:pt>
                <c:pt idx="14">
                  <c:v>-1.5474099283391097E-2</c:v>
                </c:pt>
                <c:pt idx="15">
                  <c:v>-1.5474099283391097E-2</c:v>
                </c:pt>
                <c:pt idx="16">
                  <c:v>-1.5474099283391097E-2</c:v>
                </c:pt>
                <c:pt idx="17">
                  <c:v>-1.5610558074668549E-2</c:v>
                </c:pt>
                <c:pt idx="18">
                  <c:v>-1.5610558074668549E-2</c:v>
                </c:pt>
                <c:pt idx="19">
                  <c:v>-1.5610558074668549E-2</c:v>
                </c:pt>
                <c:pt idx="20">
                  <c:v>-1.5614289369742542E-2</c:v>
                </c:pt>
                <c:pt idx="21">
                  <c:v>-1.5614289369742542E-2</c:v>
                </c:pt>
                <c:pt idx="22">
                  <c:v>-1.5614289369742542E-2</c:v>
                </c:pt>
                <c:pt idx="23">
                  <c:v>-1.5644139730334485E-2</c:v>
                </c:pt>
                <c:pt idx="24">
                  <c:v>-1.5644139730334485E-2</c:v>
                </c:pt>
                <c:pt idx="25">
                  <c:v>-1.6876533189058979E-2</c:v>
                </c:pt>
                <c:pt idx="26">
                  <c:v>-1.6876533189058979E-2</c:v>
                </c:pt>
                <c:pt idx="27">
                  <c:v>-1.6880264484132972E-2</c:v>
                </c:pt>
                <c:pt idx="28">
                  <c:v>-1.6880264484132972E-2</c:v>
                </c:pt>
                <c:pt idx="29">
                  <c:v>-1.6880264484132972E-2</c:v>
                </c:pt>
                <c:pt idx="30">
                  <c:v>-1.6883995779206965E-2</c:v>
                </c:pt>
                <c:pt idx="31">
                  <c:v>-1.6883995779206965E-2</c:v>
                </c:pt>
                <c:pt idx="32">
                  <c:v>-1.6883995779206965E-2</c:v>
                </c:pt>
                <c:pt idx="33">
                  <c:v>-1.7162243783296144E-2</c:v>
                </c:pt>
                <c:pt idx="34">
                  <c:v>-1.7162776825449571E-2</c:v>
                </c:pt>
                <c:pt idx="35">
                  <c:v>-1.7941551411607221E-2</c:v>
                </c:pt>
                <c:pt idx="36">
                  <c:v>-1.7956476591903192E-2</c:v>
                </c:pt>
                <c:pt idx="37">
                  <c:v>-1.8138777008375413E-2</c:v>
                </c:pt>
                <c:pt idx="38">
                  <c:v>-1.8256046282129474E-2</c:v>
                </c:pt>
                <c:pt idx="39">
                  <c:v>-1.8256046282129474E-2</c:v>
                </c:pt>
                <c:pt idx="40">
                  <c:v>-2.1229355413948343E-2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CD-456B-9F54-95626B41D2E3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  <c:pt idx="40">
                  <c:v>30446.5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CD-456B-9F54-95626B41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789792"/>
        <c:axId val="1"/>
      </c:scatterChart>
      <c:valAx>
        <c:axId val="861789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789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21352848911904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19</xdr:col>
      <xdr:colOff>504825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FE3EF70-089D-38E0-6F75-175215D50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76201</xdr:colOff>
      <xdr:row>0</xdr:row>
      <xdr:rowOff>0</xdr:rowOff>
    </xdr:from>
    <xdr:to>
      <xdr:col>17</xdr:col>
      <xdr:colOff>342901</xdr:colOff>
      <xdr:row>18</xdr:row>
      <xdr:rowOff>123825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FB10BAC8-8DF3-5605-CD1D-A5796BFE6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419101</xdr:colOff>
      <xdr:row>0</xdr:row>
      <xdr:rowOff>1</xdr:rowOff>
    </xdr:from>
    <xdr:to>
      <xdr:col>27</xdr:col>
      <xdr:colOff>104775</xdr:colOff>
      <xdr:row>18</xdr:row>
      <xdr:rowOff>114301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6A8F7143-D786-829D-DC5B-832A52D2C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5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.57031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  <c r="E1" t="s">
        <v>41</v>
      </c>
    </row>
    <row r="2" spans="1:7" x14ac:dyDescent="0.2">
      <c r="A2" t="s">
        <v>23</v>
      </c>
      <c r="B2" s="63" t="s">
        <v>68</v>
      </c>
      <c r="C2" s="29" t="s">
        <v>39</v>
      </c>
      <c r="D2" s="3" t="s">
        <v>43</v>
      </c>
      <c r="E2" s="30" t="s">
        <v>40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6" t="s">
        <v>38</v>
      </c>
      <c r="D4" s="27" t="s">
        <v>38</v>
      </c>
    </row>
    <row r="5" spans="1:7" x14ac:dyDescent="0.2">
      <c r="E5" s="42" t="s">
        <v>59</v>
      </c>
    </row>
    <row r="6" spans="1:7" x14ac:dyDescent="0.2">
      <c r="A6" s="5" t="s">
        <v>1</v>
      </c>
    </row>
    <row r="7" spans="1:7" x14ac:dyDescent="0.2">
      <c r="A7" t="s">
        <v>2</v>
      </c>
      <c r="C7" s="52">
        <v>51870.933999999892</v>
      </c>
      <c r="D7" s="28" t="s">
        <v>44</v>
      </c>
    </row>
    <row r="8" spans="1:7" x14ac:dyDescent="0.2">
      <c r="A8" t="s">
        <v>3</v>
      </c>
      <c r="C8" s="52">
        <v>0.26356299999999999</v>
      </c>
      <c r="D8" s="28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0">
        <f ca="1">INTERCEPT(INDIRECT($G$11):G992,INDIRECT($F$11):F992)</f>
        <v>-8.3626484832598491E-3</v>
      </c>
      <c r="D11" s="3"/>
      <c r="E11" s="10"/>
      <c r="F11" s="21" t="str">
        <f>"F"&amp;E19</f>
        <v>F21</v>
      </c>
      <c r="G11" s="22" t="str">
        <f>"G"&amp;E19</f>
        <v>G21</v>
      </c>
    </row>
    <row r="12" spans="1:7" x14ac:dyDescent="0.2">
      <c r="A12" s="10" t="s">
        <v>16</v>
      </c>
      <c r="B12" s="10"/>
      <c r="C12" s="20">
        <f ca="1">SLOPE(INDIRECT($G$11):G992,INDIRECT($F$11):F992)</f>
        <v>1.440294397328395E-6</v>
      </c>
      <c r="D12" s="3"/>
      <c r="E12" s="54" t="s">
        <v>64</v>
      </c>
      <c r="F12" s="57" t="s">
        <v>67</v>
      </c>
    </row>
    <row r="13" spans="1:7" x14ac:dyDescent="0.2">
      <c r="A13" s="10" t="s">
        <v>18</v>
      </c>
      <c r="B13" s="10"/>
      <c r="C13" s="3" t="s">
        <v>13</v>
      </c>
      <c r="D13" s="14"/>
      <c r="E13" s="55" t="s">
        <v>35</v>
      </c>
      <c r="F13" s="61">
        <v>1</v>
      </c>
    </row>
    <row r="14" spans="1:7" x14ac:dyDescent="0.2">
      <c r="A14" s="10"/>
      <c r="B14" s="10"/>
      <c r="C14" s="10"/>
      <c r="D14" s="14"/>
      <c r="E14" s="55" t="s">
        <v>32</v>
      </c>
      <c r="F14" s="58">
        <f ca="1">NOW()+15018.5+$C$9/24</f>
        <v>60680.627552199068</v>
      </c>
    </row>
    <row r="15" spans="1:7" x14ac:dyDescent="0.2">
      <c r="A15" s="12" t="s">
        <v>17</v>
      </c>
      <c r="B15" s="10"/>
      <c r="C15" s="13">
        <f ca="1">(C7+C11)+(C8+C12)*INT(MAX(F21:F3533))</f>
        <v>60411.46776065106</v>
      </c>
      <c r="D15" s="14"/>
      <c r="E15" s="55" t="s">
        <v>36</v>
      </c>
      <c r="F15" s="58">
        <f ca="1">ROUND(2*($F$14-$C$7)/$C$8,0)/2+$F$13</f>
        <v>33426.5</v>
      </c>
    </row>
    <row r="16" spans="1:7" x14ac:dyDescent="0.2">
      <c r="A16" s="15" t="s">
        <v>4</v>
      </c>
      <c r="B16" s="10"/>
      <c r="C16" s="16">
        <f ca="1">+C8+C12</f>
        <v>0.2635644402943973</v>
      </c>
      <c r="D16" s="14"/>
      <c r="E16" s="55" t="s">
        <v>37</v>
      </c>
      <c r="F16" s="58">
        <f ca="1">ROUND(2*($F$14-$C$15)/$C$16,0)/2+$F$13</f>
        <v>1022</v>
      </c>
    </row>
    <row r="17" spans="1:19" ht="13.5" thickBot="1" x14ac:dyDescent="0.25">
      <c r="A17" s="14" t="s">
        <v>29</v>
      </c>
      <c r="B17" s="10"/>
      <c r="C17" s="10">
        <f>COUNT(C21:C2191)</f>
        <v>41</v>
      </c>
      <c r="D17" s="14"/>
      <c r="E17" s="56" t="s">
        <v>65</v>
      </c>
      <c r="F17" s="59">
        <f ca="1">+$C$15+$C$16*$F$16-15018.5-$C$9/24</f>
        <v>45662.726451965267</v>
      </c>
    </row>
    <row r="18" spans="1:19" ht="14.25" thickTop="1" thickBot="1" x14ac:dyDescent="0.25">
      <c r="A18" s="15" t="s">
        <v>5</v>
      </c>
      <c r="B18" s="10"/>
      <c r="C18" s="18">
        <f ca="1">+C15</f>
        <v>60411.46776065106</v>
      </c>
      <c r="D18" s="19">
        <f ca="1">+C16</f>
        <v>0.2635644402943973</v>
      </c>
      <c r="E18" s="62" t="s">
        <v>66</v>
      </c>
      <c r="F18" s="60">
        <f ca="1">+($C$15+$C$16*$F$16)-($C$16/2)-15018.5-$C$9/24</f>
        <v>45662.594669745122</v>
      </c>
    </row>
    <row r="19" spans="1:19" ht="13.5" thickTop="1" x14ac:dyDescent="0.2">
      <c r="A19" s="23" t="s">
        <v>33</v>
      </c>
      <c r="E19" s="24">
        <v>21</v>
      </c>
      <c r="S19">
        <f ca="1">SQRT(SUM(S21:S50)/(COUNT(S21:S50)-1))</f>
        <v>3.1820611611205188E-3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34</v>
      </c>
    </row>
    <row r="21" spans="1:19" x14ac:dyDescent="0.2">
      <c r="A21" t="str">
        <f>D7</f>
        <v>VSX</v>
      </c>
      <c r="B21" s="3"/>
      <c r="C21" s="8">
        <f>C$7</f>
        <v>51870.933999999892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-8.3626484832598491E-3</v>
      </c>
      <c r="Q21" s="2">
        <f t="shared" ref="Q21:Q26" si="4">+C21-15018.5</f>
        <v>36852.433999999892</v>
      </c>
      <c r="S21">
        <f t="shared" ref="S21:S26" ca="1" si="5">+(O21-G21)^2</f>
        <v>6.9933889654568259E-5</v>
      </c>
    </row>
    <row r="22" spans="1:19" x14ac:dyDescent="0.2">
      <c r="A22" s="31" t="s">
        <v>45</v>
      </c>
      <c r="B22" s="32" t="s">
        <v>46</v>
      </c>
      <c r="C22" s="31">
        <v>55583.887900000002</v>
      </c>
      <c r="D22" s="31">
        <v>1E-3</v>
      </c>
      <c r="E22">
        <f t="shared" si="0"/>
        <v>14087.538463290028</v>
      </c>
      <c r="F22">
        <f t="shared" si="1"/>
        <v>14087.5</v>
      </c>
      <c r="G22">
        <f t="shared" si="2"/>
        <v>1.0137500110431574E-2</v>
      </c>
      <c r="I22">
        <f>+G22</f>
        <v>1.0137500110431574E-2</v>
      </c>
      <c r="O22">
        <f t="shared" ca="1" si="3"/>
        <v>1.1927498839103916E-2</v>
      </c>
      <c r="Q22" s="2">
        <f t="shared" si="4"/>
        <v>40565.387900000002</v>
      </c>
      <c r="S22">
        <f t="shared" ca="1" si="5"/>
        <v>3.2040954486486015E-6</v>
      </c>
    </row>
    <row r="23" spans="1:19" x14ac:dyDescent="0.2">
      <c r="A23" s="31" t="s">
        <v>45</v>
      </c>
      <c r="B23" s="32" t="s">
        <v>47</v>
      </c>
      <c r="C23" s="31">
        <v>55666.783000000003</v>
      </c>
      <c r="D23" s="31">
        <v>2.3E-3</v>
      </c>
      <c r="E23">
        <f t="shared" si="0"/>
        <v>14402.055675493568</v>
      </c>
      <c r="F23">
        <f t="shared" si="1"/>
        <v>14402</v>
      </c>
      <c r="G23">
        <f t="shared" si="2"/>
        <v>1.4674000114609953E-2</v>
      </c>
      <c r="I23">
        <f>+G23</f>
        <v>1.4674000114609953E-2</v>
      </c>
      <c r="O23">
        <f t="shared" ca="1" si="3"/>
        <v>1.2380471427063694E-2</v>
      </c>
      <c r="Q23" s="2">
        <f t="shared" si="4"/>
        <v>40648.283000000003</v>
      </c>
      <c r="S23">
        <f t="shared" ca="1" si="5"/>
        <v>5.2602738405976658E-6</v>
      </c>
    </row>
    <row r="24" spans="1:19" x14ac:dyDescent="0.2">
      <c r="A24" s="31" t="s">
        <v>45</v>
      </c>
      <c r="B24" s="32" t="s">
        <v>46</v>
      </c>
      <c r="C24" s="31">
        <v>55666.642999999996</v>
      </c>
      <c r="D24" s="31">
        <v>3.0000000000000001E-3</v>
      </c>
      <c r="E24">
        <f t="shared" si="0"/>
        <v>14401.524493195571</v>
      </c>
      <c r="F24">
        <f t="shared" si="1"/>
        <v>14401.5</v>
      </c>
      <c r="G24">
        <f t="shared" si="2"/>
        <v>6.4555001008557156E-3</v>
      </c>
      <c r="I24">
        <f>+G24</f>
        <v>6.4555001008557156E-3</v>
      </c>
      <c r="O24">
        <f t="shared" ca="1" si="3"/>
        <v>1.2379751279865032E-2</v>
      </c>
      <c r="Q24" s="2">
        <f t="shared" si="4"/>
        <v>40648.142999999996</v>
      </c>
      <c r="S24">
        <f t="shared" ca="1" si="5"/>
        <v>3.5096752031993276E-5</v>
      </c>
    </row>
    <row r="25" spans="1:19" x14ac:dyDescent="0.2">
      <c r="A25" s="33" t="s">
        <v>48</v>
      </c>
      <c r="B25" s="34" t="s">
        <v>47</v>
      </c>
      <c r="C25" s="33">
        <v>55960.913999999997</v>
      </c>
      <c r="D25" s="33">
        <v>2.0000000000000001E-4</v>
      </c>
      <c r="E25">
        <f t="shared" si="0"/>
        <v>15518.035536096133</v>
      </c>
      <c r="F25">
        <f t="shared" si="1"/>
        <v>15518</v>
      </c>
      <c r="G25">
        <f t="shared" si="2"/>
        <v>9.3660001075477339E-3</v>
      </c>
      <c r="I25">
        <f>+G25</f>
        <v>9.3660001075477339E-3</v>
      </c>
      <c r="O25">
        <f t="shared" ca="1" si="3"/>
        <v>1.3987839974482184E-2</v>
      </c>
      <c r="Q25" s="2">
        <f t="shared" si="4"/>
        <v>40942.413999999997</v>
      </c>
      <c r="S25">
        <f t="shared" ca="1" si="5"/>
        <v>2.1361403755584658E-5</v>
      </c>
    </row>
    <row r="26" spans="1:19" x14ac:dyDescent="0.2">
      <c r="A26" s="33" t="s">
        <v>48</v>
      </c>
      <c r="B26" s="34" t="s">
        <v>46</v>
      </c>
      <c r="C26" s="33">
        <v>56017.715799999998</v>
      </c>
      <c r="D26" s="33">
        <v>6.9999999999999999E-4</v>
      </c>
      <c r="E26">
        <f t="shared" si="0"/>
        <v>15733.550612188003</v>
      </c>
      <c r="F26">
        <f t="shared" si="1"/>
        <v>15733.5</v>
      </c>
      <c r="G26">
        <f t="shared" si="2"/>
        <v>1.333950011030538E-2</v>
      </c>
      <c r="I26">
        <f>+G26</f>
        <v>1.333950011030538E-2</v>
      </c>
      <c r="O26">
        <f t="shared" ca="1" si="3"/>
        <v>1.4298223417106452E-2</v>
      </c>
      <c r="Q26" s="2">
        <f t="shared" si="4"/>
        <v>40999.215799999998</v>
      </c>
      <c r="S26">
        <f t="shared" ca="1" si="5"/>
        <v>9.1915037900358297E-7</v>
      </c>
    </row>
    <row r="27" spans="1:19" x14ac:dyDescent="0.2">
      <c r="A27" s="39" t="s">
        <v>49</v>
      </c>
      <c r="B27" s="40" t="s">
        <v>47</v>
      </c>
      <c r="C27" s="41">
        <v>58898.077499999999</v>
      </c>
      <c r="D27" s="41" t="s">
        <v>50</v>
      </c>
      <c r="E27">
        <f t="shared" ref="E27:E45" si="6">+(C27-C$7)/C$8</f>
        <v>26662.10166070392</v>
      </c>
      <c r="F27">
        <f t="shared" ref="F27:F45" si="7">ROUND(2*E27,0)/2</f>
        <v>26662</v>
      </c>
      <c r="G27">
        <f t="shared" ref="G27:G45" si="8">+C27-(C$7+F27*C$8)</f>
        <v>2.6794000106747262E-2</v>
      </c>
      <c r="J27">
        <f t="shared" ref="J27:J60" si="9">+G27</f>
        <v>2.6794000106747262E-2</v>
      </c>
      <c r="O27">
        <f t="shared" ref="O27:O45" ca="1" si="10">+C$11+C$12*$F27</f>
        <v>3.0038480738309815E-2</v>
      </c>
      <c r="Q27" s="2">
        <f t="shared" ref="Q27:Q45" si="11">+C27-15018.5</f>
        <v>43879.577499999999</v>
      </c>
      <c r="S27">
        <f t="shared" ref="S27:S45" ca="1" si="12">+(O27-G27)^2</f>
        <v>1.0526654568584545E-5</v>
      </c>
    </row>
    <row r="28" spans="1:19" x14ac:dyDescent="0.2">
      <c r="A28" s="39" t="s">
        <v>49</v>
      </c>
      <c r="B28" s="40" t="s">
        <v>47</v>
      </c>
      <c r="C28" s="41">
        <v>58898.077700000002</v>
      </c>
      <c r="D28" s="41" t="s">
        <v>51</v>
      </c>
      <c r="E28">
        <f t="shared" si="6"/>
        <v>26662.102419535786</v>
      </c>
      <c r="F28">
        <f t="shared" si="7"/>
        <v>26662</v>
      </c>
      <c r="G28">
        <f t="shared" si="8"/>
        <v>2.6994000108970795E-2</v>
      </c>
      <c r="J28">
        <f t="shared" si="9"/>
        <v>2.6994000108970795E-2</v>
      </c>
      <c r="O28">
        <f t="shared" ca="1" si="10"/>
        <v>3.0038480738309815E-2</v>
      </c>
      <c r="Q28" s="2">
        <f t="shared" si="11"/>
        <v>43879.577700000002</v>
      </c>
      <c r="S28">
        <f t="shared" ca="1" si="12"/>
        <v>9.2688623024205181E-6</v>
      </c>
    </row>
    <row r="29" spans="1:19" x14ac:dyDescent="0.2">
      <c r="A29" s="39" t="s">
        <v>49</v>
      </c>
      <c r="B29" s="40" t="s">
        <v>47</v>
      </c>
      <c r="C29" s="41">
        <v>58898.0789</v>
      </c>
      <c r="D29" s="41" t="s">
        <v>52</v>
      </c>
      <c r="E29">
        <f t="shared" si="6"/>
        <v>26662.106972526904</v>
      </c>
      <c r="F29">
        <f t="shared" si="7"/>
        <v>26662</v>
      </c>
      <c r="G29">
        <f t="shared" si="8"/>
        <v>2.8194000107760075E-2</v>
      </c>
      <c r="J29">
        <f t="shared" si="9"/>
        <v>2.8194000107760075E-2</v>
      </c>
      <c r="O29">
        <f t="shared" ca="1" si="10"/>
        <v>3.0038480738309815E-2</v>
      </c>
      <c r="Q29" s="2">
        <f t="shared" si="11"/>
        <v>43879.5789</v>
      </c>
      <c r="S29">
        <f t="shared" ca="1" si="12"/>
        <v>3.4021087964731663E-6</v>
      </c>
    </row>
    <row r="30" spans="1:19" x14ac:dyDescent="0.2">
      <c r="A30" s="39" t="s">
        <v>49</v>
      </c>
      <c r="B30" s="40" t="s">
        <v>47</v>
      </c>
      <c r="C30" s="41">
        <v>58898.079400000002</v>
      </c>
      <c r="D30" s="41" t="s">
        <v>53</v>
      </c>
      <c r="E30">
        <f t="shared" si="6"/>
        <v>26662.108869606549</v>
      </c>
      <c r="F30">
        <f t="shared" si="7"/>
        <v>26662</v>
      </c>
      <c r="G30">
        <f t="shared" si="8"/>
        <v>2.8694000109680928E-2</v>
      </c>
      <c r="J30">
        <f t="shared" si="9"/>
        <v>2.8694000109680928E-2</v>
      </c>
      <c r="O30">
        <f t="shared" ca="1" si="10"/>
        <v>3.0038480738309815E-2</v>
      </c>
      <c r="Q30" s="2">
        <f t="shared" si="11"/>
        <v>43879.579400000002</v>
      </c>
      <c r="S30">
        <f t="shared" ca="1" si="12"/>
        <v>1.8076281607583276E-6</v>
      </c>
    </row>
    <row r="31" spans="1:19" x14ac:dyDescent="0.2">
      <c r="A31" s="39" t="s">
        <v>49</v>
      </c>
      <c r="B31" s="40" t="s">
        <v>46</v>
      </c>
      <c r="C31" s="41">
        <v>58869.218099999998</v>
      </c>
      <c r="D31" s="41" t="s">
        <v>51</v>
      </c>
      <c r="E31">
        <f t="shared" si="6"/>
        <v>26552.604500632133</v>
      </c>
      <c r="F31">
        <f t="shared" si="7"/>
        <v>26552.5</v>
      </c>
      <c r="G31">
        <f t="shared" si="8"/>
        <v>2.7542500109120738E-2</v>
      </c>
      <c r="J31">
        <f t="shared" si="9"/>
        <v>2.7542500109120738E-2</v>
      </c>
      <c r="O31">
        <f t="shared" ca="1" si="10"/>
        <v>2.9880768501802359E-2</v>
      </c>
      <c r="Q31" s="2">
        <f t="shared" si="11"/>
        <v>43850.718099999998</v>
      </c>
      <c r="S31">
        <f t="shared" ca="1" si="12"/>
        <v>5.4674990762138904E-6</v>
      </c>
    </row>
    <row r="32" spans="1:19" x14ac:dyDescent="0.2">
      <c r="A32" s="39" t="s">
        <v>49</v>
      </c>
      <c r="B32" s="40" t="s">
        <v>46</v>
      </c>
      <c r="C32" s="41">
        <v>58869.218099999998</v>
      </c>
      <c r="D32" s="41" t="s">
        <v>53</v>
      </c>
      <c r="E32">
        <f t="shared" si="6"/>
        <v>26552.604500632133</v>
      </c>
      <c r="F32">
        <f t="shared" si="7"/>
        <v>26552.5</v>
      </c>
      <c r="G32">
        <f t="shared" si="8"/>
        <v>2.7542500109120738E-2</v>
      </c>
      <c r="J32">
        <f t="shared" si="9"/>
        <v>2.7542500109120738E-2</v>
      </c>
      <c r="O32">
        <f t="shared" ca="1" si="10"/>
        <v>2.9880768501802359E-2</v>
      </c>
      <c r="Q32" s="2">
        <f t="shared" si="11"/>
        <v>43850.718099999998</v>
      </c>
      <c r="S32">
        <f t="shared" ca="1" si="12"/>
        <v>5.4674990762138904E-6</v>
      </c>
    </row>
    <row r="33" spans="1:19" x14ac:dyDescent="0.2">
      <c r="A33" s="39" t="s">
        <v>49</v>
      </c>
      <c r="B33" s="40" t="s">
        <v>46</v>
      </c>
      <c r="C33" s="41">
        <v>58869.218800000002</v>
      </c>
      <c r="D33" s="41" t="s">
        <v>52</v>
      </c>
      <c r="E33">
        <f t="shared" si="6"/>
        <v>26552.607156543636</v>
      </c>
      <c r="F33">
        <f t="shared" si="7"/>
        <v>26552.5</v>
      </c>
      <c r="G33">
        <f t="shared" si="8"/>
        <v>2.8242500113265123E-2</v>
      </c>
      <c r="J33">
        <f t="shared" si="9"/>
        <v>2.8242500113265123E-2</v>
      </c>
      <c r="O33">
        <f t="shared" ca="1" si="10"/>
        <v>2.9880768501802359E-2</v>
      </c>
      <c r="Q33" s="2">
        <f t="shared" si="11"/>
        <v>43850.718800000002</v>
      </c>
      <c r="S33">
        <f t="shared" ca="1" si="12"/>
        <v>2.6839233128803901E-6</v>
      </c>
    </row>
    <row r="34" spans="1:19" x14ac:dyDescent="0.2">
      <c r="A34" s="39" t="s">
        <v>49</v>
      </c>
      <c r="B34" s="40" t="s">
        <v>46</v>
      </c>
      <c r="C34" s="41">
        <v>58897.155599999998</v>
      </c>
      <c r="D34" s="41" t="s">
        <v>50</v>
      </c>
      <c r="E34">
        <f t="shared" si="6"/>
        <v>26658.603825271781</v>
      </c>
      <c r="F34">
        <f t="shared" si="7"/>
        <v>26658.5</v>
      </c>
      <c r="G34">
        <f t="shared" si="8"/>
        <v>2.7364500107069034E-2</v>
      </c>
      <c r="J34">
        <f t="shared" si="9"/>
        <v>2.7364500107069034E-2</v>
      </c>
      <c r="O34">
        <f t="shared" ca="1" si="10"/>
        <v>3.003343970791917E-2</v>
      </c>
      <c r="Q34" s="2">
        <f t="shared" si="11"/>
        <v>43878.655599999998</v>
      </c>
      <c r="S34">
        <f t="shared" ca="1" si="12"/>
        <v>7.1232385929860811E-6</v>
      </c>
    </row>
    <row r="35" spans="1:19" x14ac:dyDescent="0.2">
      <c r="A35" s="39" t="s">
        <v>49</v>
      </c>
      <c r="B35" s="40" t="s">
        <v>46</v>
      </c>
      <c r="C35" s="41">
        <v>58897.156000000003</v>
      </c>
      <c r="D35" s="41" t="s">
        <v>51</v>
      </c>
      <c r="E35">
        <f t="shared" si="6"/>
        <v>26658.605342935505</v>
      </c>
      <c r="F35">
        <f t="shared" si="7"/>
        <v>26658.5</v>
      </c>
      <c r="G35">
        <f t="shared" si="8"/>
        <v>2.7764500111516099E-2</v>
      </c>
      <c r="J35">
        <f t="shared" si="9"/>
        <v>2.7764500111516099E-2</v>
      </c>
      <c r="O35">
        <f t="shared" ca="1" si="10"/>
        <v>3.003343970791917E-2</v>
      </c>
      <c r="Q35" s="2">
        <f t="shared" si="11"/>
        <v>43878.656000000003</v>
      </c>
      <c r="S35">
        <f t="shared" ca="1" si="12"/>
        <v>5.1480868921257278E-6</v>
      </c>
    </row>
    <row r="36" spans="1:19" x14ac:dyDescent="0.2">
      <c r="A36" s="39" t="s">
        <v>49</v>
      </c>
      <c r="B36" s="40" t="s">
        <v>46</v>
      </c>
      <c r="C36" s="41">
        <v>58897.1584</v>
      </c>
      <c r="D36" s="41" t="s">
        <v>53</v>
      </c>
      <c r="E36">
        <f t="shared" si="6"/>
        <v>26658.61444891775</v>
      </c>
      <c r="F36">
        <f t="shared" si="7"/>
        <v>26658.5</v>
      </c>
      <c r="G36">
        <f t="shared" si="8"/>
        <v>3.0164500109094661E-2</v>
      </c>
      <c r="J36">
        <f t="shared" si="9"/>
        <v>3.0164500109094661E-2</v>
      </c>
      <c r="O36">
        <f t="shared" ca="1" si="10"/>
        <v>3.003343970791917E-2</v>
      </c>
      <c r="Q36" s="2">
        <f t="shared" si="11"/>
        <v>43878.6584</v>
      </c>
      <c r="S36">
        <f t="shared" ca="1" si="12"/>
        <v>1.717682875628063E-8</v>
      </c>
    </row>
    <row r="37" spans="1:19" x14ac:dyDescent="0.2">
      <c r="A37" s="39" t="s">
        <v>49</v>
      </c>
      <c r="B37" s="40" t="s">
        <v>46</v>
      </c>
      <c r="C37" s="41">
        <v>58897.159299999999</v>
      </c>
      <c r="D37" s="41" t="s">
        <v>52</v>
      </c>
      <c r="E37">
        <f t="shared" si="6"/>
        <v>26658.617863661089</v>
      </c>
      <c r="F37">
        <f t="shared" si="7"/>
        <v>26658.5</v>
      </c>
      <c r="G37">
        <f t="shared" si="8"/>
        <v>3.1064500108186621E-2</v>
      </c>
      <c r="J37">
        <f t="shared" si="9"/>
        <v>3.1064500108186621E-2</v>
      </c>
      <c r="O37">
        <f t="shared" ca="1" si="10"/>
        <v>3.003343970791917E-2</v>
      </c>
      <c r="Q37" s="2">
        <f t="shared" si="11"/>
        <v>43878.659299999999</v>
      </c>
      <c r="S37">
        <f t="shared" ca="1" si="12"/>
        <v>1.0630855489996771E-6</v>
      </c>
    </row>
    <row r="38" spans="1:19" x14ac:dyDescent="0.2">
      <c r="A38" s="39" t="s">
        <v>49</v>
      </c>
      <c r="B38" s="40" t="s">
        <v>46</v>
      </c>
      <c r="C38" s="41">
        <v>58933.003400000001</v>
      </c>
      <c r="D38" s="41" t="s">
        <v>53</v>
      </c>
      <c r="E38">
        <f t="shared" si="6"/>
        <v>26794.616087994556</v>
      </c>
      <c r="F38">
        <f t="shared" si="7"/>
        <v>26794.5</v>
      </c>
      <c r="G38">
        <f t="shared" si="8"/>
        <v>3.0596500109822955E-2</v>
      </c>
      <c r="J38">
        <f t="shared" si="9"/>
        <v>3.0596500109822955E-2</v>
      </c>
      <c r="O38">
        <f t="shared" ca="1" si="10"/>
        <v>3.0229319745955829E-2</v>
      </c>
      <c r="Q38" s="2">
        <f t="shared" si="11"/>
        <v>43914.503400000001</v>
      </c>
      <c r="S38">
        <f t="shared" ca="1" si="12"/>
        <v>1.3482141960959476E-7</v>
      </c>
    </row>
    <row r="39" spans="1:19" x14ac:dyDescent="0.2">
      <c r="A39" s="39" t="s">
        <v>49</v>
      </c>
      <c r="B39" s="40" t="s">
        <v>46</v>
      </c>
      <c r="C39" s="41">
        <v>58933.004000000001</v>
      </c>
      <c r="D39" s="41" t="s">
        <v>51</v>
      </c>
      <c r="E39">
        <f t="shared" si="6"/>
        <v>26794.618364490118</v>
      </c>
      <c r="F39">
        <f t="shared" si="7"/>
        <v>26794.5</v>
      </c>
      <c r="G39">
        <f t="shared" si="8"/>
        <v>3.1196500109217595E-2</v>
      </c>
      <c r="J39">
        <f t="shared" si="9"/>
        <v>3.1196500109217595E-2</v>
      </c>
      <c r="O39">
        <f t="shared" ca="1" si="10"/>
        <v>3.0229319745955829E-2</v>
      </c>
      <c r="Q39" s="2">
        <f t="shared" si="11"/>
        <v>43914.504000000001</v>
      </c>
      <c r="S39">
        <f t="shared" ca="1" si="12"/>
        <v>9.3543785507916155E-7</v>
      </c>
    </row>
    <row r="40" spans="1:19" x14ac:dyDescent="0.2">
      <c r="A40" s="39" t="s">
        <v>49</v>
      </c>
      <c r="B40" s="40" t="s">
        <v>46</v>
      </c>
      <c r="C40" s="41">
        <v>58933.0049</v>
      </c>
      <c r="D40" s="41" t="s">
        <v>52</v>
      </c>
      <c r="E40">
        <f t="shared" si="6"/>
        <v>26794.621779233457</v>
      </c>
      <c r="F40">
        <f t="shared" si="7"/>
        <v>26794.5</v>
      </c>
      <c r="G40">
        <f t="shared" si="8"/>
        <v>3.2096500108309556E-2</v>
      </c>
      <c r="J40">
        <f t="shared" si="9"/>
        <v>3.2096500108309556E-2</v>
      </c>
      <c r="O40">
        <f t="shared" ca="1" si="10"/>
        <v>3.0229319745955829E-2</v>
      </c>
      <c r="Q40" s="2">
        <f t="shared" si="11"/>
        <v>43914.5049</v>
      </c>
      <c r="S40">
        <f t="shared" ca="1" si="12"/>
        <v>3.4863625055593933E-6</v>
      </c>
    </row>
    <row r="41" spans="1:19" x14ac:dyDescent="0.2">
      <c r="A41" s="39" t="s">
        <v>49</v>
      </c>
      <c r="B41" s="40" t="s">
        <v>46</v>
      </c>
      <c r="C41" s="41">
        <v>58934.055999999997</v>
      </c>
      <c r="D41" s="41" t="s">
        <v>51</v>
      </c>
      <c r="E41">
        <f t="shared" si="6"/>
        <v>26798.609820043424</v>
      </c>
      <c r="F41">
        <f t="shared" si="7"/>
        <v>26798.5</v>
      </c>
      <c r="G41">
        <f t="shared" si="8"/>
        <v>2.8944500103534665E-2</v>
      </c>
      <c r="J41">
        <f t="shared" si="9"/>
        <v>2.8944500103534665E-2</v>
      </c>
      <c r="O41">
        <f t="shared" ca="1" si="10"/>
        <v>3.0235080923545148E-2</v>
      </c>
      <c r="Q41" s="2">
        <f t="shared" si="11"/>
        <v>43915.555999999997</v>
      </c>
      <c r="S41">
        <f t="shared" ca="1" si="12"/>
        <v>1.6655988529789298E-6</v>
      </c>
    </row>
    <row r="42" spans="1:19" x14ac:dyDescent="0.2">
      <c r="A42" s="39" t="s">
        <v>49</v>
      </c>
      <c r="B42" s="40" t="s">
        <v>46</v>
      </c>
      <c r="C42" s="41">
        <v>58934.057000000001</v>
      </c>
      <c r="D42" s="41" t="s">
        <v>52</v>
      </c>
      <c r="E42">
        <f t="shared" si="6"/>
        <v>26798.61361420271</v>
      </c>
      <c r="F42">
        <f t="shared" si="7"/>
        <v>26798.5</v>
      </c>
      <c r="G42">
        <f t="shared" si="8"/>
        <v>2.9944500107376371E-2</v>
      </c>
      <c r="J42">
        <f t="shared" si="9"/>
        <v>2.9944500107376371E-2</v>
      </c>
      <c r="O42">
        <f t="shared" ca="1" si="10"/>
        <v>3.0235080923545148E-2</v>
      </c>
      <c r="Q42" s="2">
        <f t="shared" si="11"/>
        <v>43915.557000000001</v>
      </c>
      <c r="S42">
        <f t="shared" ca="1" si="12"/>
        <v>8.4437210725312577E-8</v>
      </c>
    </row>
    <row r="43" spans="1:19" x14ac:dyDescent="0.2">
      <c r="A43" s="39" t="s">
        <v>49</v>
      </c>
      <c r="B43" s="40" t="s">
        <v>46</v>
      </c>
      <c r="C43" s="41">
        <v>58934.057000000001</v>
      </c>
      <c r="D43" s="41" t="s">
        <v>53</v>
      </c>
      <c r="E43">
        <f t="shared" si="6"/>
        <v>26798.61361420271</v>
      </c>
      <c r="F43">
        <f t="shared" si="7"/>
        <v>26798.5</v>
      </c>
      <c r="G43">
        <f t="shared" si="8"/>
        <v>2.9944500107376371E-2</v>
      </c>
      <c r="J43">
        <f t="shared" si="9"/>
        <v>2.9944500107376371E-2</v>
      </c>
      <c r="O43">
        <f t="shared" ca="1" si="10"/>
        <v>3.0235080923545148E-2</v>
      </c>
      <c r="Q43" s="2">
        <f t="shared" si="11"/>
        <v>43915.557000000001</v>
      </c>
      <c r="S43">
        <f t="shared" ca="1" si="12"/>
        <v>8.4437210725312577E-8</v>
      </c>
    </row>
    <row r="44" spans="1:19" x14ac:dyDescent="0.2">
      <c r="A44" s="39" t="s">
        <v>49</v>
      </c>
      <c r="B44" s="40" t="s">
        <v>46</v>
      </c>
      <c r="C44" s="41">
        <v>58941.957000000002</v>
      </c>
      <c r="D44" s="41" t="s">
        <v>52</v>
      </c>
      <c r="E44">
        <f t="shared" si="6"/>
        <v>26828.587472445339</v>
      </c>
      <c r="F44">
        <f t="shared" si="7"/>
        <v>26828.5</v>
      </c>
      <c r="G44">
        <f t="shared" si="8"/>
        <v>2.3054500110447407E-2</v>
      </c>
      <c r="J44">
        <f t="shared" si="9"/>
        <v>2.3054500110447407E-2</v>
      </c>
      <c r="O44">
        <f t="shared" ca="1" si="10"/>
        <v>3.0278289755464996E-2</v>
      </c>
      <c r="Q44" s="2">
        <f t="shared" si="11"/>
        <v>43923.457000000002</v>
      </c>
      <c r="S44">
        <f t="shared" ca="1" si="12"/>
        <v>5.2183136835463348E-5</v>
      </c>
    </row>
    <row r="45" spans="1:19" x14ac:dyDescent="0.2">
      <c r="A45" s="39" t="s">
        <v>49</v>
      </c>
      <c r="B45" s="40" t="s">
        <v>46</v>
      </c>
      <c r="C45" s="41">
        <v>58941.959000000003</v>
      </c>
      <c r="D45" s="41" t="s">
        <v>53</v>
      </c>
      <c r="E45">
        <f t="shared" si="6"/>
        <v>26828.595060763881</v>
      </c>
      <c r="F45">
        <f t="shared" si="7"/>
        <v>26828.5</v>
      </c>
      <c r="G45">
        <f t="shared" si="8"/>
        <v>2.505450011085486E-2</v>
      </c>
      <c r="J45">
        <f t="shared" si="9"/>
        <v>2.505450011085486E-2</v>
      </c>
      <c r="O45">
        <f t="shared" ca="1" si="10"/>
        <v>3.0278289755464996E-2</v>
      </c>
      <c r="Q45" s="2">
        <f t="shared" si="11"/>
        <v>43923.459000000003</v>
      </c>
      <c r="S45">
        <f t="shared" ca="1" si="12"/>
        <v>2.7287978251136087E-5</v>
      </c>
    </row>
    <row r="46" spans="1:19" x14ac:dyDescent="0.2">
      <c r="A46" s="43" t="s">
        <v>60</v>
      </c>
      <c r="B46" s="44" t="s">
        <v>47</v>
      </c>
      <c r="C46" s="49">
        <v>59266.149999999907</v>
      </c>
      <c r="D46" s="50" t="s">
        <v>53</v>
      </c>
      <c r="E46">
        <f t="shared" ref="E46:E57" si="13">+(C46-C$7)/C$8</f>
        <v>28058.627349058916</v>
      </c>
      <c r="F46">
        <f t="shared" ref="F46:F57" si="14">ROUND(2*E46,0)/2</f>
        <v>28058.5</v>
      </c>
      <c r="G46">
        <f t="shared" ref="G46:G57" si="15">+C46-(C$7+F46*C$8)</f>
        <v>3.3564500015927479E-2</v>
      </c>
      <c r="J46">
        <f t="shared" si="9"/>
        <v>3.3564500015927479E-2</v>
      </c>
      <c r="O46">
        <f t="shared" ref="O46:O57" ca="1" si="16">+C$11+C$12*$F46</f>
        <v>3.204985186417892E-2</v>
      </c>
      <c r="Q46" s="2">
        <f t="shared" ref="Q46:Q57" si="17">+C46-15018.5</f>
        <v>44247.649999999907</v>
      </c>
      <c r="S46">
        <f t="shared" ref="S46:S57" ca="1" si="18">+(O46-G46)^2</f>
        <v>2.2941590235953245E-6</v>
      </c>
    </row>
    <row r="47" spans="1:19" x14ac:dyDescent="0.2">
      <c r="A47" s="43" t="s">
        <v>60</v>
      </c>
      <c r="B47" s="44" t="s">
        <v>47</v>
      </c>
      <c r="C47" s="49">
        <v>59266.151000000071</v>
      </c>
      <c r="D47" s="50" t="s">
        <v>52</v>
      </c>
      <c r="E47">
        <f t="shared" si="13"/>
        <v>28058.631143218809</v>
      </c>
      <c r="F47">
        <f t="shared" si="14"/>
        <v>28058.5</v>
      </c>
      <c r="G47">
        <f t="shared" si="15"/>
        <v>3.4564500179840252E-2</v>
      </c>
      <c r="J47">
        <f t="shared" si="9"/>
        <v>3.4564500179840252E-2</v>
      </c>
      <c r="O47">
        <f t="shared" ca="1" si="16"/>
        <v>3.204985186417892E-2</v>
      </c>
      <c r="Q47" s="2">
        <f t="shared" si="17"/>
        <v>44247.651000000071</v>
      </c>
      <c r="S47">
        <f t="shared" ca="1" si="18"/>
        <v>6.3234561514583723E-6</v>
      </c>
    </row>
    <row r="48" spans="1:19" x14ac:dyDescent="0.2">
      <c r="A48" s="43" t="s">
        <v>60</v>
      </c>
      <c r="B48" s="44" t="s">
        <v>47</v>
      </c>
      <c r="C48" s="49">
        <v>59267.071099999826</v>
      </c>
      <c r="D48" s="50" t="s">
        <v>52</v>
      </c>
      <c r="E48">
        <f t="shared" si="13"/>
        <v>28062.12214916333</v>
      </c>
      <c r="F48">
        <f t="shared" si="14"/>
        <v>28062</v>
      </c>
      <c r="G48">
        <f t="shared" si="15"/>
        <v>3.2193999933952E-2</v>
      </c>
      <c r="J48">
        <f t="shared" si="9"/>
        <v>3.2193999933952E-2</v>
      </c>
      <c r="O48">
        <f t="shared" ca="1" si="16"/>
        <v>3.2054892894569573E-2</v>
      </c>
      <c r="Q48" s="2">
        <f t="shared" si="17"/>
        <v>44248.571099999826</v>
      </c>
      <c r="S48">
        <f t="shared" ca="1" si="18"/>
        <v>1.9350768405744178E-8</v>
      </c>
    </row>
    <row r="49" spans="1:19" x14ac:dyDescent="0.2">
      <c r="A49" s="43" t="s">
        <v>60</v>
      </c>
      <c r="B49" s="44" t="s">
        <v>47</v>
      </c>
      <c r="C49" s="49">
        <v>59267.07219999982</v>
      </c>
      <c r="D49" s="50" t="s">
        <v>53</v>
      </c>
      <c r="E49">
        <f t="shared" si="13"/>
        <v>28062.126322738506</v>
      </c>
      <c r="F49">
        <f t="shared" si="14"/>
        <v>28062</v>
      </c>
      <c r="G49">
        <f t="shared" si="15"/>
        <v>3.3293999927991536E-2</v>
      </c>
      <c r="J49">
        <f t="shared" si="9"/>
        <v>3.3293999927991536E-2</v>
      </c>
      <c r="O49">
        <f t="shared" ca="1" si="16"/>
        <v>3.2054892894569573E-2</v>
      </c>
      <c r="Q49" s="2">
        <f t="shared" si="17"/>
        <v>44248.57219999982</v>
      </c>
      <c r="S49">
        <f t="shared" ca="1" si="18"/>
        <v>1.5353862402757772E-6</v>
      </c>
    </row>
    <row r="50" spans="1:19" x14ac:dyDescent="0.2">
      <c r="A50" s="43" t="s">
        <v>60</v>
      </c>
      <c r="B50" s="44" t="s">
        <v>47</v>
      </c>
      <c r="C50" s="49">
        <v>59267.074099999852</v>
      </c>
      <c r="D50" s="50" t="s">
        <v>62</v>
      </c>
      <c r="E50">
        <f t="shared" si="13"/>
        <v>28062.133531641241</v>
      </c>
      <c r="F50">
        <f t="shared" si="14"/>
        <v>28062</v>
      </c>
      <c r="G50">
        <f t="shared" si="15"/>
        <v>3.5193999960029032E-2</v>
      </c>
      <c r="J50">
        <f t="shared" si="9"/>
        <v>3.5193999960029032E-2</v>
      </c>
      <c r="O50">
        <f t="shared" ca="1" si="16"/>
        <v>3.2054892894569573E-2</v>
      </c>
      <c r="Q50" s="2">
        <f t="shared" si="17"/>
        <v>44248.574099999852</v>
      </c>
      <c r="S50">
        <f t="shared" ca="1" si="18"/>
        <v>9.8539931684174989E-6</v>
      </c>
    </row>
    <row r="51" spans="1:19" x14ac:dyDescent="0.2">
      <c r="A51" s="43" t="s">
        <v>60</v>
      </c>
      <c r="B51" s="44" t="s">
        <v>47</v>
      </c>
      <c r="C51" s="49">
        <v>59268.124600000214</v>
      </c>
      <c r="D51" s="50" t="s">
        <v>52</v>
      </c>
      <c r="E51">
        <f t="shared" si="13"/>
        <v>28066.119295957029</v>
      </c>
      <c r="F51">
        <f t="shared" si="14"/>
        <v>28066</v>
      </c>
      <c r="G51">
        <f t="shared" si="15"/>
        <v>3.1442000319657382E-2</v>
      </c>
      <c r="J51">
        <f t="shared" si="9"/>
        <v>3.1442000319657382E-2</v>
      </c>
      <c r="O51">
        <f t="shared" ca="1" si="16"/>
        <v>3.2060654072158884E-2</v>
      </c>
      <c r="Q51" s="2">
        <f t="shared" si="17"/>
        <v>44249.624600000214</v>
      </c>
      <c r="S51">
        <f t="shared" ca="1" si="18"/>
        <v>3.8273246548419011E-7</v>
      </c>
    </row>
    <row r="52" spans="1:19" x14ac:dyDescent="0.2">
      <c r="A52" s="43" t="s">
        <v>60</v>
      </c>
      <c r="B52" s="44" t="s">
        <v>47</v>
      </c>
      <c r="C52" s="49">
        <v>59268.124600000214</v>
      </c>
      <c r="D52" s="50" t="s">
        <v>53</v>
      </c>
      <c r="E52">
        <f t="shared" si="13"/>
        <v>28066.119295957029</v>
      </c>
      <c r="F52">
        <f t="shared" si="14"/>
        <v>28066</v>
      </c>
      <c r="G52">
        <f t="shared" si="15"/>
        <v>3.1442000319657382E-2</v>
      </c>
      <c r="J52">
        <f t="shared" si="9"/>
        <v>3.1442000319657382E-2</v>
      </c>
      <c r="O52">
        <f t="shared" ca="1" si="16"/>
        <v>3.2060654072158884E-2</v>
      </c>
      <c r="Q52" s="2">
        <f t="shared" si="17"/>
        <v>44249.624600000214</v>
      </c>
      <c r="S52">
        <f t="shared" ca="1" si="18"/>
        <v>3.8273246548419011E-7</v>
      </c>
    </row>
    <row r="53" spans="1:19" x14ac:dyDescent="0.2">
      <c r="A53" s="43" t="s">
        <v>60</v>
      </c>
      <c r="B53" s="44" t="s">
        <v>47</v>
      </c>
      <c r="C53" s="49">
        <v>59268.126000000164</v>
      </c>
      <c r="D53" s="50" t="s">
        <v>62</v>
      </c>
      <c r="E53">
        <f t="shared" si="13"/>
        <v>28066.124607779817</v>
      </c>
      <c r="F53">
        <f t="shared" si="14"/>
        <v>28066</v>
      </c>
      <c r="G53">
        <f t="shared" si="15"/>
        <v>3.2842000269738492E-2</v>
      </c>
      <c r="J53">
        <f t="shared" si="9"/>
        <v>3.2842000269738492E-2</v>
      </c>
      <c r="O53">
        <f t="shared" ca="1" si="16"/>
        <v>3.2060654072158884E-2</v>
      </c>
      <c r="Q53" s="2">
        <f t="shared" si="17"/>
        <v>44249.626000000164</v>
      </c>
      <c r="S53">
        <f t="shared" ca="1" si="18"/>
        <v>6.1050188047211124E-7</v>
      </c>
    </row>
    <row r="54" spans="1:19" x14ac:dyDescent="0.2">
      <c r="A54" s="43" t="s">
        <v>61</v>
      </c>
      <c r="B54" s="44" t="s">
        <v>47</v>
      </c>
      <c r="C54" s="49">
        <v>59341.396999999881</v>
      </c>
      <c r="D54" s="50">
        <v>5.0000000000000001E-3</v>
      </c>
      <c r="E54">
        <f t="shared" si="13"/>
        <v>28344.126451740151</v>
      </c>
      <c r="F54">
        <f t="shared" si="14"/>
        <v>28344</v>
      </c>
      <c r="G54">
        <f t="shared" si="15"/>
        <v>3.3327999990433455E-2</v>
      </c>
      <c r="J54">
        <f t="shared" si="9"/>
        <v>3.3327999990433455E-2</v>
      </c>
      <c r="O54">
        <f t="shared" ca="1" si="16"/>
        <v>3.2461055914616177E-2</v>
      </c>
      <c r="Q54" s="2">
        <f t="shared" si="17"/>
        <v>44322.896999999881</v>
      </c>
      <c r="S54">
        <f t="shared" ca="1" si="18"/>
        <v>7.5159203059467338E-7</v>
      </c>
    </row>
    <row r="55" spans="1:19" x14ac:dyDescent="0.2">
      <c r="A55" s="43" t="s">
        <v>61</v>
      </c>
      <c r="B55" s="44" t="s">
        <v>46</v>
      </c>
      <c r="C55" s="49">
        <v>59341.529000000097</v>
      </c>
      <c r="D55" s="50">
        <v>5.0000000000000001E-3</v>
      </c>
      <c r="E55">
        <f t="shared" si="13"/>
        <v>28344.627280764769</v>
      </c>
      <c r="F55">
        <f t="shared" si="14"/>
        <v>28344.5</v>
      </c>
      <c r="G55">
        <f t="shared" si="15"/>
        <v>3.3546500206284691E-2</v>
      </c>
      <c r="J55">
        <f t="shared" si="9"/>
        <v>3.3546500206284691E-2</v>
      </c>
      <c r="O55">
        <f t="shared" ca="1" si="16"/>
        <v>3.2461776061814843E-2</v>
      </c>
      <c r="Q55" s="2">
        <f t="shared" si="17"/>
        <v>44323.029000000097</v>
      </c>
      <c r="S55">
        <f t="shared" ca="1" si="18"/>
        <v>1.1766264695958437E-6</v>
      </c>
    </row>
    <row r="56" spans="1:19" x14ac:dyDescent="0.2">
      <c r="A56" s="43" t="s">
        <v>60</v>
      </c>
      <c r="B56" s="44" t="s">
        <v>47</v>
      </c>
      <c r="C56" s="49">
        <v>59546.321500000078</v>
      </c>
      <c r="D56" s="50" t="s">
        <v>52</v>
      </c>
      <c r="E56">
        <f t="shared" si="13"/>
        <v>29121.64264331559</v>
      </c>
      <c r="F56">
        <f t="shared" si="14"/>
        <v>29121.5</v>
      </c>
      <c r="G56">
        <f t="shared" si="15"/>
        <v>3.7595500187308062E-2</v>
      </c>
      <c r="J56">
        <f t="shared" si="9"/>
        <v>3.7595500187308062E-2</v>
      </c>
      <c r="O56">
        <f t="shared" ca="1" si="16"/>
        <v>3.3580884808539005E-2</v>
      </c>
      <c r="Q56" s="2">
        <f t="shared" si="17"/>
        <v>44527.821500000078</v>
      </c>
      <c r="S56">
        <f t="shared" ca="1" si="18"/>
        <v>1.6117136639449018E-5</v>
      </c>
    </row>
    <row r="57" spans="1:19" x14ac:dyDescent="0.2">
      <c r="A57" s="43" t="s">
        <v>60</v>
      </c>
      <c r="B57" s="44" t="s">
        <v>47</v>
      </c>
      <c r="C57" s="49">
        <v>59550.274300000165</v>
      </c>
      <c r="D57" s="50" t="s">
        <v>53</v>
      </c>
      <c r="E57">
        <f t="shared" si="13"/>
        <v>29136.640196083186</v>
      </c>
      <c r="F57">
        <f t="shared" si="14"/>
        <v>29136.5</v>
      </c>
      <c r="G57">
        <f t="shared" si="15"/>
        <v>3.6950500274542719E-2</v>
      </c>
      <c r="J57">
        <f t="shared" si="9"/>
        <v>3.6950500274542719E-2</v>
      </c>
      <c r="O57">
        <f t="shared" ca="1" si="16"/>
        <v>3.3602489224498933E-2</v>
      </c>
      <c r="Q57" s="2">
        <f t="shared" si="17"/>
        <v>44531.774300000165</v>
      </c>
      <c r="S57">
        <f t="shared" ca="1" si="18"/>
        <v>1.1209177991215298E-5</v>
      </c>
    </row>
    <row r="58" spans="1:19" x14ac:dyDescent="0.2">
      <c r="A58" s="45" t="s">
        <v>63</v>
      </c>
      <c r="B58" s="46" t="s">
        <v>46</v>
      </c>
      <c r="C58" s="51">
        <v>59598.242000000086</v>
      </c>
      <c r="D58" s="8"/>
      <c r="E58">
        <f t="shared" ref="E58:E60" si="19">+(C58-C$7)/C$8</f>
        <v>29318.637289756884</v>
      </c>
      <c r="F58">
        <f t="shared" ref="F58:F60" si="20">ROUND(2*E58,0)/2</f>
        <v>29318.5</v>
      </c>
      <c r="G58">
        <f t="shared" ref="G58:G60" si="21">+C58-(C$7+F58*C$8)</f>
        <v>3.618450019712327E-2</v>
      </c>
      <c r="J58">
        <f t="shared" si="9"/>
        <v>3.618450019712327E-2</v>
      </c>
      <c r="O58">
        <f t="shared" ref="O58:O60" ca="1" si="22">+C$11+C$12*$F58</f>
        <v>3.38646228048127E-2</v>
      </c>
      <c r="Q58" s="2">
        <f t="shared" ref="Q58:Q60" si="23">+C58-15018.5</f>
        <v>44579.742000000086</v>
      </c>
      <c r="S58">
        <f t="shared" ref="S58:S60" ca="1" si="24">+(O58-G58)^2</f>
        <v>5.381831115353694E-6</v>
      </c>
    </row>
    <row r="59" spans="1:19" x14ac:dyDescent="0.2">
      <c r="A59" s="45" t="s">
        <v>63</v>
      </c>
      <c r="B59" s="46" t="s">
        <v>46</v>
      </c>
      <c r="C59" s="51">
        <v>59629.079899999779</v>
      </c>
      <c r="D59" s="8"/>
      <c r="E59">
        <f t="shared" si="19"/>
        <v>29435.641193945612</v>
      </c>
      <c r="F59">
        <f t="shared" si="20"/>
        <v>29435.5</v>
      </c>
      <c r="G59">
        <f t="shared" si="21"/>
        <v>3.7213499890640378E-2</v>
      </c>
      <c r="J59">
        <f t="shared" si="9"/>
        <v>3.7213499890640378E-2</v>
      </c>
      <c r="O59">
        <f t="shared" ca="1" si="22"/>
        <v>3.403313724930012E-2</v>
      </c>
      <c r="Q59" s="2">
        <f t="shared" si="23"/>
        <v>44610.579899999779</v>
      </c>
      <c r="S59">
        <f t="shared" ca="1" si="24"/>
        <v>1.0114706530432782E-5</v>
      </c>
    </row>
    <row r="60" spans="1:19" x14ac:dyDescent="0.2">
      <c r="A60" s="47" t="s">
        <v>63</v>
      </c>
      <c r="B60" s="48" t="s">
        <v>46</v>
      </c>
      <c r="C60" s="51">
        <v>59629.080899999943</v>
      </c>
      <c r="D60" s="8"/>
      <c r="E60">
        <f t="shared" si="19"/>
        <v>29435.644988105505</v>
      </c>
      <c r="F60">
        <f t="shared" si="20"/>
        <v>29435.5</v>
      </c>
      <c r="G60">
        <f t="shared" si="21"/>
        <v>3.8213500054553151E-2</v>
      </c>
      <c r="J60">
        <f t="shared" si="9"/>
        <v>3.8213500054553151E-2</v>
      </c>
      <c r="O60">
        <f t="shared" ca="1" si="22"/>
        <v>3.403313724930012E-2</v>
      </c>
      <c r="Q60" s="2">
        <f t="shared" si="23"/>
        <v>44610.580899999943</v>
      </c>
      <c r="S60">
        <f t="shared" ca="1" si="24"/>
        <v>1.7475433183542989E-5</v>
      </c>
    </row>
    <row r="61" spans="1:19" x14ac:dyDescent="0.2">
      <c r="A61" s="64" t="s">
        <v>70</v>
      </c>
      <c r="B61" s="65" t="s">
        <v>47</v>
      </c>
      <c r="C61" s="51">
        <v>60411.473999999929</v>
      </c>
      <c r="D61" s="64">
        <v>2E-3</v>
      </c>
      <c r="E61">
        <f t="shared" ref="E61" si="25">+(C61-C$7)/C$8</f>
        <v>32404.169022207356</v>
      </c>
      <c r="F61">
        <f t="shared" ref="F61" si="26">ROUND(2*E61,0)/2</f>
        <v>32404</v>
      </c>
      <c r="G61">
        <f t="shared" ref="G61" si="27">+C61-(C$7+F61*C$8)</f>
        <v>4.4548000034410506E-2</v>
      </c>
      <c r="J61">
        <f t="shared" ref="J61" si="28">+G61</f>
        <v>4.4548000034410506E-2</v>
      </c>
      <c r="O61">
        <f t="shared" ref="O61" ca="1" si="29">+C$11+C$12*$F61</f>
        <v>3.8308651167769464E-2</v>
      </c>
      <c r="Q61" s="2">
        <f t="shared" ref="Q61" si="30">+C61-15018.5</f>
        <v>45392.973999999929</v>
      </c>
      <c r="S61">
        <f t="shared" ref="S61" ca="1" si="31">+(O61-G61)^2</f>
        <v>3.8929474279654862E-5</v>
      </c>
    </row>
    <row r="62" spans="1:19" x14ac:dyDescent="0.2">
      <c r="B62" s="3"/>
      <c r="C62" s="8"/>
      <c r="D62" s="8"/>
    </row>
    <row r="63" spans="1:19" x14ac:dyDescent="0.2">
      <c r="B63" s="3"/>
      <c r="C63" s="8"/>
      <c r="D63" s="8"/>
    </row>
    <row r="64" spans="1:19" x14ac:dyDescent="0.2">
      <c r="B64" s="3"/>
      <c r="C64" s="8"/>
      <c r="D64" s="8"/>
    </row>
    <row r="65" spans="2:4" x14ac:dyDescent="0.2">
      <c r="B65" s="3"/>
      <c r="C65" s="8"/>
      <c r="D65" s="8"/>
    </row>
    <row r="66" spans="2:4" x14ac:dyDescent="0.2">
      <c r="B66" s="3"/>
      <c r="C66" s="8"/>
      <c r="D66" s="8"/>
    </row>
    <row r="67" spans="2:4" x14ac:dyDescent="0.2">
      <c r="B67" s="3"/>
      <c r="C67" s="8"/>
      <c r="D67" s="8"/>
    </row>
    <row r="68" spans="2:4" x14ac:dyDescent="0.2">
      <c r="B68" s="3"/>
      <c r="C68" s="8"/>
      <c r="D68" s="8"/>
    </row>
    <row r="69" spans="2:4" x14ac:dyDescent="0.2">
      <c r="B69" s="3"/>
      <c r="C69" s="8"/>
      <c r="D69" s="8"/>
    </row>
    <row r="70" spans="2:4" x14ac:dyDescent="0.2">
      <c r="B70" s="3"/>
      <c r="C70" s="8"/>
      <c r="D70" s="8"/>
    </row>
    <row r="71" spans="2:4" x14ac:dyDescent="0.2">
      <c r="B71" s="3"/>
      <c r="C71" s="8"/>
      <c r="D71" s="8"/>
    </row>
    <row r="72" spans="2:4" x14ac:dyDescent="0.2">
      <c r="B72" s="3"/>
      <c r="C72" s="8"/>
      <c r="D72" s="8"/>
    </row>
    <row r="73" spans="2:4" x14ac:dyDescent="0.2">
      <c r="B73" s="3"/>
      <c r="C73" s="8"/>
      <c r="D73" s="8"/>
    </row>
    <row r="74" spans="2:4" x14ac:dyDescent="0.2">
      <c r="B74" s="3"/>
      <c r="C74" s="8"/>
      <c r="D74" s="8"/>
    </row>
    <row r="75" spans="2:4" x14ac:dyDescent="0.2">
      <c r="B75" s="3"/>
      <c r="C75" s="8"/>
      <c r="D75" s="8"/>
    </row>
    <row r="76" spans="2:4" x14ac:dyDescent="0.2">
      <c r="B76" s="3"/>
      <c r="C76" s="8"/>
      <c r="D76" s="8"/>
    </row>
    <row r="77" spans="2:4" x14ac:dyDescent="0.2">
      <c r="B77" s="3"/>
      <c r="C77" s="8"/>
      <c r="D77" s="8"/>
    </row>
    <row r="78" spans="2:4" x14ac:dyDescent="0.2">
      <c r="B78" s="3"/>
      <c r="C78" s="8"/>
      <c r="D78" s="8"/>
    </row>
    <row r="79" spans="2:4" x14ac:dyDescent="0.2">
      <c r="B79" s="3"/>
      <c r="C79" s="8"/>
      <c r="D79" s="8"/>
    </row>
    <row r="80" spans="2:4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B266" s="3"/>
      <c r="C266" s="8"/>
      <c r="D266" s="8"/>
    </row>
    <row r="267" spans="2:4" x14ac:dyDescent="0.2">
      <c r="B267" s="3"/>
      <c r="C267" s="8"/>
      <c r="D267" s="8"/>
    </row>
    <row r="268" spans="2:4" x14ac:dyDescent="0.2">
      <c r="B268" s="3"/>
      <c r="C268" s="8"/>
      <c r="D268" s="8"/>
    </row>
    <row r="269" spans="2:4" x14ac:dyDescent="0.2">
      <c r="B269" s="3"/>
      <c r="C269" s="8"/>
      <c r="D269" s="8"/>
    </row>
    <row r="270" spans="2:4" x14ac:dyDescent="0.2">
      <c r="B270" s="3"/>
      <c r="C270" s="8"/>
      <c r="D270" s="8"/>
    </row>
    <row r="271" spans="2:4" x14ac:dyDescent="0.2">
      <c r="B271" s="3"/>
      <c r="C271" s="8"/>
      <c r="D271" s="8"/>
    </row>
    <row r="272" spans="2:4" x14ac:dyDescent="0.2">
      <c r="B272" s="3"/>
      <c r="C272" s="8"/>
      <c r="D272" s="8"/>
    </row>
    <row r="273" spans="2:4" x14ac:dyDescent="0.2">
      <c r="B273" s="3"/>
      <c r="C273" s="8"/>
      <c r="D273" s="8"/>
    </row>
    <row r="274" spans="2:4" x14ac:dyDescent="0.2">
      <c r="B274" s="3"/>
      <c r="C274" s="8"/>
      <c r="D274" s="8"/>
    </row>
    <row r="275" spans="2:4" x14ac:dyDescent="0.2">
      <c r="B275" s="3"/>
      <c r="C275" s="8"/>
      <c r="D275" s="8"/>
    </row>
    <row r="276" spans="2:4" x14ac:dyDescent="0.2">
      <c r="B276" s="3"/>
      <c r="C276" s="8"/>
      <c r="D276" s="8"/>
    </row>
    <row r="277" spans="2:4" x14ac:dyDescent="0.2">
      <c r="B277" s="3"/>
      <c r="C277" s="8"/>
      <c r="D277" s="8"/>
    </row>
    <row r="278" spans="2:4" x14ac:dyDescent="0.2">
      <c r="B278" s="3"/>
      <c r="C278" s="8"/>
      <c r="D278" s="8"/>
    </row>
    <row r="279" spans="2:4" x14ac:dyDescent="0.2">
      <c r="B279" s="3"/>
      <c r="C279" s="8"/>
      <c r="D279" s="8"/>
    </row>
    <row r="280" spans="2:4" x14ac:dyDescent="0.2">
      <c r="B280" s="3"/>
      <c r="C280" s="8"/>
      <c r="D280" s="8"/>
    </row>
    <row r="281" spans="2:4" x14ac:dyDescent="0.2">
      <c r="B281" s="3"/>
      <c r="C281" s="8"/>
      <c r="D281" s="8"/>
    </row>
    <row r="282" spans="2:4" x14ac:dyDescent="0.2">
      <c r="B282" s="3"/>
      <c r="C282" s="8"/>
      <c r="D282" s="8"/>
    </row>
    <row r="283" spans="2:4" x14ac:dyDescent="0.2">
      <c r="B283" s="3"/>
      <c r="C283" s="8"/>
      <c r="D283" s="8"/>
    </row>
    <row r="284" spans="2:4" x14ac:dyDescent="0.2">
      <c r="B284" s="3"/>
      <c r="C284" s="8"/>
      <c r="D284" s="8"/>
    </row>
    <row r="285" spans="2:4" x14ac:dyDescent="0.2">
      <c r="B285" s="3"/>
      <c r="C285" s="8"/>
      <c r="D285" s="8"/>
    </row>
    <row r="286" spans="2:4" x14ac:dyDescent="0.2">
      <c r="B286" s="3"/>
      <c r="C286" s="8"/>
      <c r="D286" s="8"/>
    </row>
    <row r="287" spans="2:4" x14ac:dyDescent="0.2">
      <c r="B287" s="3"/>
      <c r="C287" s="8"/>
      <c r="D287" s="8"/>
    </row>
    <row r="288" spans="2:4" x14ac:dyDescent="0.2">
      <c r="B288" s="3"/>
      <c r="C288" s="8"/>
      <c r="D288" s="8"/>
    </row>
    <row r="289" spans="2:4" x14ac:dyDescent="0.2">
      <c r="B289" s="3"/>
      <c r="C289" s="8"/>
      <c r="D289" s="8"/>
    </row>
    <row r="290" spans="2:4" x14ac:dyDescent="0.2">
      <c r="B290" s="3"/>
      <c r="C290" s="8"/>
      <c r="D290" s="8"/>
    </row>
    <row r="291" spans="2:4" x14ac:dyDescent="0.2">
      <c r="B291" s="3"/>
      <c r="C291" s="8"/>
      <c r="D291" s="8"/>
    </row>
    <row r="292" spans="2:4" x14ac:dyDescent="0.2">
      <c r="B292" s="3"/>
      <c r="C292" s="8"/>
      <c r="D292" s="8"/>
    </row>
    <row r="293" spans="2:4" x14ac:dyDescent="0.2">
      <c r="B293" s="3"/>
      <c r="C293" s="8"/>
      <c r="D293" s="8"/>
    </row>
    <row r="294" spans="2:4" x14ac:dyDescent="0.2">
      <c r="C294" s="8"/>
      <c r="D294" s="8"/>
    </row>
    <row r="295" spans="2:4" x14ac:dyDescent="0.2">
      <c r="C295" s="8"/>
      <c r="D295" s="8"/>
    </row>
    <row r="296" spans="2:4" x14ac:dyDescent="0.2">
      <c r="C296" s="8"/>
      <c r="D296" s="8"/>
    </row>
    <row r="297" spans="2:4" x14ac:dyDescent="0.2">
      <c r="C297" s="8"/>
      <c r="D297" s="8"/>
    </row>
    <row r="298" spans="2:4" x14ac:dyDescent="0.2">
      <c r="C298" s="8"/>
      <c r="D298" s="8"/>
    </row>
    <row r="299" spans="2:4" x14ac:dyDescent="0.2">
      <c r="C299" s="8"/>
      <c r="D299" s="8"/>
    </row>
    <row r="300" spans="2:4" x14ac:dyDescent="0.2">
      <c r="C300" s="8"/>
      <c r="D300" s="8"/>
    </row>
    <row r="301" spans="2:4" x14ac:dyDescent="0.2">
      <c r="C301" s="8"/>
      <c r="D301" s="8"/>
    </row>
    <row r="302" spans="2:4" x14ac:dyDescent="0.2">
      <c r="C302" s="8"/>
      <c r="D302" s="8"/>
    </row>
    <row r="303" spans="2:4" x14ac:dyDescent="0.2">
      <c r="C303" s="8"/>
      <c r="D303" s="8"/>
    </row>
    <row r="304" spans="2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45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40"/>
  <sheetViews>
    <sheetView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E65" sqref="E6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" customWidth="1"/>
    <col min="6" max="6" width="18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54</v>
      </c>
      <c r="E1" t="s">
        <v>41</v>
      </c>
    </row>
    <row r="2" spans="1:6" ht="12.95" customHeight="1" x14ac:dyDescent="0.2">
      <c r="A2" t="s">
        <v>23</v>
      </c>
      <c r="B2" t="s">
        <v>42</v>
      </c>
      <c r="C2" s="29" t="s">
        <v>39</v>
      </c>
      <c r="D2" s="3" t="s">
        <v>43</v>
      </c>
      <c r="E2" s="30" t="s">
        <v>40</v>
      </c>
      <c r="F2" t="e">
        <v>#N/A</v>
      </c>
    </row>
    <row r="3" spans="1:6" ht="12.95" customHeight="1" thickBot="1" x14ac:dyDescent="0.25">
      <c r="F3" s="42" t="s">
        <v>59</v>
      </c>
    </row>
    <row r="4" spans="1:6" ht="12.95" customHeight="1" thickTop="1" thickBot="1" x14ac:dyDescent="0.25">
      <c r="A4" s="5" t="s">
        <v>0</v>
      </c>
      <c r="C4" s="26" t="s">
        <v>38</v>
      </c>
      <c r="D4" s="27" t="s">
        <v>38</v>
      </c>
    </row>
    <row r="5" spans="1:6" ht="12.95" customHeight="1" thickTop="1" x14ac:dyDescent="0.2">
      <c r="A5" s="9" t="s">
        <v>30</v>
      </c>
      <c r="B5" s="10"/>
      <c r="C5" s="11">
        <v>-9.5</v>
      </c>
      <c r="D5" s="10" t="s">
        <v>31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 s="53">
        <v>51870.933999999892</v>
      </c>
      <c r="D7" s="28" t="s">
        <v>44</v>
      </c>
    </row>
    <row r="8" spans="1:6" ht="12.95" customHeight="1" x14ac:dyDescent="0.2">
      <c r="A8" t="s">
        <v>3</v>
      </c>
      <c r="C8" s="53">
        <v>0.28050999999999998</v>
      </c>
      <c r="D8" s="28" t="s">
        <v>69</v>
      </c>
    </row>
    <row r="9" spans="1:6" ht="12.95" customHeight="1" x14ac:dyDescent="0.2">
      <c r="A9" s="23" t="s">
        <v>33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6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6" ht="12.95" customHeight="1" x14ac:dyDescent="0.2">
      <c r="A11" s="10" t="s">
        <v>15</v>
      </c>
      <c r="B11" s="10"/>
      <c r="C11" s="20">
        <f ca="1">INTERCEPT(INDIRECT($D$9):G992,INDIRECT($C$9):F992)</f>
        <v>1.1229180434715377E-2</v>
      </c>
      <c r="D11" s="3"/>
      <c r="E11" s="10"/>
    </row>
    <row r="12" spans="1:6" ht="12.95" customHeight="1" x14ac:dyDescent="0.2">
      <c r="A12" s="10" t="s">
        <v>16</v>
      </c>
      <c r="B12" s="10"/>
      <c r="C12" s="20">
        <f ca="1">SLOPE(INDIRECT($D$9):G992,INDIRECT($C$9):F992)</f>
        <v>-1.0660843068550972E-6</v>
      </c>
      <c r="D12" s="3"/>
      <c r="E12" s="54" t="s">
        <v>64</v>
      </c>
      <c r="F12" s="57" t="s">
        <v>67</v>
      </c>
    </row>
    <row r="13" spans="1:6" ht="12.95" customHeight="1" x14ac:dyDescent="0.2">
      <c r="A13" s="10" t="s">
        <v>18</v>
      </c>
      <c r="B13" s="10"/>
      <c r="C13" s="3" t="s">
        <v>13</v>
      </c>
      <c r="E13" s="55" t="s">
        <v>35</v>
      </c>
      <c r="F13" s="61">
        <v>1</v>
      </c>
    </row>
    <row r="14" spans="1:6" ht="12.95" customHeight="1" x14ac:dyDescent="0.2">
      <c r="A14" s="10"/>
      <c r="B14" s="10"/>
      <c r="C14" s="10"/>
      <c r="E14" s="55" t="s">
        <v>32</v>
      </c>
      <c r="F14" s="58">
        <f ca="1">NOW()+15018.5+$C$5/24</f>
        <v>60680.627552199068</v>
      </c>
    </row>
    <row r="15" spans="1:6" ht="12.95" customHeight="1" x14ac:dyDescent="0.2">
      <c r="A15" s="12" t="s">
        <v>17</v>
      </c>
      <c r="B15" s="10"/>
      <c r="C15" s="13">
        <f ca="1">(C7+C11)+(C8+C12)*INT(MAX(F21:F3533))</f>
        <v>60411.320231177517</v>
      </c>
      <c r="E15" s="55" t="s">
        <v>36</v>
      </c>
      <c r="F15" s="58">
        <f ca="1">ROUND(2*($F$14-$C$7)/$C$8,0)/2+$F$13</f>
        <v>31407</v>
      </c>
    </row>
    <row r="16" spans="1:6" ht="12.95" customHeight="1" x14ac:dyDescent="0.2">
      <c r="A16" s="15" t="s">
        <v>4</v>
      </c>
      <c r="B16" s="10"/>
      <c r="C16" s="16">
        <f ca="1">+C8+C12</f>
        <v>0.28050893391569315</v>
      </c>
      <c r="E16" s="55" t="s">
        <v>37</v>
      </c>
      <c r="F16" s="58">
        <f ca="1">ROUND(2*($F$14-$C$15)/$C$16,0)/2+$F$13</f>
        <v>961</v>
      </c>
    </row>
    <row r="17" spans="1:19" ht="12.95" customHeight="1" thickBot="1" x14ac:dyDescent="0.25">
      <c r="A17" s="14" t="s">
        <v>29</v>
      </c>
      <c r="B17" s="10"/>
      <c r="C17" s="10">
        <f>COUNT(C21:C2191)</f>
        <v>41</v>
      </c>
      <c r="E17" s="56" t="s">
        <v>65</v>
      </c>
      <c r="F17" s="59">
        <f ca="1">+$C$15+$C$16*$F$16-15018.5-$C$5/24</f>
        <v>45662.78515000383</v>
      </c>
    </row>
    <row r="18" spans="1:19" ht="12.95" customHeight="1" thickTop="1" thickBot="1" x14ac:dyDescent="0.25">
      <c r="A18" s="15" t="s">
        <v>5</v>
      </c>
      <c r="B18" s="10"/>
      <c r="C18" s="18">
        <f ca="1">+C15</f>
        <v>60411.320231177517</v>
      </c>
      <c r="D18" s="19">
        <f ca="1">+C16</f>
        <v>0.28050893391569315</v>
      </c>
      <c r="E18" s="62" t="s">
        <v>66</v>
      </c>
      <c r="F18" s="60">
        <f ca="1">+($C$15+$C$16*$F$16)-($C$16/2)-15018.5-$C$5/24</f>
        <v>45662.644895536876</v>
      </c>
    </row>
    <row r="19" spans="1:19" ht="12.95" customHeight="1" thickTop="1" x14ac:dyDescent="0.2">
      <c r="E19" s="14"/>
      <c r="F19" s="17"/>
      <c r="S19">
        <f ca="1">SQRT(SUM(S21:S50)/(COUNT(S21:S50)-1))</f>
        <v>3.6826092361141857E-2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55</v>
      </c>
      <c r="I20" s="7" t="s">
        <v>56</v>
      </c>
      <c r="J20" s="7" t="s">
        <v>57</v>
      </c>
      <c r="K20" s="7" t="s">
        <v>58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34</v>
      </c>
    </row>
    <row r="21" spans="1:19" ht="12.95" customHeight="1" x14ac:dyDescent="0.2">
      <c r="A21" t="str">
        <f>D7</f>
        <v>VSX</v>
      </c>
      <c r="C21" s="8">
        <f>C$7</f>
        <v>51870.933999999892</v>
      </c>
      <c r="D21" s="8" t="s">
        <v>13</v>
      </c>
      <c r="E21">
        <f t="shared" ref="E21:E26" si="0">+(C21-C$7)/C$8</f>
        <v>0</v>
      </c>
      <c r="F21">
        <f t="shared" ref="F21:F45" si="1">ROUND(2*E21,0)/2</f>
        <v>0</v>
      </c>
      <c r="O21">
        <f t="shared" ref="O21:O26" ca="1" si="2">+C$11+C$12*$F21</f>
        <v>1.1229180434715377E-2</v>
      </c>
      <c r="Q21" s="2">
        <f t="shared" ref="Q21:Q26" si="3">+C21-15018.5</f>
        <v>36852.433999999892</v>
      </c>
      <c r="R21">
        <f>+C21-(C$7+F21*C$8)</f>
        <v>0</v>
      </c>
    </row>
    <row r="22" spans="1:19" ht="12.95" customHeight="1" x14ac:dyDescent="0.2">
      <c r="A22" s="35" t="s">
        <v>45</v>
      </c>
      <c r="B22" s="36" t="s">
        <v>46</v>
      </c>
      <c r="C22" s="35">
        <v>55583.887900000002</v>
      </c>
      <c r="D22" s="35">
        <v>1E-3</v>
      </c>
      <c r="E22">
        <f t="shared" si="0"/>
        <v>13236.440412106911</v>
      </c>
      <c r="F22">
        <f t="shared" si="1"/>
        <v>13236.5</v>
      </c>
      <c r="G22">
        <f>+C22-(C$7+F22*C$8)</f>
        <v>-1.6714999888790771E-2</v>
      </c>
      <c r="I22">
        <f>+G22</f>
        <v>-1.6714999888790771E-2</v>
      </c>
      <c r="O22">
        <f t="shared" ca="1" si="2"/>
        <v>-2.8820444929721183E-3</v>
      </c>
      <c r="Q22" s="2">
        <f t="shared" si="3"/>
        <v>40565.387900000002</v>
      </c>
      <c r="S22">
        <f ca="1">+(O22-G22)^2</f>
        <v>1.9135065498270839E-4</v>
      </c>
    </row>
    <row r="23" spans="1:19" ht="12.95" customHeight="1" x14ac:dyDescent="0.2">
      <c r="A23" s="35" t="s">
        <v>45</v>
      </c>
      <c r="B23" s="36" t="s">
        <v>47</v>
      </c>
      <c r="C23" s="35">
        <v>55666.783000000003</v>
      </c>
      <c r="D23" s="35">
        <v>2.3E-3</v>
      </c>
      <c r="E23">
        <f t="shared" si="0"/>
        <v>13531.956079997544</v>
      </c>
      <c r="F23">
        <f t="shared" si="1"/>
        <v>13532</v>
      </c>
      <c r="G23">
        <f>+C23-(C$7+F23*C$8)</f>
        <v>-1.2319999885221478E-2</v>
      </c>
      <c r="I23">
        <f>+G23</f>
        <v>-1.2319999885221478E-2</v>
      </c>
      <c r="O23">
        <f t="shared" ca="1" si="2"/>
        <v>-3.1970724056477988E-3</v>
      </c>
      <c r="Q23" s="2">
        <f t="shared" si="3"/>
        <v>40648.283000000003</v>
      </c>
      <c r="S23">
        <f ca="1">+(O23-G23)^2</f>
        <v>8.3227805797560562E-5</v>
      </c>
    </row>
    <row r="24" spans="1:19" ht="12.95" customHeight="1" x14ac:dyDescent="0.2">
      <c r="A24" s="35" t="s">
        <v>45</v>
      </c>
      <c r="B24" s="36" t="s">
        <v>46</v>
      </c>
      <c r="C24" s="35">
        <v>55666.642999999996</v>
      </c>
      <c r="D24" s="35">
        <v>3.0000000000000001E-3</v>
      </c>
      <c r="E24">
        <f t="shared" si="0"/>
        <v>13531.456989056021</v>
      </c>
      <c r="F24">
        <f t="shared" si="1"/>
        <v>13531.5</v>
      </c>
      <c r="G24">
        <f>+C24-(C$7+F24*C$8)</f>
        <v>-1.2064999893482309E-2</v>
      </c>
      <c r="I24">
        <f>+G24</f>
        <v>-1.2064999893482309E-2</v>
      </c>
      <c r="O24">
        <f t="shared" ca="1" si="2"/>
        <v>-3.1965393634943717E-3</v>
      </c>
      <c r="Q24" s="2">
        <f t="shared" si="3"/>
        <v>40648.142999999996</v>
      </c>
      <c r="S24">
        <f ca="1">+(O24-G24)^2</f>
        <v>7.8649592171953927E-5</v>
      </c>
    </row>
    <row r="25" spans="1:19" ht="12.95" customHeight="1" x14ac:dyDescent="0.2">
      <c r="A25" s="37" t="s">
        <v>48</v>
      </c>
      <c r="B25" s="38" t="s">
        <v>47</v>
      </c>
      <c r="C25" s="37">
        <v>55960.913999999997</v>
      </c>
      <c r="D25" s="37">
        <v>2.0000000000000001E-4</v>
      </c>
      <c r="E25">
        <f t="shared" si="0"/>
        <v>14580.51406367012</v>
      </c>
      <c r="F25">
        <f t="shared" si="1"/>
        <v>14580.5</v>
      </c>
      <c r="G25">
        <f>+C25-(C$7+F25*C$8)</f>
        <v>3.9450001058867201E-3</v>
      </c>
      <c r="K25">
        <f t="shared" ref="K25:K34" si="4">+G25</f>
        <v>3.9450001058867201E-3</v>
      </c>
      <c r="O25">
        <f t="shared" ca="1" si="2"/>
        <v>-4.3148618013853675E-3</v>
      </c>
      <c r="Q25" s="2">
        <f t="shared" si="3"/>
        <v>40942.413999999997</v>
      </c>
      <c r="S25">
        <f ca="1">+(O25-G25)^2</f>
        <v>6.8225318727204492E-5</v>
      </c>
    </row>
    <row r="26" spans="1:19" ht="12.95" customHeight="1" x14ac:dyDescent="0.2">
      <c r="A26" s="37" t="s">
        <v>48</v>
      </c>
      <c r="B26" s="38" t="s">
        <v>46</v>
      </c>
      <c r="C26" s="37">
        <v>56017.715799999998</v>
      </c>
      <c r="D26" s="37">
        <v>6.9999999999999999E-4</v>
      </c>
      <c r="E26">
        <f t="shared" si="0"/>
        <v>14783.008805390562</v>
      </c>
      <c r="F26">
        <f t="shared" si="1"/>
        <v>14783</v>
      </c>
      <c r="G26">
        <f>+C26-(C$7+F26*C$8)</f>
        <v>2.4700001085875556E-3</v>
      </c>
      <c r="K26">
        <f t="shared" si="4"/>
        <v>2.4700001085875556E-3</v>
      </c>
      <c r="O26">
        <f t="shared" ca="1" si="2"/>
        <v>-4.5307438735235246E-3</v>
      </c>
      <c r="Q26" s="2">
        <f t="shared" si="3"/>
        <v>40999.215799999998</v>
      </c>
      <c r="S26">
        <f ca="1">+(O26-G26)^2</f>
        <v>4.9010416303064504E-5</v>
      </c>
    </row>
    <row r="27" spans="1:19" ht="12.95" customHeight="1" x14ac:dyDescent="0.2">
      <c r="A27" s="39" t="s">
        <v>49</v>
      </c>
      <c r="B27" s="40" t="s">
        <v>47</v>
      </c>
      <c r="C27" s="41">
        <v>58898.077499999999</v>
      </c>
      <c r="D27" s="41" t="s">
        <v>50</v>
      </c>
      <c r="E27">
        <f t="shared" ref="E27:E45" si="5">+(C27-C$7)/C$8</f>
        <v>25051.311896189469</v>
      </c>
      <c r="F27">
        <f t="shared" si="1"/>
        <v>25051.5</v>
      </c>
      <c r="G27">
        <f t="shared" ref="G27:G45" si="6">+C27-(C$7+F27*C$8)</f>
        <v>-5.2764999891223852E-2</v>
      </c>
      <c r="K27">
        <f t="shared" si="4"/>
        <v>-5.2764999891223852E-2</v>
      </c>
      <c r="O27">
        <f t="shared" ref="O27:O45" ca="1" si="7">+C$11+C$12*$F27</f>
        <v>-1.547783057846509E-2</v>
      </c>
      <c r="Q27" s="2">
        <f t="shared" ref="Q27:Q45" si="8">+C27-15018.5</f>
        <v>43879.577499999999</v>
      </c>
      <c r="S27">
        <f t="shared" ref="S27:S45" ca="1" si="9">+(O27-G27)^2</f>
        <v>1.3903329953583385E-3</v>
      </c>
    </row>
    <row r="28" spans="1:19" ht="12.95" customHeight="1" x14ac:dyDescent="0.2">
      <c r="A28" s="39" t="s">
        <v>49</v>
      </c>
      <c r="B28" s="40" t="s">
        <v>47</v>
      </c>
      <c r="C28" s="41">
        <v>58898.077700000002</v>
      </c>
      <c r="D28" s="41" t="s">
        <v>51</v>
      </c>
      <c r="E28">
        <f t="shared" si="5"/>
        <v>25051.312609176537</v>
      </c>
      <c r="F28">
        <f t="shared" si="1"/>
        <v>25051.5</v>
      </c>
      <c r="G28">
        <f t="shared" si="6"/>
        <v>-5.2564999889000319E-2</v>
      </c>
      <c r="K28">
        <f t="shared" si="4"/>
        <v>-5.2564999889000319E-2</v>
      </c>
      <c r="O28">
        <f t="shared" ca="1" si="7"/>
        <v>-1.547783057846509E-2</v>
      </c>
      <c r="Q28" s="2">
        <f t="shared" si="8"/>
        <v>43879.577700000002</v>
      </c>
      <c r="S28">
        <f t="shared" ca="1" si="9"/>
        <v>1.3754581274683059E-3</v>
      </c>
    </row>
    <row r="29" spans="1:19" x14ac:dyDescent="0.2">
      <c r="A29" s="39" t="s">
        <v>49</v>
      </c>
      <c r="B29" s="40" t="s">
        <v>47</v>
      </c>
      <c r="C29" s="41">
        <v>58898.0789</v>
      </c>
      <c r="D29" s="41" t="s">
        <v>52</v>
      </c>
      <c r="E29">
        <f t="shared" si="5"/>
        <v>25051.316887098888</v>
      </c>
      <c r="F29">
        <f t="shared" si="1"/>
        <v>25051.5</v>
      </c>
      <c r="G29">
        <f t="shared" si="6"/>
        <v>-5.1364999890211038E-2</v>
      </c>
      <c r="K29">
        <f t="shared" si="4"/>
        <v>-5.1364999890211038E-2</v>
      </c>
      <c r="O29">
        <f t="shared" ca="1" si="7"/>
        <v>-1.547783057846509E-2</v>
      </c>
      <c r="Q29" s="2">
        <f t="shared" si="8"/>
        <v>43879.5789</v>
      </c>
      <c r="S29">
        <f t="shared" ca="1" si="9"/>
        <v>1.28788892120992E-3</v>
      </c>
    </row>
    <row r="30" spans="1:19" x14ac:dyDescent="0.2">
      <c r="A30" s="39" t="s">
        <v>49</v>
      </c>
      <c r="B30" s="40" t="s">
        <v>47</v>
      </c>
      <c r="C30" s="41">
        <v>58898.079400000002</v>
      </c>
      <c r="D30" s="41" t="s">
        <v>53</v>
      </c>
      <c r="E30">
        <f t="shared" si="5"/>
        <v>25051.318669566543</v>
      </c>
      <c r="F30">
        <f t="shared" si="1"/>
        <v>25051.5</v>
      </c>
      <c r="G30">
        <f t="shared" si="6"/>
        <v>-5.0864999888290185E-2</v>
      </c>
      <c r="K30">
        <f t="shared" si="4"/>
        <v>-5.0864999888290185E-2</v>
      </c>
      <c r="O30">
        <f t="shared" ca="1" si="7"/>
        <v>-1.547783057846509E-2</v>
      </c>
      <c r="Q30" s="2">
        <f t="shared" si="8"/>
        <v>43879.579400000002</v>
      </c>
      <c r="S30">
        <f t="shared" ca="1" si="9"/>
        <v>1.2522517517622269E-3</v>
      </c>
    </row>
    <row r="31" spans="1:19" x14ac:dyDescent="0.2">
      <c r="A31" s="39" t="s">
        <v>49</v>
      </c>
      <c r="B31" s="40" t="s">
        <v>46</v>
      </c>
      <c r="C31" s="41">
        <v>58869.218099999998</v>
      </c>
      <c r="D31" s="41" t="s">
        <v>51</v>
      </c>
      <c r="E31">
        <f t="shared" si="5"/>
        <v>24948.430002495836</v>
      </c>
      <c r="F31">
        <f t="shared" si="1"/>
        <v>24948.5</v>
      </c>
      <c r="G31">
        <f t="shared" si="6"/>
        <v>-1.9634999895060901E-2</v>
      </c>
      <c r="K31">
        <f t="shared" si="4"/>
        <v>-1.9634999895060901E-2</v>
      </c>
      <c r="O31">
        <f t="shared" ca="1" si="7"/>
        <v>-1.5368023894859015E-2</v>
      </c>
      <c r="Q31" s="2">
        <f t="shared" si="8"/>
        <v>43850.718099999998</v>
      </c>
      <c r="S31">
        <f t="shared" ca="1" si="9"/>
        <v>1.8207084186298883E-5</v>
      </c>
    </row>
    <row r="32" spans="1:19" x14ac:dyDescent="0.2">
      <c r="A32" s="39" t="s">
        <v>49</v>
      </c>
      <c r="B32" s="40" t="s">
        <v>46</v>
      </c>
      <c r="C32" s="41">
        <v>58869.218099999998</v>
      </c>
      <c r="D32" s="41" t="s">
        <v>53</v>
      </c>
      <c r="E32">
        <f t="shared" si="5"/>
        <v>24948.430002495836</v>
      </c>
      <c r="F32">
        <f t="shared" si="1"/>
        <v>24948.5</v>
      </c>
      <c r="G32">
        <f t="shared" si="6"/>
        <v>-1.9634999895060901E-2</v>
      </c>
      <c r="K32">
        <f t="shared" si="4"/>
        <v>-1.9634999895060901E-2</v>
      </c>
      <c r="O32">
        <f t="shared" ca="1" si="7"/>
        <v>-1.5368023894859015E-2</v>
      </c>
      <c r="Q32" s="2">
        <f t="shared" si="8"/>
        <v>43850.718099999998</v>
      </c>
      <c r="S32">
        <f t="shared" ca="1" si="9"/>
        <v>1.8207084186298883E-5</v>
      </c>
    </row>
    <row r="33" spans="1:19" x14ac:dyDescent="0.2">
      <c r="A33" s="39" t="s">
        <v>49</v>
      </c>
      <c r="B33" s="40" t="s">
        <v>46</v>
      </c>
      <c r="C33" s="41">
        <v>58869.218800000002</v>
      </c>
      <c r="D33" s="41" t="s">
        <v>52</v>
      </c>
      <c r="E33">
        <f t="shared" si="5"/>
        <v>24948.432497950558</v>
      </c>
      <c r="F33">
        <f t="shared" si="1"/>
        <v>24948.5</v>
      </c>
      <c r="G33">
        <f t="shared" si="6"/>
        <v>-1.8934999890916515E-2</v>
      </c>
      <c r="K33">
        <f t="shared" si="4"/>
        <v>-1.8934999890916515E-2</v>
      </c>
      <c r="O33">
        <f t="shared" ca="1" si="7"/>
        <v>-1.5368023894859015E-2</v>
      </c>
      <c r="Q33" s="2">
        <f t="shared" si="8"/>
        <v>43850.718800000002</v>
      </c>
      <c r="S33">
        <f t="shared" ca="1" si="9"/>
        <v>1.2723317756450397E-5</v>
      </c>
    </row>
    <row r="34" spans="1:19" x14ac:dyDescent="0.2">
      <c r="A34" s="39" t="s">
        <v>49</v>
      </c>
      <c r="B34" s="40" t="s">
        <v>46</v>
      </c>
      <c r="C34" s="41">
        <v>58897.155599999998</v>
      </c>
      <c r="D34" s="41" t="s">
        <v>50</v>
      </c>
      <c r="E34">
        <f t="shared" si="5"/>
        <v>25048.025382339692</v>
      </c>
      <c r="F34">
        <f t="shared" si="1"/>
        <v>25048</v>
      </c>
      <c r="G34">
        <f t="shared" si="6"/>
        <v>7.1200001038960181E-3</v>
      </c>
      <c r="K34">
        <f t="shared" si="4"/>
        <v>7.1200001038960181E-3</v>
      </c>
      <c r="O34">
        <f t="shared" ca="1" si="7"/>
        <v>-1.5474099283391097E-2</v>
      </c>
      <c r="Q34" s="2">
        <f t="shared" si="8"/>
        <v>43878.655599999998</v>
      </c>
      <c r="S34">
        <f t="shared" ca="1" si="9"/>
        <v>5.1049332712260797E-4</v>
      </c>
    </row>
    <row r="35" spans="1:19" x14ac:dyDescent="0.2">
      <c r="A35" s="39" t="s">
        <v>49</v>
      </c>
      <c r="B35" s="40" t="s">
        <v>46</v>
      </c>
      <c r="C35" s="41">
        <v>58897.156000000003</v>
      </c>
      <c r="D35" s="41" t="s">
        <v>51</v>
      </c>
      <c r="E35">
        <f t="shared" si="5"/>
        <v>25048.026808313825</v>
      </c>
      <c r="F35">
        <f t="shared" si="1"/>
        <v>25048</v>
      </c>
      <c r="G35">
        <f t="shared" si="6"/>
        <v>7.5200001083430834E-3</v>
      </c>
      <c r="K35">
        <f t="shared" ref="K35:K60" si="10">+G35</f>
        <v>7.5200001083430834E-3</v>
      </c>
      <c r="O35">
        <f t="shared" ca="1" si="7"/>
        <v>-1.5474099283391097E-2</v>
      </c>
      <c r="Q35" s="2">
        <f t="shared" si="8"/>
        <v>43878.656000000003</v>
      </c>
      <c r="S35">
        <f t="shared" ca="1" si="9"/>
        <v>5.2872860683695017E-4</v>
      </c>
    </row>
    <row r="36" spans="1:19" x14ac:dyDescent="0.2">
      <c r="A36" s="39" t="s">
        <v>49</v>
      </c>
      <c r="B36" s="40" t="s">
        <v>46</v>
      </c>
      <c r="C36" s="41">
        <v>58897.1584</v>
      </c>
      <c r="D36" s="41" t="s">
        <v>53</v>
      </c>
      <c r="E36">
        <f t="shared" si="5"/>
        <v>25048.035364158528</v>
      </c>
      <c r="F36">
        <f t="shared" si="1"/>
        <v>25048</v>
      </c>
      <c r="G36">
        <f t="shared" si="6"/>
        <v>9.9200001059216447E-3</v>
      </c>
      <c r="K36">
        <f t="shared" si="10"/>
        <v>9.9200001059216447E-3</v>
      </c>
      <c r="O36">
        <f t="shared" ca="1" si="7"/>
        <v>-1.5474099283391097E-2</v>
      </c>
      <c r="Q36" s="2">
        <f t="shared" si="8"/>
        <v>43878.6584</v>
      </c>
      <c r="S36">
        <f t="shared" ca="1" si="9"/>
        <v>6.4486028379429376E-4</v>
      </c>
    </row>
    <row r="37" spans="1:19" x14ac:dyDescent="0.2">
      <c r="A37" s="39" t="s">
        <v>49</v>
      </c>
      <c r="B37" s="40" t="s">
        <v>46</v>
      </c>
      <c r="C37" s="41">
        <v>58897.159299999999</v>
      </c>
      <c r="D37" s="41" t="s">
        <v>52</v>
      </c>
      <c r="E37">
        <f t="shared" si="5"/>
        <v>25048.038572600293</v>
      </c>
      <c r="F37">
        <f t="shared" si="1"/>
        <v>25048</v>
      </c>
      <c r="G37">
        <f t="shared" si="6"/>
        <v>1.0820000105013605E-2</v>
      </c>
      <c r="K37">
        <f t="shared" si="10"/>
        <v>1.0820000105013605E-2</v>
      </c>
      <c r="O37">
        <f t="shared" ca="1" si="7"/>
        <v>-1.5474099283391097E-2</v>
      </c>
      <c r="Q37" s="2">
        <f t="shared" si="8"/>
        <v>43878.659299999999</v>
      </c>
      <c r="S37">
        <f t="shared" ca="1" si="9"/>
        <v>6.9137966264730454E-4</v>
      </c>
    </row>
    <row r="38" spans="1:19" x14ac:dyDescent="0.2">
      <c r="A38" s="39" t="s">
        <v>49</v>
      </c>
      <c r="B38" s="40" t="s">
        <v>46</v>
      </c>
      <c r="C38" s="41">
        <v>58933.003400000001</v>
      </c>
      <c r="D38" s="41" t="s">
        <v>53</v>
      </c>
      <c r="E38">
        <f t="shared" si="5"/>
        <v>25175.820469858863</v>
      </c>
      <c r="F38">
        <f t="shared" si="1"/>
        <v>25176</v>
      </c>
      <c r="G38">
        <f t="shared" si="6"/>
        <v>-5.0359999891952612E-2</v>
      </c>
      <c r="K38">
        <f t="shared" si="10"/>
        <v>-5.0359999891952612E-2</v>
      </c>
      <c r="O38">
        <f t="shared" ca="1" si="7"/>
        <v>-1.5610558074668549E-2</v>
      </c>
      <c r="Q38" s="2">
        <f t="shared" si="8"/>
        <v>43914.503400000001</v>
      </c>
      <c r="S38">
        <f t="shared" ca="1" si="9"/>
        <v>1.2075237066128104E-3</v>
      </c>
    </row>
    <row r="39" spans="1:19" x14ac:dyDescent="0.2">
      <c r="A39" s="39" t="s">
        <v>49</v>
      </c>
      <c r="B39" s="40" t="s">
        <v>46</v>
      </c>
      <c r="C39" s="41">
        <v>58933.004000000001</v>
      </c>
      <c r="D39" s="41" t="s">
        <v>51</v>
      </c>
      <c r="E39">
        <f t="shared" si="5"/>
        <v>25175.822608820039</v>
      </c>
      <c r="F39">
        <f t="shared" si="1"/>
        <v>25176</v>
      </c>
      <c r="G39">
        <f t="shared" si="6"/>
        <v>-4.9759999892557971E-2</v>
      </c>
      <c r="K39">
        <f t="shared" si="10"/>
        <v>-4.9759999892557971E-2</v>
      </c>
      <c r="O39">
        <f t="shared" ca="1" si="7"/>
        <v>-1.5610558074668549E-2</v>
      </c>
      <c r="Q39" s="2">
        <f t="shared" si="8"/>
        <v>43914.504000000001</v>
      </c>
      <c r="S39">
        <f t="shared" ca="1" si="9"/>
        <v>1.166184376473415E-3</v>
      </c>
    </row>
    <row r="40" spans="1:19" x14ac:dyDescent="0.2">
      <c r="A40" s="39" t="s">
        <v>49</v>
      </c>
      <c r="B40" s="40" t="s">
        <v>46</v>
      </c>
      <c r="C40" s="41">
        <v>58933.0049</v>
      </c>
      <c r="D40" s="41" t="s">
        <v>52</v>
      </c>
      <c r="E40">
        <f t="shared" si="5"/>
        <v>25175.825817261804</v>
      </c>
      <c r="F40">
        <f t="shared" si="1"/>
        <v>25176</v>
      </c>
      <c r="G40">
        <f t="shared" si="6"/>
        <v>-4.8859999893466011E-2</v>
      </c>
      <c r="K40">
        <f t="shared" si="10"/>
        <v>-4.8859999893466011E-2</v>
      </c>
      <c r="O40">
        <f t="shared" ca="1" si="7"/>
        <v>-1.5610558074668549E-2</v>
      </c>
      <c r="Q40" s="2">
        <f t="shared" si="8"/>
        <v>43914.5049</v>
      </c>
      <c r="S40">
        <f t="shared" ca="1" si="9"/>
        <v>1.1055253812615976E-3</v>
      </c>
    </row>
    <row r="41" spans="1:19" x14ac:dyDescent="0.2">
      <c r="A41" s="39" t="s">
        <v>49</v>
      </c>
      <c r="B41" s="40" t="s">
        <v>46</v>
      </c>
      <c r="C41" s="41">
        <v>58934.055999999997</v>
      </c>
      <c r="D41" s="41" t="s">
        <v>51</v>
      </c>
      <c r="E41">
        <f t="shared" si="5"/>
        <v>25179.572920751863</v>
      </c>
      <c r="F41">
        <f t="shared" si="1"/>
        <v>25179.5</v>
      </c>
      <c r="G41">
        <f t="shared" si="6"/>
        <v>2.0455000107176602E-2</v>
      </c>
      <c r="K41">
        <f t="shared" si="10"/>
        <v>2.0455000107176602E-2</v>
      </c>
      <c r="O41">
        <f t="shared" ca="1" si="7"/>
        <v>-1.5614289369742542E-2</v>
      </c>
      <c r="Q41" s="2">
        <f t="shared" si="8"/>
        <v>43915.555999999997</v>
      </c>
      <c r="S41">
        <f t="shared" ca="1" si="9"/>
        <v>1.3009936433697902E-3</v>
      </c>
    </row>
    <row r="42" spans="1:19" x14ac:dyDescent="0.2">
      <c r="A42" s="39" t="s">
        <v>49</v>
      </c>
      <c r="B42" s="40" t="s">
        <v>46</v>
      </c>
      <c r="C42" s="41">
        <v>58934.057000000001</v>
      </c>
      <c r="D42" s="41" t="s">
        <v>52</v>
      </c>
      <c r="E42">
        <f t="shared" si="5"/>
        <v>25179.576485687176</v>
      </c>
      <c r="F42">
        <f t="shared" si="1"/>
        <v>25179.5</v>
      </c>
      <c r="G42">
        <f t="shared" si="6"/>
        <v>2.1455000111018308E-2</v>
      </c>
      <c r="K42">
        <f t="shared" si="10"/>
        <v>2.1455000111018308E-2</v>
      </c>
      <c r="O42">
        <f t="shared" ca="1" si="7"/>
        <v>-1.5614289369742542E-2</v>
      </c>
      <c r="Q42" s="2">
        <f t="shared" si="8"/>
        <v>43915.557000000001</v>
      </c>
      <c r="S42">
        <f t="shared" ca="1" si="9"/>
        <v>1.3741322226084472E-3</v>
      </c>
    </row>
    <row r="43" spans="1:19" x14ac:dyDescent="0.2">
      <c r="A43" s="39" t="s">
        <v>49</v>
      </c>
      <c r="B43" s="40" t="s">
        <v>46</v>
      </c>
      <c r="C43" s="41">
        <v>58934.057000000001</v>
      </c>
      <c r="D43" s="41" t="s">
        <v>53</v>
      </c>
      <c r="E43">
        <f t="shared" si="5"/>
        <v>25179.576485687176</v>
      </c>
      <c r="F43">
        <f t="shared" si="1"/>
        <v>25179.5</v>
      </c>
      <c r="G43">
        <f t="shared" si="6"/>
        <v>2.1455000111018308E-2</v>
      </c>
      <c r="K43">
        <f t="shared" si="10"/>
        <v>2.1455000111018308E-2</v>
      </c>
      <c r="O43">
        <f t="shared" ca="1" si="7"/>
        <v>-1.5614289369742542E-2</v>
      </c>
      <c r="Q43" s="2">
        <f t="shared" si="8"/>
        <v>43915.557000000001</v>
      </c>
      <c r="S43">
        <f t="shared" ca="1" si="9"/>
        <v>1.3741322226084472E-3</v>
      </c>
    </row>
    <row r="44" spans="1:19" x14ac:dyDescent="0.2">
      <c r="A44" s="39" t="s">
        <v>49</v>
      </c>
      <c r="B44" s="40" t="s">
        <v>46</v>
      </c>
      <c r="C44" s="41">
        <v>58941.957000000002</v>
      </c>
      <c r="D44" s="41" t="s">
        <v>52</v>
      </c>
      <c r="E44">
        <f t="shared" si="5"/>
        <v>25207.739474528931</v>
      </c>
      <c r="F44">
        <f t="shared" si="1"/>
        <v>25207.5</v>
      </c>
      <c r="G44">
        <f t="shared" si="6"/>
        <v>6.7175000112911221E-2</v>
      </c>
      <c r="K44">
        <f t="shared" si="10"/>
        <v>6.7175000112911221E-2</v>
      </c>
      <c r="O44">
        <f t="shared" ca="1" si="7"/>
        <v>-1.5644139730334485E-2</v>
      </c>
      <c r="Q44" s="2">
        <f t="shared" si="8"/>
        <v>43923.457000000002</v>
      </c>
      <c r="S44">
        <f t="shared" ca="1" si="9"/>
        <v>6.8590099243750887E-3</v>
      </c>
    </row>
    <row r="45" spans="1:19" x14ac:dyDescent="0.2">
      <c r="A45" s="39" t="s">
        <v>49</v>
      </c>
      <c r="B45" s="40" t="s">
        <v>46</v>
      </c>
      <c r="C45" s="41">
        <v>58941.959000000003</v>
      </c>
      <c r="D45" s="41" t="s">
        <v>53</v>
      </c>
      <c r="E45">
        <f t="shared" si="5"/>
        <v>25207.746604399526</v>
      </c>
      <c r="F45">
        <f t="shared" si="1"/>
        <v>25207.5</v>
      </c>
      <c r="G45">
        <f t="shared" si="6"/>
        <v>6.9175000113318674E-2</v>
      </c>
      <c r="K45">
        <f t="shared" si="10"/>
        <v>6.9175000113318674E-2</v>
      </c>
      <c r="O45">
        <f t="shared" ca="1" si="7"/>
        <v>-1.5644139730334485E-2</v>
      </c>
      <c r="Q45" s="2">
        <f t="shared" si="8"/>
        <v>43923.459000000003</v>
      </c>
      <c r="S45">
        <f t="shared" ca="1" si="9"/>
        <v>7.1942864838171914E-3</v>
      </c>
    </row>
    <row r="46" spans="1:19" x14ac:dyDescent="0.2">
      <c r="A46" s="43" t="s">
        <v>60</v>
      </c>
      <c r="B46" s="44" t="s">
        <v>47</v>
      </c>
      <c r="C46" s="49">
        <v>59266.149999999907</v>
      </c>
      <c r="D46" s="50" t="s">
        <v>53</v>
      </c>
      <c r="E46">
        <f t="shared" ref="E46:E57" si="11">+(C46-C$7)/C$8</f>
        <v>26363.466543082297</v>
      </c>
      <c r="F46">
        <f t="shared" ref="F46:F57" si="12">ROUND(2*E46,0)/2</f>
        <v>26363.5</v>
      </c>
      <c r="G46">
        <f t="shared" ref="G46:G57" si="13">+C46-(C$7+F46*C$8)</f>
        <v>-9.3849999830126762E-3</v>
      </c>
      <c r="K46">
        <f t="shared" si="10"/>
        <v>-9.3849999830126762E-3</v>
      </c>
      <c r="O46">
        <f t="shared" ref="O46:O57" ca="1" si="14">+C$11+C$12*$F46</f>
        <v>-1.6876533189058979E-2</v>
      </c>
      <c r="Q46" s="2">
        <f t="shared" ref="Q46:Q57" si="15">+C46-15018.5</f>
        <v>44247.649999999907</v>
      </c>
      <c r="S46">
        <f t="shared" ref="S46:S57" ca="1" si="16">+(O46-G46)^2</f>
        <v>5.61230697772944E-5</v>
      </c>
    </row>
    <row r="47" spans="1:19" x14ac:dyDescent="0.2">
      <c r="A47" s="43" t="s">
        <v>60</v>
      </c>
      <c r="B47" s="44" t="s">
        <v>47</v>
      </c>
      <c r="C47" s="49">
        <v>59266.151000000071</v>
      </c>
      <c r="D47" s="50" t="s">
        <v>52</v>
      </c>
      <c r="E47">
        <f t="shared" si="11"/>
        <v>26363.47010801818</v>
      </c>
      <c r="F47">
        <f t="shared" si="12"/>
        <v>26363.5</v>
      </c>
      <c r="G47">
        <f t="shared" si="13"/>
        <v>-8.3849998190999031E-3</v>
      </c>
      <c r="K47">
        <f t="shared" si="10"/>
        <v>-8.3849998190999031E-3</v>
      </c>
      <c r="O47">
        <f t="shared" ca="1" si="14"/>
        <v>-1.6876533189058979E-2</v>
      </c>
      <c r="Q47" s="2">
        <f t="shared" si="15"/>
        <v>44247.651000000071</v>
      </c>
      <c r="S47">
        <f t="shared" ca="1" si="16"/>
        <v>7.2106138973128541E-5</v>
      </c>
    </row>
    <row r="48" spans="1:19" x14ac:dyDescent="0.2">
      <c r="A48" s="43" t="s">
        <v>60</v>
      </c>
      <c r="B48" s="44" t="s">
        <v>47</v>
      </c>
      <c r="C48" s="49">
        <v>59267.071099999826</v>
      </c>
      <c r="D48" s="50" t="s">
        <v>52</v>
      </c>
      <c r="E48">
        <f t="shared" si="11"/>
        <v>26366.750204983549</v>
      </c>
      <c r="F48">
        <f t="shared" si="12"/>
        <v>26367</v>
      </c>
      <c r="G48">
        <f t="shared" si="13"/>
        <v>-7.007000006706221E-2</v>
      </c>
      <c r="K48">
        <f t="shared" si="10"/>
        <v>-7.007000006706221E-2</v>
      </c>
      <c r="O48">
        <f t="shared" ca="1" si="14"/>
        <v>-1.6880264484132972E-2</v>
      </c>
      <c r="Q48" s="2">
        <f t="shared" si="15"/>
        <v>44248.571099999826</v>
      </c>
      <c r="S48">
        <f t="shared" ca="1" si="16"/>
        <v>2.8291479713819282E-3</v>
      </c>
    </row>
    <row r="49" spans="1:19" x14ac:dyDescent="0.2">
      <c r="A49" s="43" t="s">
        <v>60</v>
      </c>
      <c r="B49" s="44" t="s">
        <v>47</v>
      </c>
      <c r="C49" s="49">
        <v>59267.07219999982</v>
      </c>
      <c r="D49" s="50" t="s">
        <v>53</v>
      </c>
      <c r="E49">
        <f t="shared" si="11"/>
        <v>26366.754126412354</v>
      </c>
      <c r="F49">
        <f t="shared" si="12"/>
        <v>26367</v>
      </c>
      <c r="G49">
        <f t="shared" si="13"/>
        <v>-6.8970000073022675E-2</v>
      </c>
      <c r="K49">
        <f t="shared" si="10"/>
        <v>-6.8970000073022675E-2</v>
      </c>
      <c r="O49">
        <f t="shared" ca="1" si="14"/>
        <v>-1.6880264484132972E-2</v>
      </c>
      <c r="Q49" s="2">
        <f t="shared" si="15"/>
        <v>44248.57219999982</v>
      </c>
      <c r="S49">
        <f t="shared" ca="1" si="16"/>
        <v>2.7133405537204422E-3</v>
      </c>
    </row>
    <row r="50" spans="1:19" x14ac:dyDescent="0.2">
      <c r="A50" s="43" t="s">
        <v>60</v>
      </c>
      <c r="B50" s="44" t="s">
        <v>47</v>
      </c>
      <c r="C50" s="49">
        <v>59267.074099999852</v>
      </c>
      <c r="D50" s="50" t="s">
        <v>62</v>
      </c>
      <c r="E50">
        <f t="shared" si="11"/>
        <v>26366.76089978953</v>
      </c>
      <c r="F50">
        <f t="shared" si="12"/>
        <v>26367</v>
      </c>
      <c r="G50">
        <f t="shared" si="13"/>
        <v>-6.7070000040985178E-2</v>
      </c>
      <c r="K50">
        <f t="shared" si="10"/>
        <v>-6.7070000040985178E-2</v>
      </c>
      <c r="O50">
        <f t="shared" ca="1" si="14"/>
        <v>-1.6880264484132972E-2</v>
      </c>
      <c r="Q50" s="2">
        <f t="shared" si="15"/>
        <v>44248.574099999852</v>
      </c>
      <c r="S50">
        <f t="shared" ca="1" si="16"/>
        <v>2.5190095552667545E-3</v>
      </c>
    </row>
    <row r="51" spans="1:19" x14ac:dyDescent="0.2">
      <c r="A51" s="43" t="s">
        <v>60</v>
      </c>
      <c r="B51" s="44" t="s">
        <v>47</v>
      </c>
      <c r="C51" s="49">
        <v>59268.124600000214</v>
      </c>
      <c r="D51" s="50" t="s">
        <v>52</v>
      </c>
      <c r="E51">
        <f t="shared" si="11"/>
        <v>26370.505864319712</v>
      </c>
      <c r="F51">
        <f t="shared" si="12"/>
        <v>26370.5</v>
      </c>
      <c r="G51">
        <f t="shared" si="13"/>
        <v>1.6450003240606748E-3</v>
      </c>
      <c r="K51">
        <f t="shared" si="10"/>
        <v>1.6450003240606748E-3</v>
      </c>
      <c r="O51">
        <f t="shared" ca="1" si="14"/>
        <v>-1.6883995779206965E-2</v>
      </c>
      <c r="Q51" s="2">
        <f t="shared" si="15"/>
        <v>44249.624600000214</v>
      </c>
      <c r="S51">
        <f t="shared" ca="1" si="16"/>
        <v>3.4332369659490739E-4</v>
      </c>
    </row>
    <row r="52" spans="1:19" x14ac:dyDescent="0.2">
      <c r="A52" s="43" t="s">
        <v>60</v>
      </c>
      <c r="B52" s="44" t="s">
        <v>47</v>
      </c>
      <c r="C52" s="49">
        <v>59268.124600000214</v>
      </c>
      <c r="D52" s="50" t="s">
        <v>53</v>
      </c>
      <c r="E52">
        <f t="shared" si="11"/>
        <v>26370.505864319712</v>
      </c>
      <c r="F52">
        <f t="shared" si="12"/>
        <v>26370.5</v>
      </c>
      <c r="G52">
        <f t="shared" si="13"/>
        <v>1.6450003240606748E-3</v>
      </c>
      <c r="K52">
        <f t="shared" si="10"/>
        <v>1.6450003240606748E-3</v>
      </c>
      <c r="O52">
        <f t="shared" ca="1" si="14"/>
        <v>-1.6883995779206965E-2</v>
      </c>
      <c r="Q52" s="2">
        <f t="shared" si="15"/>
        <v>44249.624600000214</v>
      </c>
      <c r="S52">
        <f t="shared" ca="1" si="16"/>
        <v>3.4332369659490739E-4</v>
      </c>
    </row>
    <row r="53" spans="1:19" x14ac:dyDescent="0.2">
      <c r="A53" s="43" t="s">
        <v>60</v>
      </c>
      <c r="B53" s="44" t="s">
        <v>47</v>
      </c>
      <c r="C53" s="49">
        <v>59268.126000000164</v>
      </c>
      <c r="D53" s="50" t="s">
        <v>62</v>
      </c>
      <c r="E53">
        <f t="shared" si="11"/>
        <v>26370.510855228949</v>
      </c>
      <c r="F53">
        <f t="shared" si="12"/>
        <v>26370.5</v>
      </c>
      <c r="G53">
        <f t="shared" si="13"/>
        <v>3.0450002741417848E-3</v>
      </c>
      <c r="K53">
        <f t="shared" si="10"/>
        <v>3.0450002741417848E-3</v>
      </c>
      <c r="O53">
        <f t="shared" ca="1" si="14"/>
        <v>-1.6883995779206965E-2</v>
      </c>
      <c r="Q53" s="2">
        <f t="shared" si="15"/>
        <v>44249.626000000164</v>
      </c>
      <c r="S53">
        <f t="shared" ca="1" si="16"/>
        <v>3.9716488369439005E-4</v>
      </c>
    </row>
    <row r="54" spans="1:19" x14ac:dyDescent="0.2">
      <c r="A54" s="43" t="s">
        <v>61</v>
      </c>
      <c r="B54" s="44" t="s">
        <v>47</v>
      </c>
      <c r="C54" s="49">
        <v>59341.396999999881</v>
      </c>
      <c r="D54" s="50">
        <v>5.0000000000000001E-3</v>
      </c>
      <c r="E54">
        <f t="shared" si="11"/>
        <v>26631.717229332251</v>
      </c>
      <c r="F54">
        <f t="shared" si="12"/>
        <v>26631.5</v>
      </c>
      <c r="G54">
        <f t="shared" si="13"/>
        <v>6.0934999986784533E-2</v>
      </c>
      <c r="K54">
        <f t="shared" si="10"/>
        <v>6.0934999986784533E-2</v>
      </c>
      <c r="O54">
        <f t="shared" ca="1" si="14"/>
        <v>-1.7162243783296144E-2</v>
      </c>
      <c r="Q54" s="2">
        <f t="shared" si="15"/>
        <v>44322.896999999881</v>
      </c>
      <c r="S54">
        <f t="shared" ca="1" si="16"/>
        <v>6.0991794844834054E-3</v>
      </c>
    </row>
    <row r="55" spans="1:19" x14ac:dyDescent="0.2">
      <c r="A55" s="43" t="s">
        <v>61</v>
      </c>
      <c r="B55" s="44" t="s">
        <v>46</v>
      </c>
      <c r="C55" s="49">
        <v>59341.529000000097</v>
      </c>
      <c r="D55" s="50">
        <v>5.0000000000000001E-3</v>
      </c>
      <c r="E55">
        <f t="shared" si="11"/>
        <v>26632.187800792148</v>
      </c>
      <c r="F55">
        <f t="shared" si="12"/>
        <v>26632</v>
      </c>
      <c r="G55">
        <f t="shared" si="13"/>
        <v>5.268000020441832E-2</v>
      </c>
      <c r="K55">
        <f t="shared" si="10"/>
        <v>5.268000020441832E-2</v>
      </c>
      <c r="O55">
        <f t="shared" ca="1" si="14"/>
        <v>-1.7162776825449571E-2</v>
      </c>
      <c r="Q55" s="2">
        <f t="shared" si="15"/>
        <v>44323.029000000097</v>
      </c>
      <c r="S55">
        <f t="shared" ca="1" si="16"/>
        <v>4.8780135032438421E-3</v>
      </c>
    </row>
    <row r="56" spans="1:19" x14ac:dyDescent="0.2">
      <c r="A56" s="43" t="s">
        <v>60</v>
      </c>
      <c r="B56" s="44" t="s">
        <v>47</v>
      </c>
      <c r="C56" s="49">
        <v>59546.321500000078</v>
      </c>
      <c r="D56" s="50" t="s">
        <v>52</v>
      </c>
      <c r="E56">
        <f t="shared" si="11"/>
        <v>27362.25981248507</v>
      </c>
      <c r="F56">
        <f t="shared" si="12"/>
        <v>27362.5</v>
      </c>
      <c r="G56">
        <f t="shared" si="13"/>
        <v>-6.7374999809544533E-2</v>
      </c>
      <c r="K56">
        <f t="shared" si="10"/>
        <v>-6.7374999809544533E-2</v>
      </c>
      <c r="O56">
        <f t="shared" ca="1" si="14"/>
        <v>-1.7941551411607221E-2</v>
      </c>
      <c r="Q56" s="2">
        <f t="shared" si="15"/>
        <v>44527.821500000078</v>
      </c>
      <c r="S56">
        <f t="shared" ca="1" si="16"/>
        <v>2.4436658205115309E-3</v>
      </c>
    </row>
    <row r="57" spans="1:19" x14ac:dyDescent="0.2">
      <c r="A57" s="43" t="s">
        <v>60</v>
      </c>
      <c r="B57" s="44" t="s">
        <v>47</v>
      </c>
      <c r="C57" s="49">
        <v>59550.274300000165</v>
      </c>
      <c r="D57" s="50" t="s">
        <v>53</v>
      </c>
      <c r="E57">
        <f t="shared" si="11"/>
        <v>27376.351288725084</v>
      </c>
      <c r="F57">
        <f t="shared" si="12"/>
        <v>27376.5</v>
      </c>
      <c r="G57">
        <f t="shared" si="13"/>
        <v>-4.1714999722898938E-2</v>
      </c>
      <c r="K57">
        <f t="shared" si="10"/>
        <v>-4.1714999722898938E-2</v>
      </c>
      <c r="O57">
        <f t="shared" ca="1" si="14"/>
        <v>-1.7956476591903192E-2</v>
      </c>
      <c r="Q57" s="2">
        <f t="shared" si="15"/>
        <v>44531.774300000165</v>
      </c>
      <c r="S57">
        <f t="shared" ca="1" si="16"/>
        <v>5.6446742136605991E-4</v>
      </c>
    </row>
    <row r="58" spans="1:19" x14ac:dyDescent="0.2">
      <c r="A58" s="45" t="s">
        <v>63</v>
      </c>
      <c r="B58" s="46" t="s">
        <v>46</v>
      </c>
      <c r="C58" s="51">
        <v>59598.242000000086</v>
      </c>
      <c r="D58" s="8"/>
      <c r="E58">
        <f t="shared" ref="E58:E60" si="17">+(C58-C$7)/C$8</f>
        <v>27547.353035543096</v>
      </c>
      <c r="F58">
        <f t="shared" ref="F58:F60" si="18">ROUND(2*E58,0)/2</f>
        <v>27547.5</v>
      </c>
      <c r="G58">
        <f t="shared" ref="G58:G60" si="19">+C58-(C$7+F58*C$8)</f>
        <v>-4.1224999804398976E-2</v>
      </c>
      <c r="K58">
        <f t="shared" si="10"/>
        <v>-4.1224999804398976E-2</v>
      </c>
      <c r="O58">
        <f t="shared" ref="O58:O60" ca="1" si="20">+C$11+C$12*$F58</f>
        <v>-1.8138777008375413E-2</v>
      </c>
      <c r="Q58" s="2">
        <f t="shared" ref="Q58:Q60" si="21">+C58-15018.5</f>
        <v>44579.742000000086</v>
      </c>
      <c r="S58">
        <f t="shared" ref="S58:S60" ca="1" si="22">+(O58-G58)^2</f>
        <v>5.3297368298763797E-4</v>
      </c>
    </row>
    <row r="59" spans="1:19" x14ac:dyDescent="0.2">
      <c r="A59" s="45" t="s">
        <v>63</v>
      </c>
      <c r="B59" s="46" t="s">
        <v>46</v>
      </c>
      <c r="C59" s="51">
        <v>59629.079899999779</v>
      </c>
      <c r="D59" s="8"/>
      <c r="E59">
        <f t="shared" si="17"/>
        <v>27657.288153719608</v>
      </c>
      <c r="F59">
        <f t="shared" si="18"/>
        <v>27657.5</v>
      </c>
      <c r="G59">
        <f t="shared" si="19"/>
        <v>-5.9425000115879811E-2</v>
      </c>
      <c r="K59">
        <f t="shared" si="10"/>
        <v>-5.9425000115879811E-2</v>
      </c>
      <c r="O59">
        <f t="shared" ca="1" si="20"/>
        <v>-1.8256046282129474E-2</v>
      </c>
      <c r="Q59" s="2">
        <f t="shared" si="21"/>
        <v>44610.579899999779</v>
      </c>
      <c r="S59">
        <f t="shared" ca="1" si="22"/>
        <v>1.6948827597654669E-3</v>
      </c>
    </row>
    <row r="60" spans="1:19" x14ac:dyDescent="0.2">
      <c r="A60" s="47" t="s">
        <v>63</v>
      </c>
      <c r="B60" s="48" t="s">
        <v>46</v>
      </c>
      <c r="C60" s="51">
        <v>59629.080899999943</v>
      </c>
      <c r="D60" s="8"/>
      <c r="E60">
        <f t="shared" si="17"/>
        <v>27657.291718655488</v>
      </c>
      <c r="F60">
        <f t="shared" si="18"/>
        <v>27657.5</v>
      </c>
      <c r="G60">
        <f t="shared" si="19"/>
        <v>-5.8424999951967038E-2</v>
      </c>
      <c r="K60">
        <f t="shared" si="10"/>
        <v>-5.8424999951967038E-2</v>
      </c>
      <c r="O60">
        <f t="shared" ca="1" si="20"/>
        <v>-1.8256046282129474E-2</v>
      </c>
      <c r="Q60" s="2">
        <f t="shared" si="21"/>
        <v>44610.580899999943</v>
      </c>
      <c r="S60">
        <f t="shared" ca="1" si="22"/>
        <v>1.6135448389295571E-3</v>
      </c>
    </row>
    <row r="61" spans="1:19" x14ac:dyDescent="0.2">
      <c r="A61" s="64" t="s">
        <v>70</v>
      </c>
      <c r="B61" s="65" t="s">
        <v>47</v>
      </c>
      <c r="C61" s="51">
        <v>60411.473999999929</v>
      </c>
      <c r="D61" s="64">
        <v>2E-3</v>
      </c>
      <c r="E61">
        <f t="shared" ref="E61" si="23">+(C61-C$7)/C$8</f>
        <v>30446.472496524322</v>
      </c>
      <c r="F61">
        <f t="shared" ref="F61" si="24">ROUND(2*E61,0)/2</f>
        <v>30446.5</v>
      </c>
      <c r="G61">
        <f t="shared" ref="G61" si="25">+C61-(C$7+F61*C$8)</f>
        <v>-7.714999963354785E-3</v>
      </c>
      <c r="K61">
        <f t="shared" ref="K61" si="26">+G61</f>
        <v>-7.714999963354785E-3</v>
      </c>
      <c r="O61">
        <f t="shared" ref="O61" ca="1" si="27">+C$11+C$12*$F61</f>
        <v>-2.1229355413948343E-2</v>
      </c>
      <c r="Q61" s="2">
        <f t="shared" ref="Q61" si="28">+C61-15018.5</f>
        <v>45392.973999999929</v>
      </c>
      <c r="S61">
        <f t="shared" ref="S61" ca="1" si="29">+(O61-G61)^2</f>
        <v>1.8263780324498781E-4</v>
      </c>
    </row>
    <row r="62" spans="1:19" x14ac:dyDescent="0.2">
      <c r="C62" s="8"/>
      <c r="D62" s="8"/>
    </row>
    <row r="63" spans="1:19" x14ac:dyDescent="0.2">
      <c r="C63" s="8"/>
      <c r="D63" s="8"/>
    </row>
    <row r="64" spans="1:19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45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2025-01-05T02:03:40Z</dcterms:modified>
</cp:coreProperties>
</file>