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65B44B-5E25-437B-BE9D-3AF610060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/>
  <c r="G241" i="1" s="1"/>
  <c r="K241" i="1" s="1"/>
  <c r="Q241" i="1"/>
  <c r="E240" i="1"/>
  <c r="F240" i="1" s="1"/>
  <c r="G240" i="1" s="1"/>
  <c r="K240" i="1" s="1"/>
  <c r="Q240" i="1"/>
  <c r="F14" i="1"/>
  <c r="E239" i="1"/>
  <c r="F239" i="1" s="1"/>
  <c r="G239" i="1" s="1"/>
  <c r="K239" i="1" s="1"/>
  <c r="Q239" i="1"/>
  <c r="E237" i="1"/>
  <c r="F237" i="1" s="1"/>
  <c r="G237" i="1" s="1"/>
  <c r="K237" i="1" s="1"/>
  <c r="Q237" i="1"/>
  <c r="E238" i="1"/>
  <c r="F238" i="1"/>
  <c r="G238" i="1" s="1"/>
  <c r="K238" i="1" s="1"/>
  <c r="Q238" i="1"/>
  <c r="Q228" i="1"/>
  <c r="Q236" i="1"/>
  <c r="Q227" i="1"/>
  <c r="Q235" i="1"/>
  <c r="Q226" i="1"/>
  <c r="Q233" i="1"/>
  <c r="Q234" i="1"/>
  <c r="Q229" i="1"/>
  <c r="Q230" i="1"/>
  <c r="Q231" i="1"/>
  <c r="Q232" i="1"/>
  <c r="Q225" i="1"/>
  <c r="Q224" i="1"/>
  <c r="Q223" i="1"/>
  <c r="Q222" i="1"/>
  <c r="Q217" i="1"/>
  <c r="E228" i="1"/>
  <c r="F228" i="1" s="1"/>
  <c r="G228" i="1" s="1"/>
  <c r="K228" i="1" s="1"/>
  <c r="E235" i="1"/>
  <c r="F235" i="1" s="1"/>
  <c r="G235" i="1" s="1"/>
  <c r="K235" i="1" s="1"/>
  <c r="E189" i="1"/>
  <c r="F189" i="1" s="1"/>
  <c r="G189" i="1" s="1"/>
  <c r="K189" i="1" s="1"/>
  <c r="D9" i="1"/>
  <c r="C9" i="1"/>
  <c r="E145" i="1"/>
  <c r="E110" i="2" s="1"/>
  <c r="F145" i="1"/>
  <c r="E196" i="1"/>
  <c r="E134" i="2" s="1"/>
  <c r="Q207" i="1"/>
  <c r="Q206" i="1"/>
  <c r="Q205" i="1"/>
  <c r="Q195" i="1"/>
  <c r="Q191" i="1"/>
  <c r="Q190" i="1"/>
  <c r="Q189" i="1"/>
  <c r="Q185" i="1"/>
  <c r="Q183" i="1"/>
  <c r="Q174" i="1"/>
  <c r="Q173" i="1"/>
  <c r="Q172" i="1"/>
  <c r="Q171" i="1"/>
  <c r="Q170" i="1"/>
  <c r="Q169" i="1"/>
  <c r="Q168" i="1"/>
  <c r="Q167" i="1"/>
  <c r="Q166" i="1"/>
  <c r="Q160" i="1"/>
  <c r="Q159" i="1"/>
  <c r="Q158" i="1"/>
  <c r="Q157" i="1"/>
  <c r="Q69" i="1"/>
  <c r="Q68" i="1"/>
  <c r="Q67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50" i="2"/>
  <c r="C150" i="2"/>
  <c r="G149" i="2"/>
  <c r="C149" i="2"/>
  <c r="G148" i="2"/>
  <c r="C148" i="2"/>
  <c r="G205" i="2"/>
  <c r="C205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204" i="2"/>
  <c r="C204" i="2"/>
  <c r="G203" i="2"/>
  <c r="C203" i="2"/>
  <c r="G202" i="2"/>
  <c r="C202" i="2"/>
  <c r="G201" i="2"/>
  <c r="C201" i="2"/>
  <c r="E20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200" i="2"/>
  <c r="C200" i="2"/>
  <c r="G131" i="2"/>
  <c r="C131" i="2"/>
  <c r="G130" i="2"/>
  <c r="C130" i="2"/>
  <c r="G129" i="2"/>
  <c r="C129" i="2"/>
  <c r="G199" i="2"/>
  <c r="C199" i="2"/>
  <c r="G198" i="2"/>
  <c r="C198" i="2"/>
  <c r="G197" i="2"/>
  <c r="C197" i="2"/>
  <c r="G196" i="2"/>
  <c r="C196" i="2"/>
  <c r="E196" i="2"/>
  <c r="G195" i="2"/>
  <c r="C195" i="2"/>
  <c r="E195" i="2"/>
  <c r="G194" i="2"/>
  <c r="C194" i="2"/>
  <c r="E194" i="2"/>
  <c r="G193" i="2"/>
  <c r="C193" i="2"/>
  <c r="G128" i="2"/>
  <c r="C128" i="2"/>
  <c r="G192" i="2"/>
  <c r="C192" i="2"/>
  <c r="G127" i="2"/>
  <c r="C127" i="2"/>
  <c r="G126" i="2"/>
  <c r="C126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25" i="2"/>
  <c r="C125" i="2"/>
  <c r="G124" i="2"/>
  <c r="C124" i="2"/>
  <c r="G123" i="2"/>
  <c r="C123" i="2"/>
  <c r="G122" i="2"/>
  <c r="C122" i="2"/>
  <c r="G121" i="2"/>
  <c r="C121" i="2"/>
  <c r="G176" i="2"/>
  <c r="C176" i="2"/>
  <c r="G175" i="2"/>
  <c r="C175" i="2"/>
  <c r="G174" i="2"/>
  <c r="C174" i="2"/>
  <c r="G173" i="2"/>
  <c r="C173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E106" i="1"/>
  <c r="F106" i="1" s="1"/>
  <c r="G106" i="1" s="1"/>
  <c r="I106" i="1" s="1"/>
  <c r="G71" i="2"/>
  <c r="C71" i="2"/>
  <c r="G70" i="2"/>
  <c r="C70" i="2"/>
  <c r="G69" i="2"/>
  <c r="C69" i="2"/>
  <c r="E103" i="1"/>
  <c r="E69" i="2" s="1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E93" i="1"/>
  <c r="E59" i="2" s="1"/>
  <c r="G58" i="2"/>
  <c r="C58" i="2"/>
  <c r="G57" i="2"/>
  <c r="C57" i="2"/>
  <c r="G56" i="2"/>
  <c r="C56" i="2"/>
  <c r="E90" i="1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E75" i="1"/>
  <c r="G41" i="2"/>
  <c r="C41" i="2"/>
  <c r="G40" i="2"/>
  <c r="C40" i="2"/>
  <c r="G39" i="2"/>
  <c r="C39" i="2"/>
  <c r="G38" i="2"/>
  <c r="C38" i="2"/>
  <c r="G37" i="2"/>
  <c r="C37" i="2"/>
  <c r="G172" i="2"/>
  <c r="C172" i="2"/>
  <c r="G171" i="2"/>
  <c r="C171" i="2"/>
  <c r="G170" i="2"/>
  <c r="C170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A139" i="2"/>
  <c r="H139" i="2"/>
  <c r="B139" i="2"/>
  <c r="D139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205" i="2"/>
  <c r="H205" i="2"/>
  <c r="B205" i="2"/>
  <c r="D205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200" i="2"/>
  <c r="B200" i="2"/>
  <c r="D200" i="2"/>
  <c r="A200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28" i="2"/>
  <c r="B128" i="2"/>
  <c r="D128" i="2"/>
  <c r="A128" i="2"/>
  <c r="H192" i="2"/>
  <c r="B192" i="2"/>
  <c r="D192" i="2"/>
  <c r="A192" i="2"/>
  <c r="H127" i="2"/>
  <c r="B127" i="2"/>
  <c r="D127" i="2"/>
  <c r="A127" i="2"/>
  <c r="H126" i="2"/>
  <c r="B126" i="2"/>
  <c r="D126" i="2"/>
  <c r="A126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B57" i="2"/>
  <c r="F57" i="2"/>
  <c r="D57" i="2"/>
  <c r="A57" i="2"/>
  <c r="H56" i="2"/>
  <c r="B56" i="2"/>
  <c r="F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Q221" i="1"/>
  <c r="Q220" i="1"/>
  <c r="Q216" i="1"/>
  <c r="Q218" i="1"/>
  <c r="Q219" i="1"/>
  <c r="Q214" i="1"/>
  <c r="Q213" i="1"/>
  <c r="Q210" i="1"/>
  <c r="Q208" i="1"/>
  <c r="Q215" i="1"/>
  <c r="Q212" i="1"/>
  <c r="Q211" i="1"/>
  <c r="Q194" i="1"/>
  <c r="Q209" i="1"/>
  <c r="F103" i="1"/>
  <c r="E111" i="1"/>
  <c r="F111" i="1" s="1"/>
  <c r="Q203" i="1"/>
  <c r="Q201" i="1"/>
  <c r="Q202" i="1"/>
  <c r="Q196" i="1"/>
  <c r="Q197" i="1"/>
  <c r="Q198" i="1"/>
  <c r="Q199" i="1"/>
  <c r="Q192" i="1"/>
  <c r="Q175" i="1"/>
  <c r="Q176" i="1"/>
  <c r="Q177" i="1"/>
  <c r="Q178" i="1"/>
  <c r="Q179" i="1"/>
  <c r="Q180" i="1"/>
  <c r="Q181" i="1"/>
  <c r="Q182" i="1"/>
  <c r="Q186" i="1"/>
  <c r="Q187" i="1"/>
  <c r="Q188" i="1"/>
  <c r="Q204" i="1"/>
  <c r="C17" i="1"/>
  <c r="Q155" i="1"/>
  <c r="Q193" i="1"/>
  <c r="Q200" i="1"/>
  <c r="Q184" i="1"/>
  <c r="Q154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6" i="1"/>
  <c r="Q161" i="1"/>
  <c r="Q162" i="1"/>
  <c r="Q163" i="1"/>
  <c r="Q164" i="1"/>
  <c r="Q165" i="1"/>
  <c r="Q86" i="1"/>
  <c r="E72" i="2"/>
  <c r="E35" i="1"/>
  <c r="F35" i="1" s="1"/>
  <c r="G35" i="1" s="1"/>
  <c r="I35" i="1" s="1"/>
  <c r="E170" i="1"/>
  <c r="E80" i="1"/>
  <c r="E119" i="1"/>
  <c r="F119" i="1"/>
  <c r="E211" i="1"/>
  <c r="E143" i="2" s="1"/>
  <c r="E202" i="1"/>
  <c r="F202" i="1" s="1"/>
  <c r="G202" i="1" s="1"/>
  <c r="I202" i="1" s="1"/>
  <c r="E182" i="1"/>
  <c r="E151" i="1"/>
  <c r="E36" i="1"/>
  <c r="E171" i="1"/>
  <c r="F171" i="1" s="1"/>
  <c r="E81" i="1"/>
  <c r="E116" i="1"/>
  <c r="E212" i="1"/>
  <c r="E144" i="2" s="1"/>
  <c r="E152" i="1"/>
  <c r="E117" i="2" s="1"/>
  <c r="F152" i="1"/>
  <c r="G152" i="1" s="1"/>
  <c r="I152" i="1" s="1"/>
  <c r="E142" i="1"/>
  <c r="E107" i="2" s="1"/>
  <c r="E138" i="1"/>
  <c r="E103" i="2" s="1"/>
  <c r="E134" i="1"/>
  <c r="E99" i="2" s="1"/>
  <c r="F134" i="1"/>
  <c r="G134" i="1" s="1"/>
  <c r="I134" i="1" s="1"/>
  <c r="E130" i="1"/>
  <c r="E95" i="2" s="1"/>
  <c r="F130" i="1"/>
  <c r="G130" i="1" s="1"/>
  <c r="I130" i="1" s="1"/>
  <c r="E97" i="1"/>
  <c r="E63" i="2" s="1"/>
  <c r="E168" i="1"/>
  <c r="E179" i="2" s="1"/>
  <c r="E78" i="1"/>
  <c r="E117" i="1"/>
  <c r="E86" i="1"/>
  <c r="F86" i="1" s="1"/>
  <c r="G86" i="1" s="1"/>
  <c r="H86" i="1" s="1"/>
  <c r="E192" i="1"/>
  <c r="E199" i="1"/>
  <c r="E163" i="1"/>
  <c r="F163" i="1" s="1"/>
  <c r="E83" i="1"/>
  <c r="F83" i="1" s="1"/>
  <c r="G83" i="1" s="1"/>
  <c r="I83" i="1" s="1"/>
  <c r="E64" i="1"/>
  <c r="E63" i="1"/>
  <c r="E59" i="1"/>
  <c r="F59" i="1" s="1"/>
  <c r="G59" i="1" s="1"/>
  <c r="I59" i="1" s="1"/>
  <c r="E53" i="1"/>
  <c r="E23" i="2" s="1"/>
  <c r="F53" i="1"/>
  <c r="E49" i="1"/>
  <c r="F49" i="1" s="1"/>
  <c r="E44" i="1"/>
  <c r="E43" i="1"/>
  <c r="E138" i="2"/>
  <c r="E24" i="1"/>
  <c r="E154" i="2" s="1"/>
  <c r="F24" i="1"/>
  <c r="E182" i="2"/>
  <c r="E123" i="2"/>
  <c r="E165" i="2"/>
  <c r="E88" i="1"/>
  <c r="E230" i="1"/>
  <c r="F230" i="1" s="1"/>
  <c r="G230" i="1" s="1"/>
  <c r="K230" i="1" s="1"/>
  <c r="E173" i="1"/>
  <c r="E225" i="1"/>
  <c r="F225" i="1"/>
  <c r="E224" i="1"/>
  <c r="F224" i="1" s="1"/>
  <c r="G224" i="1" s="1"/>
  <c r="K224" i="1" s="1"/>
  <c r="F15" i="1" l="1"/>
  <c r="F168" i="1"/>
  <c r="G168" i="1" s="1"/>
  <c r="J168" i="1" s="1"/>
  <c r="F138" i="1"/>
  <c r="G138" i="1" s="1"/>
  <c r="I138" i="1" s="1"/>
  <c r="E50" i="2"/>
  <c r="F97" i="1"/>
  <c r="G97" i="1" s="1"/>
  <c r="I97" i="1" s="1"/>
  <c r="F142" i="1"/>
  <c r="G142" i="1" s="1"/>
  <c r="I142" i="1" s="1"/>
  <c r="F212" i="1"/>
  <c r="F78" i="1"/>
  <c r="G78" i="1" s="1"/>
  <c r="I78" i="1" s="1"/>
  <c r="E45" i="2"/>
  <c r="E13" i="2"/>
  <c r="F43" i="1"/>
  <c r="G43" i="1" s="1"/>
  <c r="I43" i="1" s="1"/>
  <c r="E33" i="2"/>
  <c r="F63" i="1"/>
  <c r="E135" i="2"/>
  <c r="F199" i="1"/>
  <c r="F80" i="1"/>
  <c r="G80" i="1" s="1"/>
  <c r="I80" i="1" s="1"/>
  <c r="E47" i="2"/>
  <c r="F90" i="1"/>
  <c r="G90" i="1" s="1"/>
  <c r="I90" i="1" s="1"/>
  <c r="E56" i="2"/>
  <c r="F116" i="1"/>
  <c r="E81" i="2"/>
  <c r="E19" i="2"/>
  <c r="F64" i="1"/>
  <c r="G64" i="1" s="1"/>
  <c r="I64" i="1" s="1"/>
  <c r="E34" i="2"/>
  <c r="E129" i="2"/>
  <c r="F192" i="1"/>
  <c r="G192" i="1" s="1"/>
  <c r="I192" i="1" s="1"/>
  <c r="F36" i="1"/>
  <c r="G36" i="1" s="1"/>
  <c r="I36" i="1" s="1"/>
  <c r="E166" i="2"/>
  <c r="F170" i="1"/>
  <c r="G170" i="1" s="1"/>
  <c r="J170" i="1" s="1"/>
  <c r="E181" i="2"/>
  <c r="F88" i="1"/>
  <c r="G88" i="1" s="1"/>
  <c r="I88" i="1" s="1"/>
  <c r="E54" i="2"/>
  <c r="E48" i="2"/>
  <c r="F81" i="1"/>
  <c r="G81" i="1" s="1"/>
  <c r="I81" i="1" s="1"/>
  <c r="F151" i="1"/>
  <c r="G151" i="1" s="1"/>
  <c r="I151" i="1" s="1"/>
  <c r="E116" i="2"/>
  <c r="E82" i="2"/>
  <c r="F117" i="1"/>
  <c r="G117" i="1" s="1"/>
  <c r="I117" i="1" s="1"/>
  <c r="F182" i="1"/>
  <c r="E127" i="2"/>
  <c r="F75" i="1"/>
  <c r="G75" i="1" s="1"/>
  <c r="I75" i="1" s="1"/>
  <c r="E42" i="2"/>
  <c r="F196" i="1"/>
  <c r="G196" i="1" s="1"/>
  <c r="I196" i="1" s="1"/>
  <c r="E133" i="2"/>
  <c r="E132" i="2"/>
  <c r="E26" i="1"/>
  <c r="E156" i="1"/>
  <c r="E214" i="1"/>
  <c r="E205" i="1"/>
  <c r="G163" i="1"/>
  <c r="I163" i="1" s="1"/>
  <c r="G199" i="1"/>
  <c r="I199" i="1" s="1"/>
  <c r="E28" i="1"/>
  <c r="E45" i="1"/>
  <c r="E50" i="1"/>
  <c r="F50" i="1" s="1"/>
  <c r="G50" i="1" s="1"/>
  <c r="I50" i="1" s="1"/>
  <c r="E54" i="1"/>
  <c r="E153" i="1"/>
  <c r="E186" i="1"/>
  <c r="F186" i="1" s="1"/>
  <c r="G186" i="1" s="1"/>
  <c r="K186" i="1" s="1"/>
  <c r="E218" i="1"/>
  <c r="F218" i="1" s="1"/>
  <c r="G218" i="1" s="1"/>
  <c r="K218" i="1" s="1"/>
  <c r="E126" i="1"/>
  <c r="E96" i="1"/>
  <c r="E217" i="1"/>
  <c r="E203" i="1"/>
  <c r="E220" i="1"/>
  <c r="E125" i="1"/>
  <c r="E112" i="1"/>
  <c r="E77" i="1"/>
  <c r="E167" i="1"/>
  <c r="E32" i="1"/>
  <c r="E204" i="1"/>
  <c r="F204" i="1" s="1"/>
  <c r="E180" i="1"/>
  <c r="F180" i="1" s="1"/>
  <c r="E209" i="1"/>
  <c r="E115" i="1"/>
  <c r="E206" i="1"/>
  <c r="E166" i="1"/>
  <c r="E31" i="1"/>
  <c r="E73" i="1"/>
  <c r="E40" i="2" s="1"/>
  <c r="E109" i="1"/>
  <c r="E123" i="1"/>
  <c r="E197" i="2"/>
  <c r="E169" i="1"/>
  <c r="E227" i="1"/>
  <c r="F227" i="1" s="1"/>
  <c r="G227" i="1" s="1"/>
  <c r="K227" i="1" s="1"/>
  <c r="E229" i="1"/>
  <c r="F229" i="1" s="1"/>
  <c r="G229" i="1" s="1"/>
  <c r="K229" i="1" s="1"/>
  <c r="E223" i="1"/>
  <c r="F223" i="1" s="1"/>
  <c r="G223" i="1" s="1"/>
  <c r="K223" i="1" s="1"/>
  <c r="E234" i="1"/>
  <c r="F234" i="1" s="1"/>
  <c r="G234" i="1" s="1"/>
  <c r="K234" i="1" s="1"/>
  <c r="G171" i="1"/>
  <c r="J171" i="1" s="1"/>
  <c r="E21" i="1"/>
  <c r="E46" i="1"/>
  <c r="E16" i="2" s="1"/>
  <c r="E55" i="1"/>
  <c r="F55" i="1" s="1"/>
  <c r="G55" i="1" s="1"/>
  <c r="I55" i="1" s="1"/>
  <c r="E60" i="1"/>
  <c r="E65" i="1"/>
  <c r="E84" i="1"/>
  <c r="E181" i="1"/>
  <c r="E126" i="2" s="1"/>
  <c r="E213" i="1"/>
  <c r="E195" i="1"/>
  <c r="E159" i="1"/>
  <c r="E127" i="1"/>
  <c r="E131" i="1"/>
  <c r="E135" i="1"/>
  <c r="E139" i="1"/>
  <c r="E143" i="1"/>
  <c r="E198" i="1"/>
  <c r="F198" i="1" s="1"/>
  <c r="G198" i="1" s="1"/>
  <c r="I198" i="1" s="1"/>
  <c r="E71" i="1"/>
  <c r="F71" i="1" s="1"/>
  <c r="G71" i="1" s="1"/>
  <c r="I71" i="1" s="1"/>
  <c r="E76" i="1"/>
  <c r="E91" i="1"/>
  <c r="E104" i="1"/>
  <c r="E219" i="1"/>
  <c r="E118" i="1"/>
  <c r="E222" i="1"/>
  <c r="F222" i="1" s="1"/>
  <c r="G222" i="1" s="1"/>
  <c r="K222" i="1" s="1"/>
  <c r="E79" i="1"/>
  <c r="E233" i="1"/>
  <c r="F233" i="1" s="1"/>
  <c r="G233" i="1" s="1"/>
  <c r="K233" i="1" s="1"/>
  <c r="E30" i="1"/>
  <c r="G63" i="1"/>
  <c r="I63" i="1" s="1"/>
  <c r="E25" i="1"/>
  <c r="E155" i="2" s="1"/>
  <c r="E56" i="1"/>
  <c r="E61" i="1"/>
  <c r="E66" i="1"/>
  <c r="E85" i="1"/>
  <c r="E179" i="1"/>
  <c r="F179" i="1" s="1"/>
  <c r="E208" i="1"/>
  <c r="E113" i="1"/>
  <c r="F113" i="1" s="1"/>
  <c r="G113" i="1" s="1"/>
  <c r="I113" i="1" s="1"/>
  <c r="E87" i="1"/>
  <c r="E184" i="1"/>
  <c r="E120" i="1"/>
  <c r="E100" i="1"/>
  <c r="E207" i="1"/>
  <c r="E158" i="1"/>
  <c r="E165" i="1"/>
  <c r="E178" i="1"/>
  <c r="F178" i="1" s="1"/>
  <c r="E197" i="1"/>
  <c r="F197" i="1" s="1"/>
  <c r="G197" i="1" s="1"/>
  <c r="I197" i="1" s="1"/>
  <c r="E155" i="1"/>
  <c r="F155" i="1" s="1"/>
  <c r="G155" i="1" s="1"/>
  <c r="K155" i="1" s="1"/>
  <c r="E190" i="1"/>
  <c r="E157" i="1"/>
  <c r="E27" i="1"/>
  <c r="E41" i="1"/>
  <c r="F41" i="1" s="1"/>
  <c r="E89" i="1"/>
  <c r="E94" i="1"/>
  <c r="E107" i="1"/>
  <c r="E114" i="1"/>
  <c r="E69" i="1"/>
  <c r="E231" i="1"/>
  <c r="F231" i="1" s="1"/>
  <c r="G231" i="1" s="1"/>
  <c r="K231" i="1" s="1"/>
  <c r="E154" i="1"/>
  <c r="E232" i="1"/>
  <c r="F232" i="1" s="1"/>
  <c r="G232" i="1" s="1"/>
  <c r="K232" i="1" s="1"/>
  <c r="E38" i="1"/>
  <c r="F38" i="1" s="1"/>
  <c r="G38" i="1" s="1"/>
  <c r="I38" i="1" s="1"/>
  <c r="E122" i="1"/>
  <c r="E47" i="1"/>
  <c r="E51" i="1"/>
  <c r="E57" i="1"/>
  <c r="E27" i="2" s="1"/>
  <c r="E177" i="1"/>
  <c r="F177" i="1" s="1"/>
  <c r="E68" i="1"/>
  <c r="E128" i="1"/>
  <c r="E132" i="1"/>
  <c r="E136" i="1"/>
  <c r="E140" i="1"/>
  <c r="E144" i="1"/>
  <c r="E146" i="1"/>
  <c r="E105" i="1"/>
  <c r="E74" i="1"/>
  <c r="E210" i="1"/>
  <c r="E34" i="1"/>
  <c r="E236" i="1"/>
  <c r="F236" i="1" s="1"/>
  <c r="G236" i="1" s="1"/>
  <c r="K236" i="1" s="1"/>
  <c r="E226" i="1"/>
  <c r="F226" i="1" s="1"/>
  <c r="G226" i="1" s="1"/>
  <c r="K226" i="1" s="1"/>
  <c r="E201" i="1"/>
  <c r="F201" i="1" s="1"/>
  <c r="G201" i="1" s="1"/>
  <c r="I201" i="1" s="1"/>
  <c r="E40" i="1"/>
  <c r="E11" i="2" s="1"/>
  <c r="E48" i="1"/>
  <c r="E52" i="1"/>
  <c r="F52" i="1" s="1"/>
  <c r="G52" i="1" s="1"/>
  <c r="I52" i="1" s="1"/>
  <c r="E149" i="1"/>
  <c r="E200" i="1"/>
  <c r="E121" i="1"/>
  <c r="E101" i="1"/>
  <c r="E185" i="1"/>
  <c r="E37" i="1"/>
  <c r="E194" i="1"/>
  <c r="E147" i="1"/>
  <c r="G116" i="1"/>
  <c r="I116" i="1" s="1"/>
  <c r="E95" i="1"/>
  <c r="E191" i="1"/>
  <c r="E67" i="1"/>
  <c r="E161" i="1"/>
  <c r="E187" i="1"/>
  <c r="F187" i="1" s="1"/>
  <c r="G187" i="1" s="1"/>
  <c r="K187" i="1" s="1"/>
  <c r="E176" i="1"/>
  <c r="F176" i="1" s="1"/>
  <c r="E221" i="1"/>
  <c r="E124" i="1"/>
  <c r="E99" i="1"/>
  <c r="E174" i="1"/>
  <c r="E39" i="1"/>
  <c r="E23" i="1"/>
  <c r="E110" i="1"/>
  <c r="E164" i="1"/>
  <c r="E193" i="1"/>
  <c r="E98" i="1"/>
  <c r="E22" i="1"/>
  <c r="G225" i="1"/>
  <c r="K225" i="1" s="1"/>
  <c r="E102" i="1"/>
  <c r="E160" i="1"/>
  <c r="G212" i="1"/>
  <c r="K212" i="1" s="1"/>
  <c r="G24" i="1"/>
  <c r="I24" i="1" s="1"/>
  <c r="E29" i="1"/>
  <c r="E42" i="1"/>
  <c r="G49" i="1"/>
  <c r="I49" i="1" s="1"/>
  <c r="G53" i="1"/>
  <c r="I53" i="1" s="1"/>
  <c r="E58" i="1"/>
  <c r="E62" i="1"/>
  <c r="E82" i="1"/>
  <c r="E148" i="1"/>
  <c r="E188" i="1"/>
  <c r="F188" i="1" s="1"/>
  <c r="U188" i="1" s="1"/>
  <c r="E175" i="1"/>
  <c r="F175" i="1" s="1"/>
  <c r="E172" i="1"/>
  <c r="E33" i="1"/>
  <c r="E129" i="1"/>
  <c r="E133" i="1"/>
  <c r="E137" i="1"/>
  <c r="E141" i="1"/>
  <c r="E162" i="1"/>
  <c r="E216" i="1"/>
  <c r="F216" i="1" s="1"/>
  <c r="G216" i="1" s="1"/>
  <c r="K216" i="1" s="1"/>
  <c r="E183" i="1"/>
  <c r="E215" i="1"/>
  <c r="E147" i="2" s="1"/>
  <c r="G119" i="1"/>
  <c r="I119" i="1" s="1"/>
  <c r="E92" i="1"/>
  <c r="G103" i="1"/>
  <c r="I103" i="1" s="1"/>
  <c r="E70" i="1"/>
  <c r="E72" i="1"/>
  <c r="E108" i="1"/>
  <c r="E150" i="1"/>
  <c r="G145" i="1"/>
  <c r="I145" i="1" s="1"/>
  <c r="F26" i="1"/>
  <c r="U26" i="1" s="1"/>
  <c r="E156" i="2"/>
  <c r="E14" i="2"/>
  <c r="F44" i="1"/>
  <c r="G44" i="1" s="1"/>
  <c r="I44" i="1" s="1"/>
  <c r="F173" i="1"/>
  <c r="G173" i="1" s="1"/>
  <c r="J173" i="1" s="1"/>
  <c r="E184" i="2"/>
  <c r="F40" i="1"/>
  <c r="G40" i="1" s="1"/>
  <c r="I40" i="1" s="1"/>
  <c r="F57" i="1"/>
  <c r="G57" i="1" s="1"/>
  <c r="I57" i="1" s="1"/>
  <c r="F25" i="1"/>
  <c r="G25" i="1" s="1"/>
  <c r="I25" i="1" s="1"/>
  <c r="F73" i="1"/>
  <c r="G73" i="1" s="1"/>
  <c r="I73" i="1" s="1"/>
  <c r="F211" i="1"/>
  <c r="G211" i="1" s="1"/>
  <c r="E22" i="2"/>
  <c r="F181" i="1"/>
  <c r="F93" i="1"/>
  <c r="G93" i="1" s="1"/>
  <c r="I93" i="1" s="1"/>
  <c r="E29" i="2"/>
  <c r="E20" i="2"/>
  <c r="E38" i="2"/>
  <c r="F215" i="1" l="1"/>
  <c r="G215" i="1" s="1"/>
  <c r="K215" i="1" s="1"/>
  <c r="E25" i="2"/>
  <c r="F46" i="1"/>
  <c r="G46" i="1" s="1"/>
  <c r="I46" i="1" s="1"/>
  <c r="F82" i="1"/>
  <c r="G82" i="1" s="1"/>
  <c r="I82" i="1" s="1"/>
  <c r="E49" i="2"/>
  <c r="E137" i="2"/>
  <c r="E168" i="2"/>
  <c r="F92" i="1"/>
  <c r="G92" i="1" s="1"/>
  <c r="I92" i="1" s="1"/>
  <c r="E58" i="2"/>
  <c r="F133" i="1"/>
  <c r="G133" i="1" s="1"/>
  <c r="I133" i="1" s="1"/>
  <c r="E98" i="2"/>
  <c r="E32" i="2"/>
  <c r="F62" i="1"/>
  <c r="G62" i="1" s="1"/>
  <c r="I62" i="1" s="1"/>
  <c r="E64" i="2"/>
  <c r="F98" i="1"/>
  <c r="G98" i="1" s="1"/>
  <c r="I98" i="1" s="1"/>
  <c r="F99" i="1"/>
  <c r="G99" i="1" s="1"/>
  <c r="I99" i="1" s="1"/>
  <c r="E65" i="2"/>
  <c r="F95" i="1"/>
  <c r="G95" i="1" s="1"/>
  <c r="I95" i="1" s="1"/>
  <c r="E61" i="2"/>
  <c r="F121" i="1"/>
  <c r="G121" i="1" s="1"/>
  <c r="I121" i="1" s="1"/>
  <c r="E86" i="2"/>
  <c r="F105" i="1"/>
  <c r="G105" i="1" s="1"/>
  <c r="I105" i="1" s="1"/>
  <c r="E71" i="2"/>
  <c r="E172" i="2"/>
  <c r="F69" i="1"/>
  <c r="G69" i="1" s="1"/>
  <c r="I69" i="1" s="1"/>
  <c r="F157" i="1"/>
  <c r="G157" i="1" s="1"/>
  <c r="J157" i="1" s="1"/>
  <c r="E173" i="2"/>
  <c r="E204" i="2"/>
  <c r="F207" i="1"/>
  <c r="G207" i="1" s="1"/>
  <c r="I207" i="1" s="1"/>
  <c r="E84" i="2"/>
  <c r="E83" i="2"/>
  <c r="F118" i="1"/>
  <c r="G118" i="1" s="1"/>
  <c r="I118" i="1" s="1"/>
  <c r="E108" i="2"/>
  <c r="F143" i="1"/>
  <c r="G143" i="1" s="1"/>
  <c r="I143" i="1" s="1"/>
  <c r="F169" i="1"/>
  <c r="G169" i="1" s="1"/>
  <c r="J169" i="1" s="1"/>
  <c r="E180" i="2"/>
  <c r="F115" i="1"/>
  <c r="G115" i="1" s="1"/>
  <c r="I115" i="1" s="1"/>
  <c r="E80" i="2"/>
  <c r="F112" i="1"/>
  <c r="G112" i="1" s="1"/>
  <c r="I112" i="1" s="1"/>
  <c r="E77" i="2"/>
  <c r="E78" i="2"/>
  <c r="F129" i="1"/>
  <c r="G129" i="1" s="1"/>
  <c r="I129" i="1" s="1"/>
  <c r="E94" i="2"/>
  <c r="E28" i="2"/>
  <c r="F58" i="1"/>
  <c r="G58" i="1" s="1"/>
  <c r="I58" i="1" s="1"/>
  <c r="F193" i="1"/>
  <c r="G193" i="1" s="1"/>
  <c r="K193" i="1" s="1"/>
  <c r="E130" i="2"/>
  <c r="F124" i="1"/>
  <c r="G124" i="1" s="1"/>
  <c r="I124" i="1" s="1"/>
  <c r="E89" i="2"/>
  <c r="E136" i="2"/>
  <c r="F200" i="1"/>
  <c r="G200" i="1" s="1"/>
  <c r="K200" i="1" s="1"/>
  <c r="E111" i="2"/>
  <c r="F146" i="1"/>
  <c r="G146" i="1" s="1"/>
  <c r="I146" i="1" s="1"/>
  <c r="F114" i="1"/>
  <c r="G114" i="1" s="1"/>
  <c r="I114" i="1" s="1"/>
  <c r="E79" i="2"/>
  <c r="E198" i="2"/>
  <c r="F190" i="1"/>
  <c r="G190" i="1" s="1"/>
  <c r="K190" i="1" s="1"/>
  <c r="E66" i="2"/>
  <c r="F100" i="1"/>
  <c r="G100" i="1" s="1"/>
  <c r="I100" i="1" s="1"/>
  <c r="E140" i="2"/>
  <c r="F208" i="1"/>
  <c r="G208" i="1" s="1"/>
  <c r="K208" i="1" s="1"/>
  <c r="F219" i="1"/>
  <c r="G219" i="1" s="1"/>
  <c r="K219" i="1" s="1"/>
  <c r="E148" i="2"/>
  <c r="E104" i="2"/>
  <c r="F139" i="1"/>
  <c r="G139" i="1" s="1"/>
  <c r="I139" i="1" s="1"/>
  <c r="E51" i="2"/>
  <c r="F84" i="1"/>
  <c r="G84" i="1" s="1"/>
  <c r="I84" i="1" s="1"/>
  <c r="E141" i="2"/>
  <c r="F209" i="1"/>
  <c r="G209" i="1" s="1"/>
  <c r="K209" i="1" s="1"/>
  <c r="F125" i="1"/>
  <c r="G125" i="1" s="1"/>
  <c r="I125" i="1" s="1"/>
  <c r="E90" i="2"/>
  <c r="F33" i="1"/>
  <c r="G33" i="1" s="1"/>
  <c r="I33" i="1" s="1"/>
  <c r="E163" i="2"/>
  <c r="F164" i="1"/>
  <c r="G164" i="1" s="1"/>
  <c r="I164" i="1" s="1"/>
  <c r="E124" i="2"/>
  <c r="F221" i="1"/>
  <c r="G221" i="1" s="1"/>
  <c r="K221" i="1" s="1"/>
  <c r="E150" i="2"/>
  <c r="F147" i="1"/>
  <c r="G147" i="1" s="1"/>
  <c r="I147" i="1" s="1"/>
  <c r="E112" i="2"/>
  <c r="F149" i="1"/>
  <c r="G149" i="1" s="1"/>
  <c r="I149" i="1" s="1"/>
  <c r="E114" i="2"/>
  <c r="E109" i="2"/>
  <c r="F144" i="1"/>
  <c r="G144" i="1" s="1"/>
  <c r="I144" i="1" s="1"/>
  <c r="E85" i="2"/>
  <c r="F120" i="1"/>
  <c r="G120" i="1" s="1"/>
  <c r="I120" i="1" s="1"/>
  <c r="F104" i="1"/>
  <c r="G104" i="1" s="1"/>
  <c r="I104" i="1" s="1"/>
  <c r="E70" i="2"/>
  <c r="E100" i="2"/>
  <c r="F135" i="1"/>
  <c r="G135" i="1" s="1"/>
  <c r="I135" i="1" s="1"/>
  <c r="F65" i="1"/>
  <c r="G65" i="1" s="1"/>
  <c r="I65" i="1" s="1"/>
  <c r="E35" i="2"/>
  <c r="F123" i="1"/>
  <c r="G123" i="1" s="1"/>
  <c r="I123" i="1" s="1"/>
  <c r="E88" i="2"/>
  <c r="F220" i="1"/>
  <c r="G220" i="1" s="1"/>
  <c r="K220" i="1" s="1"/>
  <c r="E149" i="2"/>
  <c r="E118" i="2"/>
  <c r="F153" i="1"/>
  <c r="G153" i="1" s="1"/>
  <c r="I153" i="1" s="1"/>
  <c r="F150" i="1"/>
  <c r="G150" i="1" s="1"/>
  <c r="I150" i="1" s="1"/>
  <c r="E115" i="2"/>
  <c r="E192" i="2"/>
  <c r="F183" i="1"/>
  <c r="G183" i="1" s="1"/>
  <c r="K183" i="1" s="1"/>
  <c r="F172" i="1"/>
  <c r="G172" i="1" s="1"/>
  <c r="J172" i="1" s="1"/>
  <c r="E183" i="2"/>
  <c r="F160" i="1"/>
  <c r="G160" i="1" s="1"/>
  <c r="J160" i="1" s="1"/>
  <c r="E176" i="2"/>
  <c r="E76" i="2"/>
  <c r="F110" i="1"/>
  <c r="G110" i="1" s="1"/>
  <c r="I110" i="1" s="1"/>
  <c r="F194" i="1"/>
  <c r="G194" i="1" s="1"/>
  <c r="I194" i="1" s="1"/>
  <c r="E131" i="2"/>
  <c r="E105" i="2"/>
  <c r="F140" i="1"/>
  <c r="G140" i="1" s="1"/>
  <c r="I140" i="1" s="1"/>
  <c r="E87" i="2"/>
  <c r="F122" i="1"/>
  <c r="G122" i="1" s="1"/>
  <c r="I122" i="1" s="1"/>
  <c r="E73" i="2"/>
  <c r="F107" i="1"/>
  <c r="G107" i="1" s="1"/>
  <c r="I107" i="1" s="1"/>
  <c r="F184" i="1"/>
  <c r="G184" i="1" s="1"/>
  <c r="K184" i="1" s="1"/>
  <c r="E128" i="2"/>
  <c r="F91" i="1"/>
  <c r="G91" i="1" s="1"/>
  <c r="I91" i="1" s="1"/>
  <c r="E57" i="2"/>
  <c r="E96" i="2"/>
  <c r="F131" i="1"/>
  <c r="G131" i="1" s="1"/>
  <c r="I131" i="1" s="1"/>
  <c r="E30" i="2"/>
  <c r="F60" i="1"/>
  <c r="G60" i="1" s="1"/>
  <c r="I60" i="1" s="1"/>
  <c r="F109" i="1"/>
  <c r="G109" i="1" s="1"/>
  <c r="I109" i="1" s="1"/>
  <c r="E75" i="2"/>
  <c r="F203" i="1"/>
  <c r="G203" i="1" s="1"/>
  <c r="I203" i="1" s="1"/>
  <c r="E139" i="2"/>
  <c r="F54" i="1"/>
  <c r="G54" i="1" s="1"/>
  <c r="I54" i="1" s="1"/>
  <c r="E24" i="2"/>
  <c r="E74" i="2"/>
  <c r="F108" i="1"/>
  <c r="G108" i="1" s="1"/>
  <c r="I108" i="1" s="1"/>
  <c r="F42" i="1"/>
  <c r="G42" i="1" s="1"/>
  <c r="I42" i="1" s="1"/>
  <c r="E12" i="2"/>
  <c r="F102" i="1"/>
  <c r="G102" i="1" s="1"/>
  <c r="I102" i="1" s="1"/>
  <c r="E68" i="2"/>
  <c r="F37" i="1"/>
  <c r="G37" i="1" s="1"/>
  <c r="I37" i="1" s="1"/>
  <c r="E167" i="2"/>
  <c r="F48" i="1"/>
  <c r="G48" i="1" s="1"/>
  <c r="I48" i="1" s="1"/>
  <c r="E18" i="2"/>
  <c r="F34" i="1"/>
  <c r="G34" i="1" s="1"/>
  <c r="I34" i="1" s="1"/>
  <c r="E164" i="2"/>
  <c r="E101" i="2"/>
  <c r="F136" i="1"/>
  <c r="G136" i="1" s="1"/>
  <c r="I136" i="1" s="1"/>
  <c r="F94" i="1"/>
  <c r="G94" i="1" s="1"/>
  <c r="I94" i="1" s="1"/>
  <c r="E60" i="2"/>
  <c r="F85" i="1"/>
  <c r="G85" i="1" s="1"/>
  <c r="I85" i="1" s="1"/>
  <c r="E52" i="2"/>
  <c r="F30" i="1"/>
  <c r="G30" i="1" s="1"/>
  <c r="I30" i="1" s="1"/>
  <c r="E160" i="2"/>
  <c r="F76" i="1"/>
  <c r="G76" i="1" s="1"/>
  <c r="I76" i="1" s="1"/>
  <c r="E43" i="2"/>
  <c r="E92" i="2"/>
  <c r="F127" i="1"/>
  <c r="G127" i="1" s="1"/>
  <c r="I127" i="1" s="1"/>
  <c r="E205" i="2"/>
  <c r="F217" i="1"/>
  <c r="G217" i="1" s="1"/>
  <c r="K217" i="1" s="1"/>
  <c r="E39" i="2"/>
  <c r="F72" i="1"/>
  <c r="G72" i="1" s="1"/>
  <c r="I72" i="1" s="1"/>
  <c r="F162" i="1"/>
  <c r="G162" i="1" s="1"/>
  <c r="I162" i="1" s="1"/>
  <c r="E122" i="2"/>
  <c r="E159" i="2"/>
  <c r="F29" i="1"/>
  <c r="G29" i="1" s="1"/>
  <c r="I29" i="1" s="1"/>
  <c r="F23" i="1"/>
  <c r="G23" i="1" s="1"/>
  <c r="I23" i="1" s="1"/>
  <c r="E153" i="2"/>
  <c r="F161" i="1"/>
  <c r="G161" i="1" s="1"/>
  <c r="I161" i="1" s="1"/>
  <c r="E121" i="2"/>
  <c r="F185" i="1"/>
  <c r="G185" i="1" s="1"/>
  <c r="E193" i="2"/>
  <c r="F210" i="1"/>
  <c r="G210" i="1" s="1"/>
  <c r="K210" i="1" s="1"/>
  <c r="E142" i="2"/>
  <c r="E97" i="2"/>
  <c r="F132" i="1"/>
  <c r="G132" i="1" s="1"/>
  <c r="I132" i="1" s="1"/>
  <c r="E21" i="2"/>
  <c r="F51" i="1"/>
  <c r="G51" i="1" s="1"/>
  <c r="I51" i="1" s="1"/>
  <c r="E55" i="2"/>
  <c r="F89" i="1"/>
  <c r="G89" i="1" s="1"/>
  <c r="I89" i="1" s="1"/>
  <c r="F66" i="1"/>
  <c r="G66" i="1" s="1"/>
  <c r="I66" i="1" s="1"/>
  <c r="E36" i="2"/>
  <c r="F159" i="1"/>
  <c r="G159" i="1" s="1"/>
  <c r="J159" i="1" s="1"/>
  <c r="E175" i="2"/>
  <c r="E161" i="2"/>
  <c r="F31" i="1"/>
  <c r="G31" i="1" s="1"/>
  <c r="I31" i="1" s="1"/>
  <c r="E162" i="2"/>
  <c r="F32" i="1"/>
  <c r="G32" i="1" s="1"/>
  <c r="I32" i="1" s="1"/>
  <c r="F96" i="1"/>
  <c r="G96" i="1" s="1"/>
  <c r="I96" i="1" s="1"/>
  <c r="E62" i="2"/>
  <c r="F45" i="1"/>
  <c r="G45" i="1" s="1"/>
  <c r="I45" i="1" s="1"/>
  <c r="E15" i="2"/>
  <c r="E202" i="2"/>
  <c r="F205" i="1"/>
  <c r="G205" i="1" s="1"/>
  <c r="K205" i="1" s="1"/>
  <c r="F70" i="1"/>
  <c r="G70" i="1" s="1"/>
  <c r="I70" i="1" s="1"/>
  <c r="E37" i="2"/>
  <c r="F141" i="1"/>
  <c r="G141" i="1" s="1"/>
  <c r="I141" i="1" s="1"/>
  <c r="E106" i="2"/>
  <c r="F148" i="1"/>
  <c r="G148" i="1" s="1"/>
  <c r="I148" i="1" s="1"/>
  <c r="E113" i="2"/>
  <c r="E169" i="2"/>
  <c r="F39" i="1"/>
  <c r="G39" i="1" s="1"/>
  <c r="I39" i="1" s="1"/>
  <c r="E170" i="2"/>
  <c r="F67" i="1"/>
  <c r="G67" i="1" s="1"/>
  <c r="I67" i="1" s="1"/>
  <c r="E41" i="2"/>
  <c r="F74" i="1"/>
  <c r="G74" i="1" s="1"/>
  <c r="I74" i="1" s="1"/>
  <c r="F128" i="1"/>
  <c r="G128" i="1" s="1"/>
  <c r="I128" i="1" s="1"/>
  <c r="E93" i="2"/>
  <c r="E17" i="2"/>
  <c r="F47" i="1"/>
  <c r="G47" i="1" s="1"/>
  <c r="I47" i="1" s="1"/>
  <c r="F154" i="1"/>
  <c r="G154" i="1" s="1"/>
  <c r="K154" i="1" s="1"/>
  <c r="E119" i="2"/>
  <c r="F165" i="1"/>
  <c r="G165" i="1" s="1"/>
  <c r="I165" i="1" s="1"/>
  <c r="E125" i="2"/>
  <c r="E53" i="2"/>
  <c r="F87" i="1"/>
  <c r="G87" i="1" s="1"/>
  <c r="I87" i="1" s="1"/>
  <c r="F61" i="1"/>
  <c r="G61" i="1" s="1"/>
  <c r="I61" i="1" s="1"/>
  <c r="E31" i="2"/>
  <c r="E46" i="2"/>
  <c r="F79" i="1"/>
  <c r="G79" i="1" s="1"/>
  <c r="I79" i="1" s="1"/>
  <c r="E200" i="2"/>
  <c r="F195" i="1"/>
  <c r="G195" i="1" s="1"/>
  <c r="K195" i="1" s="1"/>
  <c r="F166" i="1"/>
  <c r="G166" i="1" s="1"/>
  <c r="J166" i="1" s="1"/>
  <c r="E177" i="2"/>
  <c r="E178" i="2"/>
  <c r="F167" i="1"/>
  <c r="G167" i="1" s="1"/>
  <c r="J167" i="1" s="1"/>
  <c r="F28" i="1"/>
  <c r="G28" i="1" s="1"/>
  <c r="I28" i="1" s="1"/>
  <c r="E158" i="2"/>
  <c r="F214" i="1"/>
  <c r="G214" i="1" s="1"/>
  <c r="K214" i="1" s="1"/>
  <c r="E146" i="2"/>
  <c r="F137" i="1"/>
  <c r="G137" i="1" s="1"/>
  <c r="I137" i="1" s="1"/>
  <c r="E102" i="2"/>
  <c r="F22" i="1"/>
  <c r="G22" i="1" s="1"/>
  <c r="I22" i="1" s="1"/>
  <c r="E152" i="2"/>
  <c r="F174" i="1"/>
  <c r="G174" i="1" s="1"/>
  <c r="K174" i="1" s="1"/>
  <c r="E185" i="2"/>
  <c r="F191" i="1"/>
  <c r="G191" i="1" s="1"/>
  <c r="K191" i="1" s="1"/>
  <c r="E199" i="2"/>
  <c r="F101" i="1"/>
  <c r="G101" i="1" s="1"/>
  <c r="I101" i="1" s="1"/>
  <c r="E67" i="2"/>
  <c r="F68" i="1"/>
  <c r="G68" i="1" s="1"/>
  <c r="I68" i="1" s="1"/>
  <c r="E171" i="2"/>
  <c r="E157" i="2"/>
  <c r="F27" i="1"/>
  <c r="G27" i="1" s="1"/>
  <c r="I27" i="1" s="1"/>
  <c r="F158" i="1"/>
  <c r="G158" i="1" s="1"/>
  <c r="J158" i="1" s="1"/>
  <c r="E174" i="2"/>
  <c r="F56" i="1"/>
  <c r="G56" i="1" s="1"/>
  <c r="I56" i="1" s="1"/>
  <c r="E26" i="2"/>
  <c r="F213" i="1"/>
  <c r="G213" i="1" s="1"/>
  <c r="K213" i="1" s="1"/>
  <c r="E145" i="2"/>
  <c r="F21" i="1"/>
  <c r="G21" i="1" s="1"/>
  <c r="I21" i="1" s="1"/>
  <c r="E151" i="2"/>
  <c r="E203" i="2"/>
  <c r="F206" i="1"/>
  <c r="G206" i="1" s="1"/>
  <c r="I206" i="1" s="1"/>
  <c r="F77" i="1"/>
  <c r="G77" i="1" s="1"/>
  <c r="I77" i="1" s="1"/>
  <c r="E44" i="2"/>
  <c r="E91" i="2"/>
  <c r="F126" i="1"/>
  <c r="G126" i="1" s="1"/>
  <c r="I126" i="1" s="1"/>
  <c r="E120" i="2"/>
  <c r="F156" i="1"/>
  <c r="G156" i="1" s="1"/>
  <c r="I156" i="1" s="1"/>
  <c r="K211" i="1"/>
  <c r="C11" i="1"/>
  <c r="C12" i="1"/>
  <c r="O241" i="1" l="1"/>
  <c r="O240" i="1"/>
  <c r="O239" i="1"/>
  <c r="O238" i="1"/>
  <c r="O237" i="1"/>
  <c r="C16" i="1"/>
  <c r="D18" i="1" s="1"/>
  <c r="O188" i="1"/>
  <c r="O177" i="1"/>
  <c r="O223" i="1"/>
  <c r="O50" i="1"/>
  <c r="O57" i="1"/>
  <c r="O119" i="1"/>
  <c r="O141" i="1"/>
  <c r="O157" i="1"/>
  <c r="O128" i="1"/>
  <c r="O193" i="1"/>
  <c r="O206" i="1"/>
  <c r="O74" i="1"/>
  <c r="O189" i="1"/>
  <c r="O67" i="1"/>
  <c r="O136" i="1"/>
  <c r="O76" i="1"/>
  <c r="O100" i="1"/>
  <c r="O215" i="1"/>
  <c r="O72" i="1"/>
  <c r="O43" i="1"/>
  <c r="O167" i="1"/>
  <c r="O28" i="1"/>
  <c r="O61" i="1"/>
  <c r="O159" i="1"/>
  <c r="O40" i="1"/>
  <c r="O33" i="1"/>
  <c r="O63" i="1"/>
  <c r="O218" i="1"/>
  <c r="O49" i="1"/>
  <c r="O114" i="1"/>
  <c r="O60" i="1"/>
  <c r="O151" i="1"/>
  <c r="O125" i="1"/>
  <c r="O122" i="1"/>
  <c r="O186" i="1"/>
  <c r="O71" i="1"/>
  <c r="O211" i="1"/>
  <c r="O78" i="1"/>
  <c r="O62" i="1"/>
  <c r="O55" i="1"/>
  <c r="O23" i="1"/>
  <c r="O115" i="1"/>
  <c r="O48" i="1"/>
  <c r="O212" i="1"/>
  <c r="O168" i="1"/>
  <c r="O58" i="1"/>
  <c r="O45" i="1"/>
  <c r="O104" i="1"/>
  <c r="O236" i="1"/>
  <c r="O180" i="1"/>
  <c r="O210" i="1"/>
  <c r="O146" i="1"/>
  <c r="O35" i="1"/>
  <c r="O163" i="1"/>
  <c r="O142" i="1"/>
  <c r="O42" i="1"/>
  <c r="O234" i="1"/>
  <c r="O77" i="1"/>
  <c r="O90" i="1"/>
  <c r="O41" i="1"/>
  <c r="O107" i="1"/>
  <c r="O166" i="1"/>
  <c r="O207" i="1"/>
  <c r="O95" i="1"/>
  <c r="O198" i="1"/>
  <c r="O194" i="1"/>
  <c r="O213" i="1"/>
  <c r="O65" i="1"/>
  <c r="O229" i="1"/>
  <c r="O44" i="1"/>
  <c r="O204" i="1"/>
  <c r="O152" i="1"/>
  <c r="O31" i="1"/>
  <c r="O140" i="1"/>
  <c r="O109" i="1"/>
  <c r="O47" i="1"/>
  <c r="O131" i="1"/>
  <c r="O139" i="1"/>
  <c r="O170" i="1"/>
  <c r="O102" i="1"/>
  <c r="O235" i="1"/>
  <c r="O160" i="1"/>
  <c r="O96" i="1"/>
  <c r="O93" i="1"/>
  <c r="O30" i="1"/>
  <c r="O220" i="1"/>
  <c r="O83" i="1"/>
  <c r="O59" i="1"/>
  <c r="O169" i="1"/>
  <c r="O117" i="1"/>
  <c r="O132" i="1"/>
  <c r="O162" i="1"/>
  <c r="O203" i="1"/>
  <c r="O224" i="1"/>
  <c r="O165" i="1"/>
  <c r="O97" i="1"/>
  <c r="O116" i="1"/>
  <c r="O173" i="1"/>
  <c r="O82" i="1"/>
  <c r="O38" i="1"/>
  <c r="O179" i="1"/>
  <c r="O199" i="1"/>
  <c r="O176" i="1"/>
  <c r="O209" i="1"/>
  <c r="O103" i="1"/>
  <c r="O144" i="1"/>
  <c r="O222" i="1"/>
  <c r="O120" i="1"/>
  <c r="O24" i="1"/>
  <c r="O153" i="1"/>
  <c r="O91" i="1"/>
  <c r="O51" i="1"/>
  <c r="O192" i="1"/>
  <c r="O227" i="1"/>
  <c r="O201" i="1"/>
  <c r="O53" i="1"/>
  <c r="O174" i="1"/>
  <c r="O197" i="1"/>
  <c r="O21" i="1"/>
  <c r="O143" i="1"/>
  <c r="O54" i="1"/>
  <c r="O138" i="1"/>
  <c r="O84" i="1"/>
  <c r="O149" i="1"/>
  <c r="O205" i="1"/>
  <c r="O25" i="1"/>
  <c r="O150" i="1"/>
  <c r="O161" i="1"/>
  <c r="O92" i="1"/>
  <c r="O106" i="1"/>
  <c r="O112" i="1"/>
  <c r="O89" i="1"/>
  <c r="O86" i="1"/>
  <c r="O231" i="1"/>
  <c r="O200" i="1"/>
  <c r="O156" i="1"/>
  <c r="O216" i="1"/>
  <c r="O68" i="1"/>
  <c r="O158" i="1"/>
  <c r="O135" i="1"/>
  <c r="O81" i="1"/>
  <c r="O145" i="1"/>
  <c r="O101" i="1"/>
  <c r="O64" i="1"/>
  <c r="O26" i="1"/>
  <c r="O221" i="1"/>
  <c r="O85" i="1"/>
  <c r="O214" i="1"/>
  <c r="O39" i="1"/>
  <c r="O98" i="1"/>
  <c r="O225" i="1"/>
  <c r="C15" i="1"/>
  <c r="O79" i="1"/>
  <c r="O52" i="1"/>
  <c r="O182" i="1"/>
  <c r="O196" i="1"/>
  <c r="O123" i="1"/>
  <c r="O172" i="1"/>
  <c r="O34" i="1"/>
  <c r="O56" i="1"/>
  <c r="O154" i="1"/>
  <c r="O80" i="1"/>
  <c r="O87" i="1"/>
  <c r="O219" i="1"/>
  <c r="O134" i="1"/>
  <c r="O118" i="1"/>
  <c r="O124" i="1"/>
  <c r="O181" i="1"/>
  <c r="O29" i="1"/>
  <c r="O88" i="1"/>
  <c r="O217" i="1"/>
  <c r="O73" i="1"/>
  <c r="O111" i="1"/>
  <c r="O99" i="1"/>
  <c r="O233" i="1"/>
  <c r="O187" i="1"/>
  <c r="O66" i="1"/>
  <c r="O110" i="1"/>
  <c r="O148" i="1"/>
  <c r="O108" i="1"/>
  <c r="O228" i="1"/>
  <c r="O127" i="1"/>
  <c r="O27" i="1"/>
  <c r="O121" i="1"/>
  <c r="O208" i="1"/>
  <c r="O171" i="1"/>
  <c r="O70" i="1"/>
  <c r="O195" i="1"/>
  <c r="O183" i="1"/>
  <c r="O113" i="1"/>
  <c r="O184" i="1"/>
  <c r="O69" i="1"/>
  <c r="O191" i="1"/>
  <c r="O133" i="1"/>
  <c r="O46" i="1"/>
  <c r="O202" i="1"/>
  <c r="O230" i="1"/>
  <c r="O137" i="1"/>
  <c r="O175" i="1"/>
  <c r="O155" i="1"/>
  <c r="O190" i="1"/>
  <c r="O226" i="1"/>
  <c r="O37" i="1"/>
  <c r="O36" i="1"/>
  <c r="O232" i="1"/>
  <c r="O185" i="1"/>
  <c r="O178" i="1"/>
  <c r="O126" i="1"/>
  <c r="O32" i="1"/>
  <c r="O130" i="1"/>
  <c r="O164" i="1"/>
  <c r="O147" i="1"/>
  <c r="O129" i="1"/>
  <c r="O22" i="1"/>
  <c r="O75" i="1"/>
  <c r="O94" i="1"/>
  <c r="O105" i="1"/>
  <c r="K18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<sst xmlns="http://schemas.openxmlformats.org/spreadsheetml/2006/main" count="2148" uniqueCount="773">
  <si>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</si>
  <si>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</si>
  <si>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</si>
  <si>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</si>
  <si>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</si>
  <si>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</si>
  <si>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</si>
  <si>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</si>
  <si>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</si>
  <si>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</si>
  <si>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</si>
  <si>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</si>
  <si>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</si>
  <si>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</si>
  <si>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</si>
  <si>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</si>
  <si>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</si>
  <si>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</si>
  <si>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</si>
  <si>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</si>
  <si>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</si>
  <si>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</si>
  <si>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</si>
  <si>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</si>
  <si>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</si>
  <si>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</si>
  <si>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</si>
  <si>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</si>
  <si>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Bull.7</t>
  </si>
  <si>
    <t>B</t>
  </si>
  <si>
    <t>v</t>
  </si>
  <si>
    <t>BBSAG 10</t>
  </si>
  <si>
    <t>K</t>
  </si>
  <si>
    <t>Locher K</t>
  </si>
  <si>
    <t>BBSAG Bull.10</t>
  </si>
  <si>
    <t>BBSAG Bull.15</t>
  </si>
  <si>
    <t>BBSAG Bull.16</t>
  </si>
  <si>
    <t>BBSAG Bull.17</t>
  </si>
  <si>
    <t>BRNO 20</t>
  </si>
  <si>
    <t>BBSAG Bull.24</t>
  </si>
  <si>
    <t>BBSAG Bull.29</t>
  </si>
  <si>
    <t>BRNO 21</t>
  </si>
  <si>
    <t>G. Wedemayer</t>
  </si>
  <si>
    <t>AAVSO 3</t>
  </si>
  <si>
    <t>A</t>
  </si>
  <si>
    <t>D. Ruokonen</t>
  </si>
  <si>
    <t>BBSAG Bull.30</t>
  </si>
  <si>
    <t>Peter H</t>
  </si>
  <si>
    <t>G. Samolyk</t>
  </si>
  <si>
    <t>:</t>
  </si>
  <si>
    <t>BBSAG Bull.39</t>
  </si>
  <si>
    <t>G. Hanson</t>
  </si>
  <si>
    <t>P. Goodwin</t>
  </si>
  <si>
    <t>BBSAG Bull.50</t>
  </si>
  <si>
    <t>BRNO 23</t>
  </si>
  <si>
    <t>BBSAG Bull.52</t>
  </si>
  <si>
    <t>BRNO 26</t>
  </si>
  <si>
    <t>BBSAG Bull.57</t>
  </si>
  <si>
    <t>BBSAG Bull.61</t>
  </si>
  <si>
    <t>Germann R</t>
  </si>
  <si>
    <t>BBSAG Bull.64</t>
  </si>
  <si>
    <t>BBSAG Bull.68</t>
  </si>
  <si>
    <t>BBSAG Bull.69</t>
  </si>
  <si>
    <t>Wils P</t>
  </si>
  <si>
    <t>BBSAG Bull.73</t>
  </si>
  <si>
    <t>P. Atwood</t>
  </si>
  <si>
    <t>BBSAG 79</t>
  </si>
  <si>
    <t>BBSAG Bull.79</t>
  </si>
  <si>
    <t>BRNO 28</t>
  </si>
  <si>
    <t>BRNO 30</t>
  </si>
  <si>
    <t>M. Baldwin</t>
  </si>
  <si>
    <t>BBSAG Bull.89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</si>
  <si>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</si>
  <si>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</si>
  <si>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</si>
  <si>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</si>
  <si>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</si>
  <si>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</si>
  <si>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</si>
  <si>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</si>
  <si>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BRNO 31</t>
  </si>
  <si>
    <t>BBSAG Bull.105</t>
  </si>
  <si>
    <t>BBSAG Bull.107</t>
  </si>
  <si>
    <t>BBSAG Bull.109</t>
  </si>
  <si>
    <t>BBSAG Bull.113</t>
  </si>
  <si>
    <t>BBSAG Bull.115</t>
  </si>
  <si>
    <t>BBSAG Bull.116</t>
  </si>
  <si>
    <t>bad?</t>
  </si>
  <si>
    <t>IBVS 5220</t>
  </si>
  <si>
    <t>I</t>
  </si>
  <si>
    <t>IBVS 4887</t>
  </si>
  <si>
    <t># of data points:</t>
  </si>
  <si>
    <t>AE Cyg / GSC 02702-02046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</si>
  <si>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</si>
  <si>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</si>
  <si>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</si>
  <si>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</si>
  <si>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</si>
  <si>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</si>
  <si>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</si>
  <si>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</si>
  <si>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OEJV 0074</t>
  </si>
  <si>
    <t>vis</t>
  </si>
  <si>
    <t>CCD+C</t>
  </si>
  <si>
    <t>Add cycle</t>
  </si>
  <si>
    <t>Old Cycle</t>
  </si>
  <si>
    <t>IBVS 5918</t>
  </si>
  <si>
    <t>OEJV 0003</t>
  </si>
  <si>
    <t>JAVSO..38...85</t>
  </si>
  <si>
    <t>JAVSO..40....1</t>
  </si>
  <si>
    <t>JAVSO..36..186</t>
  </si>
  <si>
    <t>JAVSO..37...44</t>
  </si>
  <si>
    <t>JAVSO..38..183</t>
  </si>
  <si>
    <t>JAVSO..39..177</t>
  </si>
  <si>
    <t>II</t>
  </si>
  <si>
    <t>JAVSO..40..975</t>
  </si>
  <si>
    <t>JAVSO..41..122</t>
  </si>
  <si>
    <t>JAVSO..41..328</t>
  </si>
  <si>
    <t>IBVS 6095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</si>
  <si>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</si>
  <si>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</si>
  <si>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</si>
  <si>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</si>
  <si>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</si>
  <si>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</si>
  <si>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</si>
  <si>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</si>
  <si>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</si>
  <si>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</si>
  <si>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</si>
  <si>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</si>
  <si>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</si>
  <si>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2415704.459 </t>
  </si>
  <si>
    <t> 15.11.1901 23:00 </t>
  </si>
  <si>
    <t> 0.008 </t>
  </si>
  <si>
    <t>P </t>
  </si>
  <si>
    <t> A.S.Williams </t>
  </si>
  <si>
    <t> AN 184.98 </t>
  </si>
  <si>
    <t>2417087.477 </t>
  </si>
  <si>
    <t> 29.08.1905 23:26 </t>
  </si>
  <si>
    <t> -0.004 </t>
  </si>
  <si>
    <t>V </t>
  </si>
  <si>
    <t>2417189.258 </t>
  </si>
  <si>
    <t> 09.12.1905 18:11 </t>
  </si>
  <si>
    <t> 0.012 </t>
  </si>
  <si>
    <t>2417430.571 </t>
  </si>
  <si>
    <t> 08.08.1906 01:42 </t>
  </si>
  <si>
    <t> -0.002 </t>
  </si>
  <si>
    <t>2417464.494 </t>
  </si>
  <si>
    <t> 10.09.1906 23:51 </t>
  </si>
  <si>
    <t> -0.001 </t>
  </si>
  <si>
    <t>2417465.642 </t>
  </si>
  <si>
    <t> 12.09.1906 03:24 </t>
  </si>
  <si>
    <t> 0.178 </t>
  </si>
  <si>
    <t>2417807.579 </t>
  </si>
  <si>
    <t> 20.08.1907 01:53 </t>
  </si>
  <si>
    <t> -0.008 </t>
  </si>
  <si>
    <t>2418530.603 </t>
  </si>
  <si>
    <t> 12.08.1909 02:28 </t>
  </si>
  <si>
    <t> 0.002 </t>
  </si>
  <si>
    <t>2418531.569 </t>
  </si>
  <si>
    <t> 13.08.1909 01:39 </t>
  </si>
  <si>
    <t>2418564.511 </t>
  </si>
  <si>
    <t> 15.09.1909 00:15 </t>
  </si>
  <si>
    <t> -0.011 </t>
  </si>
  <si>
    <t>2423730.290 </t>
  </si>
  <si>
    <t> 06.11.1923 18:57 </t>
  </si>
  <si>
    <t> -0.000 </t>
  </si>
  <si>
    <t> W.Zessewitsch </t>
  </si>
  <si>
    <t> IODE 4.1.247 </t>
  </si>
  <si>
    <t>2424383.520 </t>
  </si>
  <si>
    <t> 21.08.1925 00:28 </t>
  </si>
  <si>
    <t> G.A.Lange </t>
  </si>
  <si>
    <t> AC 219.31 </t>
  </si>
  <si>
    <t>2426148.409 </t>
  </si>
  <si>
    <t> 20.06.1930 21:48 </t>
  </si>
  <si>
    <t>2426936.358 </t>
  </si>
  <si>
    <t> 16.08.1932 20:35 </t>
  </si>
  <si>
    <t>2430966.232 </t>
  </si>
  <si>
    <t> 29.08.1943 17:34 </t>
  </si>
  <si>
    <t> -0.010 </t>
  </si>
  <si>
    <t>2434359.386 </t>
  </si>
  <si>
    <t> 12.12.1952 21:15 </t>
  </si>
  <si>
    <t> 0.020 </t>
  </si>
  <si>
    <t> K.Rudnicki </t>
  </si>
  <si>
    <t> AA 8.48 </t>
  </si>
  <si>
    <t>2435360.534 </t>
  </si>
  <si>
    <t> 10.09.1955 00:48 </t>
  </si>
  <si>
    <t> B.Rusinek </t>
  </si>
  <si>
    <t>2435361.508 </t>
  </si>
  <si>
    <t> 11.09.1955 00:11 </t>
  </si>
  <si>
    <t> 0.003 </t>
  </si>
  <si>
    <t> J.Smak </t>
  </si>
  <si>
    <t> AA 9.52 </t>
  </si>
  <si>
    <t>2435364.409 </t>
  </si>
  <si>
    <t> 13.09.1955 21:48 </t>
  </si>
  <si>
    <t> AC 174.17 </t>
  </si>
  <si>
    <t>2441657.330 </t>
  </si>
  <si>
    <t> 05.12.1972 19:55 </t>
  </si>
  <si>
    <t> -0.015 </t>
  </si>
  <si>
    <t> R.Diethelm </t>
  </si>
  <si>
    <t> BBS 7 </t>
  </si>
  <si>
    <t>2441871.543 </t>
  </si>
  <si>
    <t> 08.07.1973 01:01 </t>
  </si>
  <si>
    <t> 0.007 </t>
  </si>
  <si>
    <t> K.Locher </t>
  </si>
  <si>
    <t> BBS 10 </t>
  </si>
  <si>
    <t>2442152.575 </t>
  </si>
  <si>
    <t> 15.04.1974 01:48 </t>
  </si>
  <si>
    <t> -0.025 </t>
  </si>
  <si>
    <t> BBS 15 </t>
  </si>
  <si>
    <t>2442185.542 </t>
  </si>
  <si>
    <t> 18.05.1974 01:00 </t>
  </si>
  <si>
    <t>2442218.510 </t>
  </si>
  <si>
    <t> 20.06.1974 00:14 </t>
  </si>
  <si>
    <t> 0.005 </t>
  </si>
  <si>
    <t> BBS 16 </t>
  </si>
  <si>
    <t>2442220.437 </t>
  </si>
  <si>
    <t> 21.06.1974 22:29 </t>
  </si>
  <si>
    <t> -0.006 </t>
  </si>
  <si>
    <t>2442285.376 </t>
  </si>
  <si>
    <t> 25.08.1974 21:01 </t>
  </si>
  <si>
    <t> BBS 17 </t>
  </si>
  <si>
    <t>2442318.331 </t>
  </si>
  <si>
    <t> 27.09.1974 19:56 </t>
  </si>
  <si>
    <t> 0.000 </t>
  </si>
  <si>
    <t>2442597.476 </t>
  </si>
  <si>
    <t> 03.07.1975 23:25 </t>
  </si>
  <si>
    <t> 0.019 </t>
  </si>
  <si>
    <t> P.Hajek </t>
  </si>
  <si>
    <t> BRNO 20 </t>
  </si>
  <si>
    <t>2442631.400 </t>
  </si>
  <si>
    <t> 06.08.1975 21:36 </t>
  </si>
  <si>
    <t> 0.022 </t>
  </si>
  <si>
    <t>2442657.537 </t>
  </si>
  <si>
    <t> 02.09.1975 00:53 </t>
  </si>
  <si>
    <t> BBS 24 </t>
  </si>
  <si>
    <t>2442664.335 </t>
  </si>
  <si>
    <t> 08.09.1975 20:02 </t>
  </si>
  <si>
    <t> 0.004 </t>
  </si>
  <si>
    <t> L.Trener </t>
  </si>
  <si>
    <t>2442664.343 </t>
  </si>
  <si>
    <t> 08.09.1975 20:13 </t>
  </si>
  <si>
    <t> R.Polloczek </t>
  </si>
  <si>
    <t>2442974.467 </t>
  </si>
  <si>
    <t> 14.07.1976 23:12 </t>
  </si>
  <si>
    <t> BBS 29 </t>
  </si>
  <si>
    <t>2443008.400 </t>
  </si>
  <si>
    <t> 17.08.1976 21:36 </t>
  </si>
  <si>
    <t> BRNO 21 </t>
  </si>
  <si>
    <t>2443026.799 </t>
  </si>
  <si>
    <t> 05.09.1976 07:10 </t>
  </si>
  <si>
    <t> G.Wedemayer </t>
  </si>
  <si>
    <t> AOEB 3 </t>
  </si>
  <si>
    <t>2443026.814 </t>
  </si>
  <si>
    <t> 05.09.1976 07:32 </t>
  </si>
  <si>
    <t> D.Ruokonen </t>
  </si>
  <si>
    <t>2443040.364 </t>
  </si>
  <si>
    <t> 18.09.1976 20:44 </t>
  </si>
  <si>
    <t> BBS 30 </t>
  </si>
  <si>
    <t>2443040.366 </t>
  </si>
  <si>
    <t> 18.09.1976 20:47 </t>
  </si>
  <si>
    <t> -0.009 </t>
  </si>
  <si>
    <t> H.Peter </t>
  </si>
  <si>
    <t>2443094.642 </t>
  </si>
  <si>
    <t> 12.11.1976 03:24 </t>
  </si>
  <si>
    <t>2443094.647 </t>
  </si>
  <si>
    <t> 12.11.1976 03:31 </t>
  </si>
  <si>
    <t> G.Samolyk </t>
  </si>
  <si>
    <t>2443344.702 </t>
  </si>
  <si>
    <t> 20.07.1977 04:50 </t>
  </si>
  <si>
    <t>2443373.779 </t>
  </si>
  <si>
    <t> 18.08.1977 06:41 </t>
  </si>
  <si>
    <t>2443751.742 </t>
  </si>
  <si>
    <t> 31.08.1978 05:48 </t>
  </si>
  <si>
    <t> -0.017 </t>
  </si>
  <si>
    <t>2443764.364 </t>
  </si>
  <si>
    <t> 12.09.1978 20:44 </t>
  </si>
  <si>
    <t> 0.006 </t>
  </si>
  <si>
    <t> BBS 39 </t>
  </si>
  <si>
    <t>2444132.652 </t>
  </si>
  <si>
    <t> 16.09.1979 03:38 </t>
  </si>
  <si>
    <t>2444171.400 </t>
  </si>
  <si>
    <t> 24.10.1979 21:36 </t>
  </si>
  <si>
    <t> J.Manek </t>
  </si>
  <si>
    <t> BRNO 23 </t>
  </si>
  <si>
    <t>2444171.407 </t>
  </si>
  <si>
    <t> 24.10.1979 21:46 </t>
  </si>
  <si>
    <t> J.Soukupova </t>
  </si>
  <si>
    <t>2444171.422 </t>
  </si>
  <si>
    <t> 24.10.1979 22:07 </t>
  </si>
  <si>
    <t> J.Silhan </t>
  </si>
  <si>
    <t>2444444.718 </t>
  </si>
  <si>
    <t> 24.07.1980 05:13 </t>
  </si>
  <si>
    <t> G.Hanson </t>
  </si>
  <si>
    <t>2444445.689 </t>
  </si>
  <si>
    <t> 25.07.1980 04:32 </t>
  </si>
  <si>
    <t>2444445.696 </t>
  </si>
  <si>
    <t> 25.07.1980 04:42 </t>
  </si>
  <si>
    <t>2444475.726 </t>
  </si>
  <si>
    <t> 24.08.1980 05:25 </t>
  </si>
  <si>
    <t> -0.016 </t>
  </si>
  <si>
    <t> P.Goodwin </t>
  </si>
  <si>
    <t>2444484.460 </t>
  </si>
  <si>
    <t> 01.09.1980 23:02 </t>
  </si>
  <si>
    <t> BBS 50 </t>
  </si>
  <si>
    <t>2444485.428 </t>
  </si>
  <si>
    <t> 02.09.1980 22:16 </t>
  </si>
  <si>
    <t>2444486.392 </t>
  </si>
  <si>
    <t> 03.09.1980 21:24 </t>
  </si>
  <si>
    <t> A.Slatinsky </t>
  </si>
  <si>
    <t>2444486.398 </t>
  </si>
  <si>
    <t> 03.09.1980 21:33 </t>
  </si>
  <si>
    <t> -0.005 </t>
  </si>
  <si>
    <t> V.Wagner </t>
  </si>
  <si>
    <t>2444487.360 </t>
  </si>
  <si>
    <t> 04.09.1980 20:38 </t>
  </si>
  <si>
    <t> -0.012 </t>
  </si>
  <si>
    <t>2444487.374 </t>
  </si>
  <si>
    <t> 04.09.1980 20:58 </t>
  </si>
  <si>
    <t>2444488.342 </t>
  </si>
  <si>
    <t> 05.09.1980 20:12 </t>
  </si>
  <si>
    <t> 0.001 </t>
  </si>
  <si>
    <t> J.Horky </t>
  </si>
  <si>
    <t>2444488.347 </t>
  </si>
  <si>
    <t> 05.09.1980 20:19 </t>
  </si>
  <si>
    <t>2444542.608 </t>
  </si>
  <si>
    <t> 30.10.1980 02:35 </t>
  </si>
  <si>
    <t>2444543.584 </t>
  </si>
  <si>
    <t> 31.10.1980 02:00 </t>
  </si>
  <si>
    <t>2444582.354 </t>
  </si>
  <si>
    <t> 08.12.1980 20:29 </t>
  </si>
  <si>
    <t> BBS 52 </t>
  </si>
  <si>
    <t>2444586.229 </t>
  </si>
  <si>
    <t> 12.12.1980 17:29 </t>
  </si>
  <si>
    <t>2444830.481 </t>
  </si>
  <si>
    <t> 13.08.1981 23:32 </t>
  </si>
  <si>
    <t> 0.017 </t>
  </si>
  <si>
    <t> R.Pliska </t>
  </si>
  <si>
    <t> BRNO 26 </t>
  </si>
  <si>
    <t>2444830.482 </t>
  </si>
  <si>
    <t> 13.08.1981 23:34 </t>
  </si>
  <si>
    <t> 0.018 </t>
  </si>
  <si>
    <t>2444856.624 </t>
  </si>
  <si>
    <t> 09.09.1981 02:58 </t>
  </si>
  <si>
    <t>2444929.334 </t>
  </si>
  <si>
    <t> 20.11.1981 20:00 </t>
  </si>
  <si>
    <t> 0.013 </t>
  </si>
  <si>
    <t> BBS 57 </t>
  </si>
  <si>
    <t>2445145.466 </t>
  </si>
  <si>
    <t> 24.06.1982 23:11 </t>
  </si>
  <si>
    <t> 0.016 </t>
  </si>
  <si>
    <t> BBS 61 </t>
  </si>
  <si>
    <t>2445208.440 </t>
  </si>
  <si>
    <t> 26.08.1982 22:33 </t>
  </si>
  <si>
    <t> -0.007 </t>
  </si>
  <si>
    <t> K.Carbol </t>
  </si>
  <si>
    <t>2445264.652 </t>
  </si>
  <si>
    <t> 22.10.1982 03:38 </t>
  </si>
  <si>
    <t>2445309.253 </t>
  </si>
  <si>
    <t> 05.12.1982 18:04 </t>
  </si>
  <si>
    <t> 0.010 </t>
  </si>
  <si>
    <t> R.Germann </t>
  </si>
  <si>
    <t> BBS 64 </t>
  </si>
  <si>
    <t>2445490.466 </t>
  </si>
  <si>
    <t> 04.06.1983 23:11 </t>
  </si>
  <si>
    <t> M.Zejda </t>
  </si>
  <si>
    <t>2445490.476 </t>
  </si>
  <si>
    <t> 04.06.1983 23:25 </t>
  </si>
  <si>
    <t> J.Brezna </t>
  </si>
  <si>
    <t>2445555.425 </t>
  </si>
  <si>
    <t> 08.08.1983 22:12 </t>
  </si>
  <si>
    <t> 0.009 </t>
  </si>
  <si>
    <t> BBS 68 </t>
  </si>
  <si>
    <t>2445556.369 </t>
  </si>
  <si>
    <t> 09.08.1983 20:51 </t>
  </si>
  <si>
    <t> P.Neugebauer </t>
  </si>
  <si>
    <t>2445556.370 </t>
  </si>
  <si>
    <t> 09.08.1983 20:52 </t>
  </si>
  <si>
    <t> P.Troubil </t>
  </si>
  <si>
    <t>2445556.378 </t>
  </si>
  <si>
    <t> 09.08.1983 21:04 </t>
  </si>
  <si>
    <t> M.Varady </t>
  </si>
  <si>
    <t>2445556.380 </t>
  </si>
  <si>
    <t> 09.08.1983 21:07 </t>
  </si>
  <si>
    <t>2445556.386 </t>
  </si>
  <si>
    <t> 09.08.1983 21:15 </t>
  </si>
  <si>
    <t> J.Pospisilova </t>
  </si>
  <si>
    <t>2445578.678 </t>
  </si>
  <si>
    <t> 01.09.1983 04:16 </t>
  </si>
  <si>
    <t>2445621.330 </t>
  </si>
  <si>
    <t> 13.10.1983 19:55 </t>
  </si>
  <si>
    <t> BBS 69 </t>
  </si>
  <si>
    <t>2445652.332 </t>
  </si>
  <si>
    <t> 13.11.1983 19:58 </t>
  </si>
  <si>
    <t>2445867.495 </t>
  </si>
  <si>
    <t> 15.06.1984 23:52 </t>
  </si>
  <si>
    <t> P.Wils </t>
  </si>
  <si>
    <t> BBS 73 </t>
  </si>
  <si>
    <t>2445932.440 </t>
  </si>
  <si>
    <t> 19.08.1984 22:33 </t>
  </si>
  <si>
    <t>2445934.378 </t>
  </si>
  <si>
    <t> 21.08.1984 21:04 </t>
  </si>
  <si>
    <t>2446330.757 </t>
  </si>
  <si>
    <t> 22.09.1985 06:10 </t>
  </si>
  <si>
    <t> P.Atwood </t>
  </si>
  <si>
    <t>2446377.299 </t>
  </si>
  <si>
    <t> 07.11.1985 19:10 </t>
  </si>
  <si>
    <t> BBS 79 </t>
  </si>
  <si>
    <t>2446592.451 </t>
  </si>
  <si>
    <t> 10.06.1986 22:49 </t>
  </si>
  <si>
    <t> P.Kucera </t>
  </si>
  <si>
    <t> BRNO 28 </t>
  </si>
  <si>
    <t>2446592.456 </t>
  </si>
  <si>
    <t> 10.06.1986 22:56 </t>
  </si>
  <si>
    <t>2446592.458 </t>
  </si>
  <si>
    <t> 10.06.1986 22:59 </t>
  </si>
  <si>
    <t> T.Cervinka </t>
  </si>
  <si>
    <t>2446622.496 </t>
  </si>
  <si>
    <t> 10.07.1986 23:54 </t>
  </si>
  <si>
    <t> D.Hanzl </t>
  </si>
  <si>
    <t>2446622.498 </t>
  </si>
  <si>
    <t> 10.07.1986 23:57 </t>
  </si>
  <si>
    <t>2446622.506 </t>
  </si>
  <si>
    <t> 11.07.1986 00:08 </t>
  </si>
  <si>
    <t> 0.015 </t>
  </si>
  <si>
    <t> P.Svoboda </t>
  </si>
  <si>
    <t> P.Wagner </t>
  </si>
  <si>
    <t>2446623.475 </t>
  </si>
  <si>
    <t> 11.07.1986 23:24 </t>
  </si>
  <si>
    <t> M.Lenz </t>
  </si>
  <si>
    <t>2446623.479 </t>
  </si>
  <si>
    <t> 11.07.1986 23:29 </t>
  </si>
  <si>
    <t>2446624.435 </t>
  </si>
  <si>
    <t> 12.07.1986 22:26 </t>
  </si>
  <si>
    <t> P.Novak </t>
  </si>
  <si>
    <t>2446708.744 </t>
  </si>
  <si>
    <t> 05.10.1986 05:51 </t>
  </si>
  <si>
    <t>2447030.510 </t>
  </si>
  <si>
    <t> 23.08.1987 00:14 </t>
  </si>
  <si>
    <t> M.Jechumtal </t>
  </si>
  <si>
    <t> BRNO 30 </t>
  </si>
  <si>
    <t>2447032.471 </t>
  </si>
  <si>
    <t> 24.08.1987 23:18 </t>
  </si>
  <si>
    <t> 0.014 </t>
  </si>
  <si>
    <t>2447032.477 </t>
  </si>
  <si>
    <t> 24.08.1987 23:26 </t>
  </si>
  <si>
    <t> L.Prokesova </t>
  </si>
  <si>
    <t>2447058.629 </t>
  </si>
  <si>
    <t> 20.09.1987 03:05 </t>
  </si>
  <si>
    <t> M.Baldwin </t>
  </si>
  <si>
    <t>2447122.570 </t>
  </si>
  <si>
    <t> 23.11.1987 01:40 </t>
  </si>
  <si>
    <t> -0.022 </t>
  </si>
  <si>
    <t>2447379.433 </t>
  </si>
  <si>
    <t> 05.08.1988 22:23 </t>
  </si>
  <si>
    <t> BBS 89 </t>
  </si>
  <si>
    <t>2447823.329 </t>
  </si>
  <si>
    <t> 23.10.1989 19:53 </t>
  </si>
  <si>
    <t> BBS 93 </t>
  </si>
  <si>
    <t>2447824.291 </t>
  </si>
  <si>
    <t> 24.10.1989 18:59 </t>
  </si>
  <si>
    <t>2447857.235 </t>
  </si>
  <si>
    <t> 26.11.1989 17:38 </t>
  </si>
  <si>
    <t>2448071.420 </t>
  </si>
  <si>
    <t> 28.06.1990 22:04 </t>
  </si>
  <si>
    <t> BBS 95 </t>
  </si>
  <si>
    <t>2448170.297 </t>
  </si>
  <si>
    <t> 05.10.1990 19:07 </t>
  </si>
  <si>
    <t> BBS 96 </t>
  </si>
  <si>
    <t>2448203.242 </t>
  </si>
  <si>
    <t> 07.11.1990 17:48 </t>
  </si>
  <si>
    <t> BBS 97 </t>
  </si>
  <si>
    <t>2448447.472 </t>
  </si>
  <si>
    <t> 09.07.1991 23:19 </t>
  </si>
  <si>
    <t> BBS 98 </t>
  </si>
  <si>
    <t>2448448.445 </t>
  </si>
  <si>
    <t> 10.07.1991 22:40 </t>
  </si>
  <si>
    <t>2448479.450 </t>
  </si>
  <si>
    <t> 10.08.1991 22:48 </t>
  </si>
  <si>
    <t>2448480.426 </t>
  </si>
  <si>
    <t> 11.08.1991 22:13 </t>
  </si>
  <si>
    <t>2448546.334 </t>
  </si>
  <si>
    <t> 16.10.1991 20:00 </t>
  </si>
  <si>
    <t> BBS 99 </t>
  </si>
  <si>
    <t>2448827.397 </t>
  </si>
  <si>
    <t> 23.07.1992 21:31 </t>
  </si>
  <si>
    <t> BBS 101 </t>
  </si>
  <si>
    <t>2448859.370 </t>
  </si>
  <si>
    <t> 24.08.1992 20:52 </t>
  </si>
  <si>
    <t> BBS 102 </t>
  </si>
  <si>
    <t>2448890.384 </t>
  </si>
  <si>
    <t> 24.09.1992 21:12 </t>
  </si>
  <si>
    <t>2448892.315 </t>
  </si>
  <si>
    <t> 26.09.1992 19:33 </t>
  </si>
  <si>
    <t> -0.013 </t>
  </si>
  <si>
    <t>2449170.486 </t>
  </si>
  <si>
    <t> 01.07.1993 23:39 </t>
  </si>
  <si>
    <t> Z.Egyhazi </t>
  </si>
  <si>
    <t> BRNO 31 </t>
  </si>
  <si>
    <t>2449170.493 </t>
  </si>
  <si>
    <t> 01.07.1993 23:49 </t>
  </si>
  <si>
    <t> J.Csipes </t>
  </si>
  <si>
    <t>2449171.450 </t>
  </si>
  <si>
    <t> 02.07.1993 22:48 </t>
  </si>
  <si>
    <t>2449236.396 </t>
  </si>
  <si>
    <t> 05.09.1993 21:30 </t>
  </si>
  <si>
    <t> BBS 105 </t>
  </si>
  <si>
    <t>2449549.432 </t>
  </si>
  <si>
    <t> 15.07.1994 22:22 </t>
  </si>
  <si>
    <t> BBS 107 </t>
  </si>
  <si>
    <t>2449580.462 </t>
  </si>
  <si>
    <t> 15.08.1994 23:05 </t>
  </si>
  <si>
    <t> 0.011 </t>
  </si>
  <si>
    <t>2449581.424 </t>
  </si>
  <si>
    <t> 16.08.1994 22:10 </t>
  </si>
  <si>
    <t>2449895.449 </t>
  </si>
  <si>
    <t> 26.06.1995 22:46 </t>
  </si>
  <si>
    <t> BBS 109 </t>
  </si>
  <si>
    <t>2449896.416 </t>
  </si>
  <si>
    <t> 27.06.1995 21:59 </t>
  </si>
  <si>
    <t>2449925.4765 </t>
  </si>
  <si>
    <t> 26.07.1995 23:26 </t>
  </si>
  <si>
    <t> -0.0047 </t>
  </si>
  <si>
    <t>E </t>
  </si>
  <si>
    <t>?</t>
  </si>
  <si>
    <t> E.Safarova </t>
  </si>
  <si>
    <t>IBVS 4887 </t>
  </si>
  <si>
    <t>2450016.577 </t>
  </si>
  <si>
    <t> 26.10.1995 01:50 </t>
  </si>
  <si>
    <t>2450302.4837 </t>
  </si>
  <si>
    <t> 06.08.1996 23:36 </t>
  </si>
  <si>
    <t> -0.0113 </t>
  </si>
  <si>
    <t> P.Sobotka </t>
  </si>
  <si>
    <t> BRNO 32 </t>
  </si>
  <si>
    <t>2450302.4879 </t>
  </si>
  <si>
    <t> 06.08.1996 23:42 </t>
  </si>
  <si>
    <t> -0.0071 </t>
  </si>
  <si>
    <t> J.Cechal </t>
  </si>
  <si>
    <t>2450302.4893 </t>
  </si>
  <si>
    <t> 06.08.1996 23:44 </t>
  </si>
  <si>
    <t> -0.0057 </t>
  </si>
  <si>
    <t> L.Brat </t>
  </si>
  <si>
    <t>2450302.4976 </t>
  </si>
  <si>
    <t> 06.08.1996 23:56 </t>
  </si>
  <si>
    <t> 0.0026 </t>
  </si>
  <si>
    <t> K.Koss </t>
  </si>
  <si>
    <t>2450369.369 </t>
  </si>
  <si>
    <t> 12.10.1996 20:51 </t>
  </si>
  <si>
    <t> BBS 113 </t>
  </si>
  <si>
    <t>2450681.445 </t>
  </si>
  <si>
    <t> 20.08.1997 22:40 </t>
  </si>
  <si>
    <t> BBS 115 </t>
  </si>
  <si>
    <t>2450715.367 </t>
  </si>
  <si>
    <t> 23.09.1997 20:48 </t>
  </si>
  <si>
    <t> BBS 116 </t>
  </si>
  <si>
    <t>2450747.349 </t>
  </si>
  <si>
    <t> 25.10.1997 20:22 </t>
  </si>
  <si>
    <t>2450782.232 </t>
  </si>
  <si>
    <t> 29.11.1997 17:34 </t>
  </si>
  <si>
    <t>2451028.4045 </t>
  </si>
  <si>
    <t> 02.08.1998 21:42 </t>
  </si>
  <si>
    <t> -0.0117 </t>
  </si>
  <si>
    <t>2451374.4087 </t>
  </si>
  <si>
    <t> 14.07.1999 21:48 </t>
  </si>
  <si>
    <t> -0.0073 </t>
  </si>
  <si>
    <t>2451374.4281 </t>
  </si>
  <si>
    <t> 14.07.1999 22:16 </t>
  </si>
  <si>
    <t> 0.0121 </t>
  </si>
  <si>
    <t> O.Bracek </t>
  </si>
  <si>
    <t>2451374.4323 </t>
  </si>
  <si>
    <t> 14.07.1999 22:22 </t>
  </si>
  <si>
    <t> 0.0163 </t>
  </si>
  <si>
    <t> J.Gozdal </t>
  </si>
  <si>
    <t>2451374.4330 </t>
  </si>
  <si>
    <t> 14.07.1999 22:23 </t>
  </si>
  <si>
    <t> 0.0170 </t>
  </si>
  <si>
    <t> S.Macuchova </t>
  </si>
  <si>
    <t>2451374.4350 </t>
  </si>
  <si>
    <t> 14.07.1999 22:26 </t>
  </si>
  <si>
    <t> 0.0190 </t>
  </si>
  <si>
    <t> L.Filipenska </t>
  </si>
  <si>
    <t>2451374.4441 </t>
  </si>
  <si>
    <t> 14.07.1999 22:39 </t>
  </si>
  <si>
    <t> 0.0281 </t>
  </si>
  <si>
    <t> J.Barton </t>
  </si>
  <si>
    <t>2451437.4088 </t>
  </si>
  <si>
    <t> 15.09.1999 21:48 </t>
  </si>
  <si>
    <t> -0.0044 </t>
  </si>
  <si>
    <t> M.Vrastak </t>
  </si>
  <si>
    <t>2451461.629 </t>
  </si>
  <si>
    <t> 10.10.1999 03:05 </t>
  </si>
  <si>
    <t> -0.014 </t>
  </si>
  <si>
    <t> AOEB 12 </t>
  </si>
  <si>
    <t>2451751.429 </t>
  </si>
  <si>
    <t> 25.07.2000 22:17 </t>
  </si>
  <si>
    <t> B.Procházková </t>
  </si>
  <si>
    <t>OEJV 0074 </t>
  </si>
  <si>
    <t>2451751.433 </t>
  </si>
  <si>
    <t> 25.07.2000 22:23 </t>
  </si>
  <si>
    <t> P.Novotná </t>
  </si>
  <si>
    <t>2451751.434 </t>
  </si>
  <si>
    <t> 25.07.2000 22:24 </t>
  </si>
  <si>
    <t> R.Kucerová </t>
  </si>
  <si>
    <t>2451751.437 </t>
  </si>
  <si>
    <t> 25.07.2000 22:29 </t>
  </si>
  <si>
    <t> M.Netolický </t>
  </si>
  <si>
    <t>2451751.445 </t>
  </si>
  <si>
    <t> 25.07.2000 22:40 </t>
  </si>
  <si>
    <t> J.Goždál </t>
  </si>
  <si>
    <t>2451751.457 </t>
  </si>
  <si>
    <t> 25.07.2000 22:58 </t>
  </si>
  <si>
    <t> 0.027 </t>
  </si>
  <si>
    <t>2451780.509 </t>
  </si>
  <si>
    <t> 24.08.2000 00:12 </t>
  </si>
  <si>
    <t> O.Pejcha </t>
  </si>
  <si>
    <t>2451870.6349 </t>
  </si>
  <si>
    <t> 22.11.2000 03:14 </t>
  </si>
  <si>
    <t> -0.0049 </t>
  </si>
  <si>
    <t>C </t>
  </si>
  <si>
    <t>ns</t>
  </si>
  <si>
    <t>2452131.3486 </t>
  </si>
  <si>
    <t> 09.08.2001 20:21 </t>
  </si>
  <si>
    <t> -0.0026 </t>
  </si>
  <si>
    <t> Baldinelli&amp;Maitan </t>
  </si>
  <si>
    <t>IBVS 5220 </t>
  </si>
  <si>
    <t>2452494.7921 </t>
  </si>
  <si>
    <t> 08.08.2002 07:00 </t>
  </si>
  <si>
    <t> -0.0043 </t>
  </si>
  <si>
    <t> S.Dvorak </t>
  </si>
  <si>
    <t>2452505.449 </t>
  </si>
  <si>
    <t> 18.08.2002 22:46 </t>
  </si>
  <si>
    <t>2452505.464 </t>
  </si>
  <si>
    <t> 18.08.2002 23:08 </t>
  </si>
  <si>
    <t>2452559.7273 </t>
  </si>
  <si>
    <t> 12.10.2002 05:27 </t>
  </si>
  <si>
    <t> -0.0046 </t>
  </si>
  <si>
    <t>2452811.7153 </t>
  </si>
  <si>
    <t> 21.06.2003 05:10 </t>
  </si>
  <si>
    <t> -0.0053 </t>
  </si>
  <si>
    <t>2453223.6207 </t>
  </si>
  <si>
    <t> 06.08.2004 02:53 </t>
  </si>
  <si>
    <t>2453227.49631 </t>
  </si>
  <si>
    <t> 09.08.2004 23:54 </t>
  </si>
  <si>
    <t> -0.00559 </t>
  </si>
  <si>
    <t> Koss &amp; Motl </t>
  </si>
  <si>
    <t>2453227.4971 </t>
  </si>
  <si>
    <t> 09.08.2004 23:55 </t>
  </si>
  <si>
    <t> -0.0048 </t>
  </si>
  <si>
    <t>o</t>
  </si>
  <si>
    <t> F.Agerer </t>
  </si>
  <si>
    <t>BAVM 186 </t>
  </si>
  <si>
    <t>2453542.485 </t>
  </si>
  <si>
    <t> 20.06.2005 23:38 </t>
  </si>
  <si>
    <t>OEJV 0003 </t>
  </si>
  <si>
    <t>2453563.8053 </t>
  </si>
  <si>
    <t> 12.07.2005 07:19 </t>
  </si>
  <si>
    <t> -0.0045 </t>
  </si>
  <si>
    <t>2453637.46346 </t>
  </si>
  <si>
    <t> 23.09.2005 23:07 </t>
  </si>
  <si>
    <t> -0.00461 </t>
  </si>
  <si>
    <t>2453637.46416 </t>
  </si>
  <si>
    <t> 23.09.2005 23:08 </t>
  </si>
  <si>
    <t> -0.00391 </t>
  </si>
  <si>
    <t>R</t>
  </si>
  <si>
    <t>2453671.3843 </t>
  </si>
  <si>
    <t> 27.10.2005 21:13 </t>
  </si>
  <si>
    <t> Schmidt </t>
  </si>
  <si>
    <t>BAVM 178 </t>
  </si>
  <si>
    <t>2453674.29220 </t>
  </si>
  <si>
    <t> 30.10.2005 19:00 </t>
  </si>
  <si>
    <t> -0.00499 </t>
  </si>
  <si>
    <t> R.Ehrenberger </t>
  </si>
  <si>
    <t>2453706.27747 </t>
  </si>
  <si>
    <t> 01.12.2005 18:39 </t>
  </si>
  <si>
    <t> -0.00289 </t>
  </si>
  <si>
    <t>2453921.43450 </t>
  </si>
  <si>
    <t> 04.07.2006 22:25 </t>
  </si>
  <si>
    <t> -0.00542 </t>
  </si>
  <si>
    <t>2453921.450 </t>
  </si>
  <si>
    <t> 04.07.2006 22:48 </t>
  </si>
  <si>
    <t> V.Novotný </t>
  </si>
  <si>
    <t>2454255.8046 </t>
  </si>
  <si>
    <t> 04.06.2007 07:18 </t>
  </si>
  <si>
    <t> J.Bialozynski </t>
  </si>
  <si>
    <t>2454359.5073 </t>
  </si>
  <si>
    <t> 16.09.2007 00:10 </t>
  </si>
  <si>
    <t> -0.0052 </t>
  </si>
  <si>
    <t>BAVM 193 </t>
  </si>
  <si>
    <t>2454363.3841 </t>
  </si>
  <si>
    <t> 19.09.2007 21:13 </t>
  </si>
  <si>
    <t> H.Jungbluth </t>
  </si>
  <si>
    <t>2454635.7264 </t>
  </si>
  <si>
    <t> 18.06.2008 05:26 </t>
  </si>
  <si>
    <t> K.Menzies </t>
  </si>
  <si>
    <t>JAAVSO 36(2);186 </t>
  </si>
  <si>
    <t>2454736.5224 </t>
  </si>
  <si>
    <t> 27.09.2008 00:32 </t>
  </si>
  <si>
    <t> -0.0039 </t>
  </si>
  <si>
    <t>-U;-I</t>
  </si>
  <si>
    <t> M.&amp; K.Rätz </t>
  </si>
  <si>
    <t>BAVM 209 </t>
  </si>
  <si>
    <t>2454797.5803 </t>
  </si>
  <si>
    <t> 27.11.2008 01:55 </t>
  </si>
  <si>
    <t>10536</t>
  </si>
  <si>
    <t> JAAVSO 37;44 </t>
  </si>
  <si>
    <t>2454980.7565 </t>
  </si>
  <si>
    <t> 29.05.2009 06:09 </t>
  </si>
  <si>
    <t>10725</t>
  </si>
  <si>
    <t> -0.0050 </t>
  </si>
  <si>
    <t> JAAVSO 38;85 </t>
  </si>
  <si>
    <t>2455047.6320 </t>
  </si>
  <si>
    <t> 04.08.2009 03:10 </t>
  </si>
  <si>
    <t>10794</t>
  </si>
  <si>
    <t> -0.0034 </t>
  </si>
  <si>
    <t>2455105.7818 </t>
  </si>
  <si>
    <t> 01.10.2009 06:45 </t>
  </si>
  <si>
    <t>10854</t>
  </si>
  <si>
    <t> JAAVSO 38;120 </t>
  </si>
  <si>
    <t>2455485.7040 </t>
  </si>
  <si>
    <t> 16.10.2010 04:53 </t>
  </si>
  <si>
    <t>11246</t>
  </si>
  <si>
    <t> -0.0040 </t>
  </si>
  <si>
    <t> C.Hesseltine </t>
  </si>
  <si>
    <t> JAAVSO 39;177 </t>
  </si>
  <si>
    <t>2455867.5625 </t>
  </si>
  <si>
    <t> 02.11.2011 01:30 </t>
  </si>
  <si>
    <t>11640</t>
  </si>
  <si>
    <t> N.Simmons </t>
  </si>
  <si>
    <t> JAAVSO 40;975 </t>
  </si>
  <si>
    <t>2456181.5802 </t>
  </si>
  <si>
    <t> 11.09.2012 01:55 </t>
  </si>
  <si>
    <t>11964</t>
  </si>
  <si>
    <t> -0.0042 </t>
  </si>
  <si>
    <t> JAAVSO 41;122 </t>
  </si>
  <si>
    <t>2456525.6411 </t>
  </si>
  <si>
    <t> 21.08.2013 03:23 </t>
  </si>
  <si>
    <t>12319</t>
  </si>
  <si>
    <t> JAAVSO 41;328 </t>
  </si>
  <si>
    <t>2456528.5496 </t>
  </si>
  <si>
    <t> 24.08.2013 01:11 </t>
  </si>
  <si>
    <t>12322</t>
  </si>
  <si>
    <t> -0.0038 </t>
  </si>
  <si>
    <t>B;V</t>
  </si>
  <si>
    <t> A.Liakos et al. </t>
  </si>
  <si>
    <t>IBVS 6095 </t>
  </si>
  <si>
    <t>2456831.9048 </t>
  </si>
  <si>
    <t> 23.06.2014 09:42 </t>
  </si>
  <si>
    <t>12635</t>
  </si>
  <si>
    <t> R.Sabo </t>
  </si>
  <si>
    <t> JAAVSO 42;426 </t>
  </si>
  <si>
    <t>BAD?</t>
  </si>
  <si>
    <t>JAVSO..43..238</t>
  </si>
  <si>
    <t>JAVSO..45..121</t>
  </si>
  <si>
    <t>JAVSO..45..215</t>
  </si>
  <si>
    <t>s5</t>
  </si>
  <si>
    <t>s6</t>
  </si>
  <si>
    <t>JAVSO..46..184</t>
  </si>
  <si>
    <t>JAVSO..47..263</t>
  </si>
  <si>
    <t>JAVSO..48…87</t>
  </si>
  <si>
    <t>JAVSO..48..256</t>
  </si>
  <si>
    <t>JAVSO 49, 108</t>
  </si>
  <si>
    <t>JAVSO, 49, 108</t>
  </si>
  <si>
    <t>JAVSO, 50, 133</t>
  </si>
  <si>
    <t>JAAVSO 51, 134</t>
  </si>
  <si>
    <t>JAAVSO, 51, 250</t>
  </si>
  <si>
    <t>JAAVSO52#1</t>
  </si>
  <si>
    <t>Next ToM-P</t>
  </si>
  <si>
    <t>Next ToM-S</t>
  </si>
  <si>
    <t>11.80-12.80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</si>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</sst>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1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2" borderId="12" xfId="7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8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>
      <alignment vertical="top"/>
    </xf>
    <xf numFmtId="0" fontId="6" fillId="0" borderId="4" xfId="0" applyFont="1" applyBorder="1" applyAlignment="1">
      <alignment horizontal="left"/>
    </xf>
    <xf numFmtId="0" fontId="5" fillId="0" borderId="0" xfId="0" applyFont="1" applyAlignment="1"/>
    <xf numFmtId="14" fontId="6" fillId="0" borderId="0" xfId="0" applyNumberFormat="1" applyFont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6" fillId="0" borderId="13" xfId="0" applyFont="1" applyBorder="1">
      <alignment vertical="top"/>
    </xf>
    <xf numFmtId="0" fontId="21" fillId="0" borderId="16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22" fontId="22" fillId="0" borderId="17" xfId="0" applyNumberFormat="1" applyFont="1" applyBorder="1" applyAlignment="1">
      <alignment horizontal="right" vertical="center"/>
    </xf>
    <xf numFmtId="22" fontId="22" fillId="0" borderId="19" xfId="0" applyNumberFormat="1" applyFont="1" applyBorder="1" applyAlignment="1">
      <alignment horizontal="right" vertical="center"/>
    </xf>
    <xf numFmtId="166" fontId="20" fillId="0" borderId="0" xfId="0" applyNumberFormat="1" applyFont="1" applyAlignment="1" applyProtection="1">
      <alignment horizontal="left" vertical="center" wrapText="1"/>
      <protection locked="0"/>
    </xf>
    <xf numFmtId="165" fontId="20" fillId="0" borderId="0" xfId="0" applyNumberFormat="1" applyFont="1" applyAlignment="1" applyProtection="1">
      <alignment horizontal="left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Cyg - O-C Diagr.</a:t>
            </a:r>
          </a:p>
        </c:rich>
      </c:tx>
      <c:layout>
        <c:manualLayout>
          <c:xMode val="edge"/>
          <c:yMode val="edge"/>
          <c:x val="0.3737708360225463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769252958613219"/>
          <c:w val="0.806558022667474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3-413B-85D2-D2B6B730EF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  <c:pt idx="219">
                    <c:v>1E-4</c:v>
                  </c:pt>
                  <c:pt idx="220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  <c:pt idx="219">
                    <c:v>1E-4</c:v>
                  </c:pt>
                  <c:pt idx="2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7.9640000021754531E-3</c:v>
                </c:pt>
                <c:pt idx="1">
                  <c:v>-4.141859997616848E-3</c:v>
                </c:pt>
                <c:pt idx="2">
                  <c:v>1.2204240003484301E-2</c:v>
                </c:pt>
                <c:pt idx="3">
                  <c:v>-2.4035799979174044E-3</c:v>
                </c:pt>
                <c:pt idx="4">
                  <c:v>-9.5488000079058111E-4</c:v>
                </c:pt>
                <c:pt idx="6">
                  <c:v>-8.2165999956487212E-3</c:v>
                </c:pt>
                <c:pt idx="7">
                  <c:v>2.1471200016094372E-3</c:v>
                </c:pt>
                <c:pt idx="8">
                  <c:v>-1.0400600003777072E-3</c:v>
                </c:pt>
                <c:pt idx="9">
                  <c:v>-1.1404180000681663E-2</c:v>
                </c:pt>
                <c:pt idx="10">
                  <c:v>-7.3579998570494354E-5</c:v>
                </c:pt>
                <c:pt idx="11">
                  <c:v>-2.2328999984893017E-3</c:v>
                </c:pt>
                <c:pt idx="12">
                  <c:v>-3.0876799974066671E-3</c:v>
                </c:pt>
                <c:pt idx="13">
                  <c:v>-3.2650199973431882E-3</c:v>
                </c:pt>
                <c:pt idx="14">
                  <c:v>-9.559459998854436E-3</c:v>
                </c:pt>
                <c:pt idx="15">
                  <c:v>2.0123360001889523E-2</c:v>
                </c:pt>
                <c:pt idx="16">
                  <c:v>-2.2335800022119656E-3</c:v>
                </c:pt>
                <c:pt idx="17">
                  <c:v>2.5792400047066621E-3</c:v>
                </c:pt>
                <c:pt idx="18">
                  <c:v>-3.9822999970056117E-3</c:v>
                </c:pt>
                <c:pt idx="19">
                  <c:v>-1.5342039994720835E-2</c:v>
                </c:pt>
                <c:pt idx="21">
                  <c:v>7.2911800016299821E-3</c:v>
                </c:pt>
                <c:pt idx="22">
                  <c:v>-2.4991020000015851E-2</c:v>
                </c:pt>
                <c:pt idx="23">
                  <c:v>-1.0355139995226637E-2</c:v>
                </c:pt>
                <c:pt idx="24">
                  <c:v>5.2807400061283261E-3</c:v>
                </c:pt>
                <c:pt idx="25">
                  <c:v>-6.0936200025025755E-3</c:v>
                </c:pt>
                <c:pt idx="26">
                  <c:v>-2.6346800004830584E-3</c:v>
                </c:pt>
                <c:pt idx="27">
                  <c:v>1.2000018614344299E-6</c:v>
                </c:pt>
                <c:pt idx="28">
                  <c:v>1.909336000244366E-2</c:v>
                </c:pt>
                <c:pt idx="29">
                  <c:v>2.154205999977421E-2</c:v>
                </c:pt>
                <c:pt idx="30">
                  <c:v>-9.5118000026559457E-3</c:v>
                </c:pt>
                <c:pt idx="31">
                  <c:v>4.1779399980441667E-3</c:v>
                </c:pt>
                <c:pt idx="32">
                  <c:v>1.2177939999673981E-2</c:v>
                </c:pt>
                <c:pt idx="33">
                  <c:v>-3.7196600023889914E-3</c:v>
                </c:pt>
                <c:pt idx="34">
                  <c:v>7.7290400004130788E-3</c:v>
                </c:pt>
                <c:pt idx="35">
                  <c:v>-7.8273800027091056E-3</c:v>
                </c:pt>
                <c:pt idx="36">
                  <c:v>7.1726199967088178E-3</c:v>
                </c:pt>
                <c:pt idx="37">
                  <c:v>-1.1447899996710476E-2</c:v>
                </c:pt>
                <c:pt idx="38">
                  <c:v>-9.4478999963030219E-3</c:v>
                </c:pt>
                <c:pt idx="39">
                  <c:v>-7.929979998152703E-3</c:v>
                </c:pt>
                <c:pt idx="40">
                  <c:v>-2.9299800007720478E-3</c:v>
                </c:pt>
                <c:pt idx="41">
                  <c:v>1.7775800006347708E-3</c:v>
                </c:pt>
                <c:pt idx="42">
                  <c:v>3.1621800007997081E-3</c:v>
                </c:pt>
                <c:pt idx="43">
                  <c:v>-1.6838019997521769E-2</c:v>
                </c:pt>
                <c:pt idx="44">
                  <c:v>5.7286400042357855E-3</c:v>
                </c:pt>
                <c:pt idx="45">
                  <c:v>2.6002400045399554E-3</c:v>
                </c:pt>
                <c:pt idx="46">
                  <c:v>-1.6886959994735662E-2</c:v>
                </c:pt>
                <c:pt idx="47">
                  <c:v>-9.886959996947553E-3</c:v>
                </c:pt>
                <c:pt idx="48">
                  <c:v>5.1130400024703704E-3</c:v>
                </c:pt>
                <c:pt idx="49">
                  <c:v>-9.6717199994600378E-3</c:v>
                </c:pt>
                <c:pt idx="50">
                  <c:v>-7.8589000040665269E-3</c:v>
                </c:pt>
                <c:pt idx="51">
                  <c:v>-8.5889999900246039E-4</c:v>
                </c:pt>
                <c:pt idx="52">
                  <c:v>-1.5661479999835137E-2</c:v>
                </c:pt>
                <c:pt idx="53">
                  <c:v>-4.3461000022944063E-3</c:v>
                </c:pt>
                <c:pt idx="54">
                  <c:v>-5.5332799965981394E-3</c:v>
                </c:pt>
                <c:pt idx="55">
                  <c:v>-1.0720459998992737E-2</c:v>
                </c:pt>
                <c:pt idx="56">
                  <c:v>-4.7204599977703765E-3</c:v>
                </c:pt>
                <c:pt idx="57">
                  <c:v>-1.1907640000572428E-2</c:v>
                </c:pt>
                <c:pt idx="58">
                  <c:v>2.0923600022797473E-3</c:v>
                </c:pt>
                <c:pt idx="59">
                  <c:v>9.0518000070005655E-4</c:v>
                </c:pt>
                <c:pt idx="60">
                  <c:v>5.9051800053566694E-3</c:v>
                </c:pt>
                <c:pt idx="61">
                  <c:v>-7.5768999959109351E-3</c:v>
                </c:pt>
                <c:pt idx="62">
                  <c:v>-7.6407999586081132E-4</c:v>
                </c:pt>
                <c:pt idx="63">
                  <c:v>1.7487200020696037E-3</c:v>
                </c:pt>
                <c:pt idx="64">
                  <c:v>0</c:v>
                </c:pt>
                <c:pt idx="66">
                  <c:v>1.6830640000989661E-2</c:v>
                </c:pt>
                <c:pt idx="67">
                  <c:v>1.7830640004831366E-2</c:v>
                </c:pt>
                <c:pt idx="68">
                  <c:v>-8.2232199929421768E-3</c:v>
                </c:pt>
                <c:pt idx="69">
                  <c:v>1.2738280005578417E-2</c:v>
                </c:pt>
                <c:pt idx="70">
                  <c:v>1.5997139998944476E-2</c:v>
                </c:pt>
                <c:pt idx="71">
                  <c:v>-7.169559998146724E-3</c:v>
                </c:pt>
                <c:pt idx="72">
                  <c:v>-8.0259999958798289E-3</c:v>
                </c:pt>
                <c:pt idx="73">
                  <c:v>1.0363720000896137E-2</c:v>
                </c:pt>
                <c:pt idx="74">
                  <c:v>-1.4638939996075351E-2</c:v>
                </c:pt>
                <c:pt idx="75">
                  <c:v>-4.6389399940380827E-3</c:v>
                </c:pt>
                <c:pt idx="76">
                  <c:v>8.820000002742745E-3</c:v>
                </c:pt>
                <c:pt idx="77">
                  <c:v>-1.6367180003726389E-2</c:v>
                </c:pt>
                <c:pt idx="78">
                  <c:v>-1.5367179999884684E-2</c:v>
                </c:pt>
                <c:pt idx="79">
                  <c:v>-7.3671800055308267E-3</c:v>
                </c:pt>
                <c:pt idx="80">
                  <c:v>-5.3671800051233731E-3</c:v>
                </c:pt>
                <c:pt idx="81">
                  <c:v>6.3281999609898776E-4</c:v>
                </c:pt>
                <c:pt idx="82">
                  <c:v>1.3276800018502399E-3</c:v>
                </c:pt>
                <c:pt idx="83">
                  <c:v>9.0917600027751178E-3</c:v>
                </c:pt>
                <c:pt idx="84">
                  <c:v>-2.8979999988223426E-3</c:v>
                </c:pt>
                <c:pt idx="85">
                  <c:v>5.4804000683361664E-4</c:v>
                </c:pt>
                <c:pt idx="86">
                  <c:v>1.0006980002799537E-2</c:v>
                </c:pt>
                <c:pt idx="87">
                  <c:v>9.6326200000476092E-3</c:v>
                </c:pt>
                <c:pt idx="88">
                  <c:v>-8.9240000015706755E-3</c:v>
                </c:pt>
                <c:pt idx="89">
                  <c:v>1.2091359996702522E-2</c:v>
                </c:pt>
                <c:pt idx="91">
                  <c:v>4.5374000037554651E-3</c:v>
                </c:pt>
                <c:pt idx="92">
                  <c:v>4.5374000037554651E-3</c:v>
                </c:pt>
                <c:pt idx="93">
                  <c:v>9.5374000011361204E-3</c:v>
                </c:pt>
                <c:pt idx="94">
                  <c:v>1.1537400001543574E-2</c:v>
                </c:pt>
                <c:pt idx="95">
                  <c:v>4.7348200023407117E-3</c:v>
                </c:pt>
                <c:pt idx="96">
                  <c:v>6.7348200027481653E-3</c:v>
                </c:pt>
                <c:pt idx="97">
                  <c:v>1.473482000437798E-2</c:v>
                </c:pt>
                <c:pt idx="98">
                  <c:v>1.473482000437798E-2</c:v>
                </c:pt>
                <c:pt idx="99">
                  <c:v>1.4547639999364037E-2</c:v>
                </c:pt>
                <c:pt idx="100">
                  <c:v>1.8547640000178944E-2</c:v>
                </c:pt>
                <c:pt idx="101">
                  <c:v>5.3604599961545318E-3</c:v>
                </c:pt>
                <c:pt idx="102">
                  <c:v>-4.9242000022786669E-3</c:v>
                </c:pt>
                <c:pt idx="103">
                  <c:v>-9.0679599961731583E-3</c:v>
                </c:pt>
                <c:pt idx="104">
                  <c:v>1.3557680002122652E-2</c:v>
                </c:pt>
                <c:pt idx="105">
                  <c:v>1.9557680003345013E-2</c:v>
                </c:pt>
                <c:pt idx="106">
                  <c:v>3.5038200003327802E-3</c:v>
                </c:pt>
                <c:pt idx="107">
                  <c:v>-2.1850060002179816E-2</c:v>
                </c:pt>
                <c:pt idx="108">
                  <c:v>6.5472399946884252E-3</c:v>
                </c:pt>
                <c:pt idx="109">
                  <c:v>1.4818800002103671E-2</c:v>
                </c:pt>
                <c:pt idx="110">
                  <c:v>7.6316199993016198E-3</c:v>
                </c:pt>
                <c:pt idx="111">
                  <c:v>-7.3249999695690349E-4</c:v>
                </c:pt>
                <c:pt idx="112">
                  <c:v>-6.0992799990344793E-3</c:v>
                </c:pt>
                <c:pt idx="113">
                  <c:v>1.3808359995891806E-2</c:v>
                </c:pt>
                <c:pt idx="114">
                  <c:v>6.4442399961990304E-3</c:v>
                </c:pt>
                <c:pt idx="115">
                  <c:v>1.2748799999826588E-3</c:v>
                </c:pt>
                <c:pt idx="116">
                  <c:v>5.0877000030595809E-3</c:v>
                </c:pt>
                <c:pt idx="117">
                  <c:v>-3.9020600015646778E-3</c:v>
                </c:pt>
                <c:pt idx="118">
                  <c:v>2.910759998485446E-3</c:v>
                </c:pt>
                <c:pt idx="119">
                  <c:v>6.182520002766978E-3</c:v>
                </c:pt>
                <c:pt idx="120">
                  <c:v>4.9003199965227395E-3</c:v>
                </c:pt>
                <c:pt idx="121">
                  <c:v>-5.2766199951292947E-3</c:v>
                </c:pt>
                <c:pt idx="122">
                  <c:v>-5.2663800015579909E-3</c:v>
                </c:pt>
                <c:pt idx="123">
                  <c:v>-1.264073999482207E-2</c:v>
                </c:pt>
                <c:pt idx="124">
                  <c:v>1.6385999988415278E-3</c:v>
                </c:pt>
                <c:pt idx="125">
                  <c:v>8.6386000039055943E-3</c:v>
                </c:pt>
                <c:pt idx="126">
                  <c:v>-3.5485800035530701E-3</c:v>
                </c:pt>
                <c:pt idx="127">
                  <c:v>6.9103600035305135E-3</c:v>
                </c:pt>
                <c:pt idx="128">
                  <c:v>-4.5487800016417168E-3</c:v>
                </c:pt>
                <c:pt idx="129">
                  <c:v>1.1461460002465174E-2</c:v>
                </c:pt>
                <c:pt idx="130">
                  <c:v>4.274279999663122E-3</c:v>
                </c:pt>
                <c:pt idx="131">
                  <c:v>1.2627960000827443E-2</c:v>
                </c:pt>
                <c:pt idx="132">
                  <c:v>1.0440779995406047E-2</c:v>
                </c:pt>
                <c:pt idx="135">
                  <c:v>-7.7695400032098405E-3</c:v>
                </c:pt>
                <c:pt idx="140">
                  <c:v>9.6939998911693692E-5</c:v>
                </c:pt>
                <c:pt idx="141">
                  <c:v>-2.1750200030510314E-3</c:v>
                </c:pt>
                <c:pt idx="142">
                  <c:v>-1.7263199988519773E-3</c:v>
                </c:pt>
                <c:pt idx="143">
                  <c:v>-2.9032599995844066E-3</c:v>
                </c:pt>
                <c:pt idx="144">
                  <c:v>-1.0641739994753152E-2</c:v>
                </c:pt>
                <c:pt idx="154">
                  <c:v>-6.2174000049708411E-4</c:v>
                </c:pt>
                <c:pt idx="155">
                  <c:v>3.5782600025413558E-3</c:v>
                </c:pt>
                <c:pt idx="156">
                  <c:v>4.9782600035541691E-3</c:v>
                </c:pt>
                <c:pt idx="157">
                  <c:v>7.7782599983038381E-3</c:v>
                </c:pt>
                <c:pt idx="158">
                  <c:v>1.5378260002762545E-2</c:v>
                </c:pt>
                <c:pt idx="159">
                  <c:v>1.5378260002762545E-2</c:v>
                </c:pt>
                <c:pt idx="160">
                  <c:v>2.7178260002983734E-2</c:v>
                </c:pt>
                <c:pt idx="161">
                  <c:v>3.5628600016934797E-3</c:v>
                </c:pt>
                <c:pt idx="171">
                  <c:v>-5.5868799972813576E-3</c:v>
                </c:pt>
                <c:pt idx="173">
                  <c:v>-2.7303800015943125E-3</c:v>
                </c:pt>
                <c:pt idx="175">
                  <c:v>-4.6140199992805719E-3</c:v>
                </c:pt>
                <c:pt idx="176">
                  <c:v>-4.6140199992805719E-3</c:v>
                </c:pt>
                <c:pt idx="177">
                  <c:v>-4.6140199992805719E-3</c:v>
                </c:pt>
                <c:pt idx="178">
                  <c:v>-3.9140199951361865E-3</c:v>
                </c:pt>
                <c:pt idx="180">
                  <c:v>-4.9868599962792359E-3</c:v>
                </c:pt>
                <c:pt idx="181">
                  <c:v>-2.8938000032212585E-3</c:v>
                </c:pt>
                <c:pt idx="182">
                  <c:v>-5.4177599959075451E-3</c:v>
                </c:pt>
                <c:pt idx="185">
                  <c:v>-5.2231200024834834E-3</c:v>
                </c:pt>
                <c:pt idx="186">
                  <c:v>-5.1718399990932085E-3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3-413B-85D2-D2B6B730EF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6">
                  <c:v>-1.128764000168303E-2</c:v>
                </c:pt>
                <c:pt idx="137">
                  <c:v>-7.0876399986445904E-3</c:v>
                </c:pt>
                <c:pt idx="138">
                  <c:v>-5.6876399976317771E-3</c:v>
                </c:pt>
                <c:pt idx="139">
                  <c:v>2.6123600036953576E-3</c:v>
                </c:pt>
                <c:pt idx="145">
                  <c:v>-1.1685460005537607E-2</c:v>
                </c:pt>
                <c:pt idx="146">
                  <c:v>-7.3087199998553842E-3</c:v>
                </c:pt>
                <c:pt idx="147">
                  <c:v>1.2091279997548554E-2</c:v>
                </c:pt>
                <c:pt idx="148">
                  <c:v>1.6291280000586994E-2</c:v>
                </c:pt>
                <c:pt idx="149">
                  <c:v>1.6991279997455422E-2</c:v>
                </c:pt>
                <c:pt idx="150">
                  <c:v>1.8991279997862875E-2</c:v>
                </c:pt>
                <c:pt idx="151">
                  <c:v>2.8091280000808183E-2</c:v>
                </c:pt>
                <c:pt idx="152">
                  <c:v>-4.3754200014518574E-3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3-413B-85D2-D2B6B730EF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3">
                  <c:v>-4.6746200023335405E-3</c:v>
                </c:pt>
                <c:pt idx="134">
                  <c:v>-4.6746200023335405E-3</c:v>
                </c:pt>
                <c:pt idx="153">
                  <c:v>-1.3854919998266269E-2</c:v>
                </c:pt>
                <c:pt idx="162">
                  <c:v>-4.9448800054960884E-3</c:v>
                </c:pt>
                <c:pt idx="163">
                  <c:v>-2.5963000007322989E-3</c:v>
                </c:pt>
                <c:pt idx="164">
                  <c:v>-4.288800002541393E-3</c:v>
                </c:pt>
                <c:pt idx="165">
                  <c:v>-8.2477799951448105E-3</c:v>
                </c:pt>
                <c:pt idx="166">
                  <c:v>-7.5477799982763827E-3</c:v>
                </c:pt>
                <c:pt idx="168">
                  <c:v>-4.6298599991132505E-3</c:v>
                </c:pt>
                <c:pt idx="169">
                  <c:v>-5.296659997839015E-3</c:v>
                </c:pt>
                <c:pt idx="170">
                  <c:v>-4.4481599979917519E-3</c:v>
                </c:pt>
                <c:pt idx="172">
                  <c:v>-4.7968799990485422E-3</c:v>
                </c:pt>
                <c:pt idx="174">
                  <c:v>-4.5483399953809567E-3</c:v>
                </c:pt>
                <c:pt idx="179">
                  <c:v>-5.3253200021572411E-3</c:v>
                </c:pt>
                <c:pt idx="184">
                  <c:v>-4.8948599942377768E-3</c:v>
                </c:pt>
                <c:pt idx="187">
                  <c:v>-4.469420004170388E-3</c:v>
                </c:pt>
                <c:pt idx="188">
                  <c:v>-3.9361399976769462E-3</c:v>
                </c:pt>
                <c:pt idx="189">
                  <c:v>-4.8284799995599315E-3</c:v>
                </c:pt>
                <c:pt idx="190">
                  <c:v>-5.0054999956046231E-3</c:v>
                </c:pt>
                <c:pt idx="191">
                  <c:v>-3.4209200020995922E-3</c:v>
                </c:pt>
                <c:pt idx="192">
                  <c:v>-4.8517200048081577E-3</c:v>
                </c:pt>
                <c:pt idx="193">
                  <c:v>-4.0262800030177459E-3</c:v>
                </c:pt>
                <c:pt idx="194">
                  <c:v>-5.2751999974134378E-3</c:v>
                </c:pt>
                <c:pt idx="195">
                  <c:v>-5.2751999974134378E-3</c:v>
                </c:pt>
                <c:pt idx="196">
                  <c:v>-4.2215200010105036E-3</c:v>
                </c:pt>
                <c:pt idx="197">
                  <c:v>-4.1215199962607585E-3</c:v>
                </c:pt>
                <c:pt idx="198">
                  <c:v>-4.7704199969302863E-3</c:v>
                </c:pt>
                <c:pt idx="199">
                  <c:v>-3.8319599989335984E-3</c:v>
                </c:pt>
                <c:pt idx="200">
                  <c:v>-4.2193000044790097E-3</c:v>
                </c:pt>
                <c:pt idx="201">
                  <c:v>-3.7938599998597056E-3</c:v>
                </c:pt>
                <c:pt idx="202">
                  <c:v>-4.8453600029461086E-3</c:v>
                </c:pt>
                <c:pt idx="203">
                  <c:v>-4.2223199998261407E-3</c:v>
                </c:pt>
                <c:pt idx="204">
                  <c:v>-4.4532000028993934E-3</c:v>
                </c:pt>
                <c:pt idx="205">
                  <c:v>-4.5046999948681332E-3</c:v>
                </c:pt>
                <c:pt idx="206">
                  <c:v>-5.2559999967343174E-3</c:v>
                </c:pt>
                <c:pt idx="207">
                  <c:v>-5.2559999967343174E-3</c:v>
                </c:pt>
                <c:pt idx="208">
                  <c:v>-3.9073000007192604E-3</c:v>
                </c:pt>
                <c:pt idx="209">
                  <c:v>-4.1560200043022633E-3</c:v>
                </c:pt>
                <c:pt idx="210">
                  <c:v>-4.5303799997782335E-3</c:v>
                </c:pt>
                <c:pt idx="211">
                  <c:v>-4.7842400017543696E-3</c:v>
                </c:pt>
                <c:pt idx="212">
                  <c:v>-4.6792600041953847E-3</c:v>
                </c:pt>
                <c:pt idx="213">
                  <c:v>-3.5664600000018254E-3</c:v>
                </c:pt>
                <c:pt idx="214">
                  <c:v>-4.2999199940823019E-3</c:v>
                </c:pt>
                <c:pt idx="215">
                  <c:v>-1.466859997890424E-3</c:v>
                </c:pt>
                <c:pt idx="216">
                  <c:v>-4.3029200023738667E-3</c:v>
                </c:pt>
                <c:pt idx="217">
                  <c:v>-3.4798799970303662E-3</c:v>
                </c:pt>
                <c:pt idx="218">
                  <c:v>-4.7261600047932006E-3</c:v>
                </c:pt>
                <c:pt idx="219">
                  <c:v>-4.6903200054657646E-3</c:v>
                </c:pt>
                <c:pt idx="220">
                  <c:v>-4.6776599992881529E-3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3-413B-85D2-D2B6B730EF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3-413B-85D2-D2B6B730EF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3-413B-85D2-D2B6B730EF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3-413B-85D2-D2B6B730EF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-9.9150068067842979E-3</c:v>
                </c:pt>
                <c:pt idx="1">
                  <c:v>-9.7314349292922549E-3</c:v>
                </c:pt>
                <c:pt idx="2">
                  <c:v>-9.7179275381663512E-3</c:v>
                </c:pt>
                <c:pt idx="3">
                  <c:v>-9.6858957249249221E-3</c:v>
                </c:pt>
                <c:pt idx="4">
                  <c:v>-9.6813932612162881E-3</c:v>
                </c:pt>
                <c:pt idx="5">
                  <c:v>-9.6812646193960416E-3</c:v>
                </c:pt>
                <c:pt idx="6">
                  <c:v>-9.6358540568489554E-3</c:v>
                </c:pt>
                <c:pt idx="7">
                  <c:v>-9.539887258944918E-3</c:v>
                </c:pt>
                <c:pt idx="8">
                  <c:v>-9.5397586171246697E-3</c:v>
                </c:pt>
                <c:pt idx="9">
                  <c:v>-9.5353847952362823E-3</c:v>
                </c:pt>
                <c:pt idx="10">
                  <c:v>-8.8497238933213634E-3</c:v>
                </c:pt>
                <c:pt idx="11">
                  <c:v>-8.763019306475087E-3</c:v>
                </c:pt>
                <c:pt idx="12">
                  <c:v>-8.5287625518058428E-3</c:v>
                </c:pt>
                <c:pt idx="13">
                  <c:v>-8.4241767519452754E-3</c:v>
                </c:pt>
                <c:pt idx="14">
                  <c:v>-7.8892840633594911E-3</c:v>
                </c:pt>
                <c:pt idx="15">
                  <c:v>-7.4389090506757896E-3</c:v>
                </c:pt>
                <c:pt idx="16">
                  <c:v>-7.3060220503609469E-3</c:v>
                </c:pt>
                <c:pt idx="17">
                  <c:v>-7.3058934085407003E-3</c:v>
                </c:pt>
                <c:pt idx="18">
                  <c:v>-7.3055074830799599E-3</c:v>
                </c:pt>
                <c:pt idx="19">
                  <c:v>-6.4702361442181278E-3</c:v>
                </c:pt>
                <c:pt idx="20">
                  <c:v>-6.4444434592586643E-3</c:v>
                </c:pt>
                <c:pt idx="21">
                  <c:v>-6.4418063019436068E-3</c:v>
                </c:pt>
                <c:pt idx="22">
                  <c:v>-6.4045001740720628E-3</c:v>
                </c:pt>
                <c:pt idx="23">
                  <c:v>-6.4001263521836754E-3</c:v>
                </c:pt>
                <c:pt idx="24">
                  <c:v>-6.3957525302952879E-3</c:v>
                </c:pt>
                <c:pt idx="25">
                  <c:v>-6.395495246654794E-3</c:v>
                </c:pt>
                <c:pt idx="26">
                  <c:v>-6.3868762446982648E-3</c:v>
                </c:pt>
                <c:pt idx="27">
                  <c:v>-6.3825024228098774E-3</c:v>
                </c:pt>
                <c:pt idx="28">
                  <c:v>-6.3454535785788272E-3</c:v>
                </c:pt>
                <c:pt idx="29">
                  <c:v>-6.3409511148701924E-3</c:v>
                </c:pt>
                <c:pt idx="30">
                  <c:v>-6.3374777857235316E-3</c:v>
                </c:pt>
                <c:pt idx="31">
                  <c:v>-6.336577292981805E-3</c:v>
                </c:pt>
                <c:pt idx="32">
                  <c:v>-6.336577292981805E-3</c:v>
                </c:pt>
                <c:pt idx="33">
                  <c:v>-6.2954119105028605E-3</c:v>
                </c:pt>
                <c:pt idx="34">
                  <c:v>-6.2909094467942257E-3</c:v>
                </c:pt>
                <c:pt idx="35">
                  <c:v>-6.2884652522095389E-3</c:v>
                </c:pt>
                <c:pt idx="36">
                  <c:v>-6.2884652522095389E-3</c:v>
                </c:pt>
                <c:pt idx="37">
                  <c:v>-6.2866642667260848E-3</c:v>
                </c:pt>
                <c:pt idx="38">
                  <c:v>-6.2866642667260848E-3</c:v>
                </c:pt>
                <c:pt idx="39">
                  <c:v>-6.2794603247922692E-3</c:v>
                </c:pt>
                <c:pt idx="40">
                  <c:v>-6.2794603247922692E-3</c:v>
                </c:pt>
                <c:pt idx="41">
                  <c:v>-6.2462707351686204E-3</c:v>
                </c:pt>
                <c:pt idx="42">
                  <c:v>-6.2424114805612191E-3</c:v>
                </c:pt>
                <c:pt idx="43">
                  <c:v>-6.1922411706650058E-3</c:v>
                </c:pt>
                <c:pt idx="44">
                  <c:v>-6.1905688270017991E-3</c:v>
                </c:pt>
                <c:pt idx="45">
                  <c:v>-6.141684935308052E-3</c:v>
                </c:pt>
                <c:pt idx="46">
                  <c:v>-6.1365392624981845E-3</c:v>
                </c:pt>
                <c:pt idx="47">
                  <c:v>-6.1365392624981845E-3</c:v>
                </c:pt>
                <c:pt idx="48">
                  <c:v>-6.1365392624981845E-3</c:v>
                </c:pt>
                <c:pt idx="49">
                  <c:v>-6.1002622691886145E-3</c:v>
                </c:pt>
                <c:pt idx="50">
                  <c:v>-6.100133627368368E-3</c:v>
                </c:pt>
                <c:pt idx="51">
                  <c:v>-6.100133627368368E-3</c:v>
                </c:pt>
                <c:pt idx="52">
                  <c:v>-6.0961457309407201E-3</c:v>
                </c:pt>
                <c:pt idx="53">
                  <c:v>-6.0949879545584996E-3</c:v>
                </c:pt>
                <c:pt idx="54">
                  <c:v>-6.094859312738253E-3</c:v>
                </c:pt>
                <c:pt idx="55">
                  <c:v>-6.0947306709180065E-3</c:v>
                </c:pt>
                <c:pt idx="56">
                  <c:v>-6.0947306709180065E-3</c:v>
                </c:pt>
                <c:pt idx="57">
                  <c:v>-6.0946020290977591E-3</c:v>
                </c:pt>
                <c:pt idx="58">
                  <c:v>-6.0946020290977591E-3</c:v>
                </c:pt>
                <c:pt idx="59">
                  <c:v>-6.0944733872775126E-3</c:v>
                </c:pt>
                <c:pt idx="60">
                  <c:v>-6.0944733872775126E-3</c:v>
                </c:pt>
                <c:pt idx="61">
                  <c:v>-6.0872694453436979E-3</c:v>
                </c:pt>
                <c:pt idx="62">
                  <c:v>-6.0871408035234505E-3</c:v>
                </c:pt>
                <c:pt idx="63">
                  <c:v>-6.0819951307135829E-3</c:v>
                </c:pt>
                <c:pt idx="64">
                  <c:v>-6.0814805634325959E-3</c:v>
                </c:pt>
                <c:pt idx="65">
                  <c:v>-6.0814805634325959E-3</c:v>
                </c:pt>
                <c:pt idx="66">
                  <c:v>-6.0490628247304272E-3</c:v>
                </c:pt>
                <c:pt idx="67">
                  <c:v>-6.0490628247304272E-3</c:v>
                </c:pt>
                <c:pt idx="68">
                  <c:v>-6.0455894955837664E-3</c:v>
                </c:pt>
                <c:pt idx="69">
                  <c:v>-6.035941359065264E-3</c:v>
                </c:pt>
                <c:pt idx="70">
                  <c:v>-6.0072542331502492E-3</c:v>
                </c:pt>
                <c:pt idx="71">
                  <c:v>-5.9988925148342139E-3</c:v>
                </c:pt>
                <c:pt idx="72">
                  <c:v>-5.9914312892599053E-3</c:v>
                </c:pt>
                <c:pt idx="73">
                  <c:v>-5.9855137655285568E-3</c:v>
                </c:pt>
                <c:pt idx="74">
                  <c:v>-5.9614577451424233E-3</c:v>
                </c:pt>
                <c:pt idx="75">
                  <c:v>-5.9614577451424233E-3</c:v>
                </c:pt>
                <c:pt idx="76">
                  <c:v>-5.9528387431858941E-3</c:v>
                </c:pt>
                <c:pt idx="77">
                  <c:v>-5.9527101013656476E-3</c:v>
                </c:pt>
                <c:pt idx="78">
                  <c:v>-5.9527101013656476E-3</c:v>
                </c:pt>
                <c:pt idx="79">
                  <c:v>-5.9527101013656476E-3</c:v>
                </c:pt>
                <c:pt idx="80">
                  <c:v>-5.9527101013656476E-3</c:v>
                </c:pt>
                <c:pt idx="81">
                  <c:v>-5.9527101013656476E-3</c:v>
                </c:pt>
                <c:pt idx="82">
                  <c:v>-5.9497513394999738E-3</c:v>
                </c:pt>
                <c:pt idx="83">
                  <c:v>-5.9440910994091184E-3</c:v>
                </c:pt>
                <c:pt idx="84">
                  <c:v>-5.939974561161224E-3</c:v>
                </c:pt>
                <c:pt idx="85">
                  <c:v>-5.9114160770664566E-3</c:v>
                </c:pt>
                <c:pt idx="86">
                  <c:v>-5.9027970751099274E-3</c:v>
                </c:pt>
                <c:pt idx="87">
                  <c:v>-5.9025397914694343E-3</c:v>
                </c:pt>
                <c:pt idx="88">
                  <c:v>-5.8499252869885334E-3</c:v>
                </c:pt>
                <c:pt idx="89">
                  <c:v>-5.8437504796166918E-3</c:v>
                </c:pt>
                <c:pt idx="90">
                  <c:v>-5.8437504796166918E-3</c:v>
                </c:pt>
                <c:pt idx="91">
                  <c:v>-5.8151919955219244E-3</c:v>
                </c:pt>
                <c:pt idx="92">
                  <c:v>-5.8151919955219244E-3</c:v>
                </c:pt>
                <c:pt idx="93">
                  <c:v>-5.8151919955219244E-3</c:v>
                </c:pt>
                <c:pt idx="94">
                  <c:v>-5.8151919955219244E-3</c:v>
                </c:pt>
                <c:pt idx="95">
                  <c:v>-5.8112040990942766E-3</c:v>
                </c:pt>
                <c:pt idx="96">
                  <c:v>-5.8112040990942766E-3</c:v>
                </c:pt>
                <c:pt idx="97">
                  <c:v>-5.8112040990942766E-3</c:v>
                </c:pt>
                <c:pt idx="98">
                  <c:v>-5.8112040990942766E-3</c:v>
                </c:pt>
                <c:pt idx="99">
                  <c:v>-5.8110754572740292E-3</c:v>
                </c:pt>
                <c:pt idx="100">
                  <c:v>-5.8110754572740292E-3</c:v>
                </c:pt>
                <c:pt idx="101">
                  <c:v>-5.8109468154537826E-3</c:v>
                </c:pt>
                <c:pt idx="102">
                  <c:v>-5.7997549770923201E-3</c:v>
                </c:pt>
                <c:pt idx="103">
                  <c:v>-5.7570458927704146E-3</c:v>
                </c:pt>
                <c:pt idx="104">
                  <c:v>-5.7567886091299215E-3</c:v>
                </c:pt>
                <c:pt idx="105">
                  <c:v>-5.7567886091299215E-3</c:v>
                </c:pt>
                <c:pt idx="106">
                  <c:v>-5.7533152799832607E-3</c:v>
                </c:pt>
                <c:pt idx="107">
                  <c:v>-5.744824919846978E-3</c:v>
                </c:pt>
                <c:pt idx="108">
                  <c:v>-5.7107348374816026E-3</c:v>
                </c:pt>
                <c:pt idx="109">
                  <c:v>-5.6518168838086136E-3</c:v>
                </c:pt>
                <c:pt idx="110">
                  <c:v>-5.6516882419883662E-3</c:v>
                </c:pt>
                <c:pt idx="111">
                  <c:v>-5.6473144200999787E-3</c:v>
                </c:pt>
                <c:pt idx="112">
                  <c:v>-5.6188845778254578E-3</c:v>
                </c:pt>
                <c:pt idx="113">
                  <c:v>-5.6057631121602938E-3</c:v>
                </c:pt>
                <c:pt idx="114">
                  <c:v>-5.6013892902719064E-3</c:v>
                </c:pt>
                <c:pt idx="115">
                  <c:v>-5.5689715515697376E-3</c:v>
                </c:pt>
                <c:pt idx="116">
                  <c:v>-5.5688429097494911E-3</c:v>
                </c:pt>
                <c:pt idx="117">
                  <c:v>-5.5647263715015959E-3</c:v>
                </c:pt>
                <c:pt idx="118">
                  <c:v>-5.5645977296813493E-3</c:v>
                </c:pt>
                <c:pt idx="119">
                  <c:v>-5.5558500859045736E-3</c:v>
                </c:pt>
                <c:pt idx="120">
                  <c:v>-5.5185439580330304E-3</c:v>
                </c:pt>
                <c:pt idx="121">
                  <c:v>-5.5142987779648895E-3</c:v>
                </c:pt>
                <c:pt idx="122">
                  <c:v>-5.5101822397169951E-3</c:v>
                </c:pt>
                <c:pt idx="123">
                  <c:v>-5.5099249560765012E-3</c:v>
                </c:pt>
                <c:pt idx="124">
                  <c:v>-5.4730047536656985E-3</c:v>
                </c:pt>
                <c:pt idx="125">
                  <c:v>-5.4730047536656985E-3</c:v>
                </c:pt>
                <c:pt idx="126">
                  <c:v>-5.4728761118454511E-3</c:v>
                </c:pt>
                <c:pt idx="127">
                  <c:v>-5.4642571098889228E-3</c:v>
                </c:pt>
                <c:pt idx="128">
                  <c:v>-5.4227058019492378E-3</c:v>
                </c:pt>
                <c:pt idx="129">
                  <c:v>-5.4185892637013434E-3</c:v>
                </c:pt>
                <c:pt idx="130">
                  <c:v>-5.4184606218810969E-3</c:v>
                </c:pt>
                <c:pt idx="131">
                  <c:v>-5.3767806721211654E-3</c:v>
                </c:pt>
                <c:pt idx="132">
                  <c:v>-5.3766520303009189E-3</c:v>
                </c:pt>
                <c:pt idx="133">
                  <c:v>-5.3727927756935176E-3</c:v>
                </c:pt>
                <c:pt idx="134">
                  <c:v>-5.3727927756935176E-3</c:v>
                </c:pt>
                <c:pt idx="135">
                  <c:v>-5.3607004445903276E-3</c:v>
                </c:pt>
                <c:pt idx="136">
                  <c:v>-5.3227511076175509E-3</c:v>
                </c:pt>
                <c:pt idx="137">
                  <c:v>-5.3227511076175509E-3</c:v>
                </c:pt>
                <c:pt idx="138">
                  <c:v>-5.3227511076175509E-3</c:v>
                </c:pt>
                <c:pt idx="139">
                  <c:v>-5.3227511076175509E-3</c:v>
                </c:pt>
                <c:pt idx="140">
                  <c:v>-5.3138748220205286E-3</c:v>
                </c:pt>
                <c:pt idx="141">
                  <c:v>-5.272452155901091E-3</c:v>
                </c:pt>
                <c:pt idx="142">
                  <c:v>-5.2679496921924562E-3</c:v>
                </c:pt>
                <c:pt idx="143">
                  <c:v>-5.2637045121243153E-3</c:v>
                </c:pt>
                <c:pt idx="144">
                  <c:v>-5.2590734065954339E-3</c:v>
                </c:pt>
                <c:pt idx="145">
                  <c:v>-5.2263983842527712E-3</c:v>
                </c:pt>
                <c:pt idx="146">
                  <c:v>-5.1804732544246989E-3</c:v>
                </c:pt>
                <c:pt idx="147">
                  <c:v>-5.1804732544246989E-3</c:v>
                </c:pt>
                <c:pt idx="148">
                  <c:v>-5.1804732544246989E-3</c:v>
                </c:pt>
                <c:pt idx="149">
                  <c:v>-5.1804732544246989E-3</c:v>
                </c:pt>
                <c:pt idx="150">
                  <c:v>-5.1804732544246989E-3</c:v>
                </c:pt>
                <c:pt idx="151">
                  <c:v>-5.1804732544246989E-3</c:v>
                </c:pt>
                <c:pt idx="152">
                  <c:v>-5.1721115361086636E-3</c:v>
                </c:pt>
                <c:pt idx="153">
                  <c:v>-5.1688954906024959E-3</c:v>
                </c:pt>
                <c:pt idx="154">
                  <c:v>-5.1304315863487321E-3</c:v>
                </c:pt>
                <c:pt idx="155">
                  <c:v>-5.1304315863487321E-3</c:v>
                </c:pt>
                <c:pt idx="156">
                  <c:v>-5.1304315863487321E-3</c:v>
                </c:pt>
                <c:pt idx="157">
                  <c:v>-5.1304315863487321E-3</c:v>
                </c:pt>
                <c:pt idx="158">
                  <c:v>-5.1304315863487321E-3</c:v>
                </c:pt>
                <c:pt idx="159">
                  <c:v>-5.1304315863487321E-3</c:v>
                </c:pt>
                <c:pt idx="160">
                  <c:v>-5.1304315863487321E-3</c:v>
                </c:pt>
                <c:pt idx="161">
                  <c:v>-5.1265723317413317E-3</c:v>
                </c:pt>
                <c:pt idx="162">
                  <c:v>-5.1146086424583882E-3</c:v>
                </c:pt>
                <c:pt idx="163">
                  <c:v>-5.0800039928120249E-3</c:v>
                </c:pt>
                <c:pt idx="164">
                  <c:v>-5.0317633102195123E-3</c:v>
                </c:pt>
                <c:pt idx="165">
                  <c:v>-5.0303482501967986E-3</c:v>
                </c:pt>
                <c:pt idx="166">
                  <c:v>-5.0303482501967986E-3</c:v>
                </c:pt>
                <c:pt idx="167">
                  <c:v>-5.0303482501967986E-3</c:v>
                </c:pt>
                <c:pt idx="168">
                  <c:v>-5.0231443082629831E-3</c:v>
                </c:pt>
                <c:pt idx="169">
                  <c:v>-4.9896974349988412E-3</c:v>
                </c:pt>
                <c:pt idx="170">
                  <c:v>-4.9350246613939931E-3</c:v>
                </c:pt>
                <c:pt idx="171">
                  <c:v>-4.934510094113006E-3</c:v>
                </c:pt>
                <c:pt idx="172">
                  <c:v>-4.934510094113006E-3</c:v>
                </c:pt>
                <c:pt idx="173">
                  <c:v>-4.892701502532828E-3</c:v>
                </c:pt>
                <c:pt idx="174">
                  <c:v>-4.8898713824874008E-3</c:v>
                </c:pt>
                <c:pt idx="175">
                  <c:v>-4.880094604148651E-3</c:v>
                </c:pt>
                <c:pt idx="176">
                  <c:v>-4.880094604148651E-3</c:v>
                </c:pt>
                <c:pt idx="177">
                  <c:v>-4.880094604148651E-3</c:v>
                </c:pt>
                <c:pt idx="178">
                  <c:v>-4.880094604148651E-3</c:v>
                </c:pt>
                <c:pt idx="179">
                  <c:v>-4.875592140440017E-3</c:v>
                </c:pt>
                <c:pt idx="180">
                  <c:v>-4.8752062149792766E-3</c:v>
                </c:pt>
                <c:pt idx="181">
                  <c:v>-4.8709610349111357E-3</c:v>
                </c:pt>
                <c:pt idx="182">
                  <c:v>-4.8424025508163673E-3</c:v>
                </c:pt>
                <c:pt idx="183">
                  <c:v>-4.8424025508163673E-3</c:v>
                </c:pt>
                <c:pt idx="184">
                  <c:v>-4.798021122831256E-3</c:v>
                </c:pt>
                <c:pt idx="185">
                  <c:v>-4.7842564480648584E-3</c:v>
                </c:pt>
                <c:pt idx="186">
                  <c:v>-4.7837418807838723E-3</c:v>
                </c:pt>
                <c:pt idx="187">
                  <c:v>-4.7475935292945488E-3</c:v>
                </c:pt>
                <c:pt idx="188">
                  <c:v>-4.7342147799888917E-3</c:v>
                </c:pt>
                <c:pt idx="189">
                  <c:v>-4.7261103453133495E-3</c:v>
                </c:pt>
                <c:pt idx="190">
                  <c:v>-4.7017970412867229E-3</c:v>
                </c:pt>
                <c:pt idx="191">
                  <c:v>-4.6929207556897007E-3</c:v>
                </c:pt>
                <c:pt idx="192">
                  <c:v>-4.6852022464748989E-3</c:v>
                </c:pt>
                <c:pt idx="193">
                  <c:v>-4.6347746529381917E-3</c:v>
                </c:pt>
                <c:pt idx="194">
                  <c:v>-4.5840897757609914E-3</c:v>
                </c:pt>
                <c:pt idx="195">
                  <c:v>-4.5840897757609914E-3</c:v>
                </c:pt>
                <c:pt idx="196">
                  <c:v>-4.5424098260010599E-3</c:v>
                </c:pt>
                <c:pt idx="197">
                  <c:v>-4.5424098260010599E-3</c:v>
                </c:pt>
                <c:pt idx="198">
                  <c:v>-4.4967419798134806E-3</c:v>
                </c:pt>
                <c:pt idx="199">
                  <c:v>-4.496356054352741E-3</c:v>
                </c:pt>
                <c:pt idx="200">
                  <c:v>-4.4560911646155232E-3</c:v>
                </c:pt>
                <c:pt idx="201">
                  <c:v>-4.4056635710788168E-3</c:v>
                </c:pt>
                <c:pt idx="202">
                  <c:v>-4.3509907974739687E-3</c:v>
                </c:pt>
                <c:pt idx="203">
                  <c:v>-4.341728586416206E-3</c:v>
                </c:pt>
                <c:pt idx="204">
                  <c:v>-4.3139419532429186E-3</c:v>
                </c:pt>
                <c:pt idx="205">
                  <c:v>-4.2592691796380705E-3</c:v>
                </c:pt>
                <c:pt idx="206">
                  <c:v>-4.2547667159294356E-3</c:v>
                </c:pt>
                <c:pt idx="207">
                  <c:v>-4.2547667159294356E-3</c:v>
                </c:pt>
                <c:pt idx="208">
                  <c:v>-4.2502642522208017E-3</c:v>
                </c:pt>
                <c:pt idx="209">
                  <c:v>-4.2497496849398146E-3</c:v>
                </c:pt>
                <c:pt idx="210">
                  <c:v>-4.2494924012993207E-3</c:v>
                </c:pt>
                <c:pt idx="211">
                  <c:v>-4.2460190721526599E-3</c:v>
                </c:pt>
                <c:pt idx="212">
                  <c:v>-4.2088415861013632E-3</c:v>
                </c:pt>
                <c:pt idx="213">
                  <c:v>-4.2036959132914949E-3</c:v>
                </c:pt>
                <c:pt idx="214">
                  <c:v>-4.1719213836905605E-3</c:v>
                </c:pt>
                <c:pt idx="215">
                  <c:v>-4.1033552934990683E-3</c:v>
                </c:pt>
                <c:pt idx="216">
                  <c:v>-4.0625758364808643E-3</c:v>
                </c:pt>
                <c:pt idx="217">
                  <c:v>-4.0533136254231016E-3</c:v>
                </c:pt>
                <c:pt idx="218">
                  <c:v>-4.0216677376424129E-3</c:v>
                </c:pt>
                <c:pt idx="219">
                  <c:v>-4.0072598537747826E-3</c:v>
                </c:pt>
                <c:pt idx="220">
                  <c:v>-3.9669949640375648E-3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3-413B-85D2-D2B6B730EF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5">
                  <c:v>0.17785794000155875</c:v>
                </c:pt>
                <c:pt idx="20">
                  <c:v>-0.12437163000140572</c:v>
                </c:pt>
                <c:pt idx="90">
                  <c:v>0.11209135999524733</c:v>
                </c:pt>
                <c:pt idx="167">
                  <c:v>7.0722200034651905E-3</c:v>
                </c:pt>
                <c:pt idx="183">
                  <c:v>1.0602239999570884E-2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B3-413B-85D2-D2B6B730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4720"/>
        <c:axId val="1"/>
      </c:scatterChart>
      <c:valAx>
        <c:axId val="77512472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5918850307646"/>
          <c:y val="0.92000129214617399"/>
          <c:w val="0.8065580654877156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Cyg - O-C Diagr.</a:t>
            </a:r>
          </a:p>
        </c:rich>
      </c:tx>
      <c:layout>
        <c:manualLayout>
          <c:xMode val="edge"/>
          <c:yMode val="edge"/>
          <c:x val="0.374795417348608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723926380368099"/>
          <c:w val="0.8036006546644844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AA-4DD3-9070-080BC4AC8D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  <c:pt idx="219">
                    <c:v>1E-4</c:v>
                  </c:pt>
                  <c:pt idx="220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2.0000000000000001E-4</c:v>
                  </c:pt>
                  <c:pt idx="219">
                    <c:v>1E-4</c:v>
                  </c:pt>
                  <c:pt idx="2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7.9640000021754531E-3</c:v>
                </c:pt>
                <c:pt idx="1">
                  <c:v>-4.141859997616848E-3</c:v>
                </c:pt>
                <c:pt idx="2">
                  <c:v>1.2204240003484301E-2</c:v>
                </c:pt>
                <c:pt idx="3">
                  <c:v>-2.4035799979174044E-3</c:v>
                </c:pt>
                <c:pt idx="4">
                  <c:v>-9.5488000079058111E-4</c:v>
                </c:pt>
                <c:pt idx="6">
                  <c:v>-8.2165999956487212E-3</c:v>
                </c:pt>
                <c:pt idx="7">
                  <c:v>2.1471200016094372E-3</c:v>
                </c:pt>
                <c:pt idx="8">
                  <c:v>-1.0400600003777072E-3</c:v>
                </c:pt>
                <c:pt idx="9">
                  <c:v>-1.1404180000681663E-2</c:v>
                </c:pt>
                <c:pt idx="10">
                  <c:v>-7.3579998570494354E-5</c:v>
                </c:pt>
                <c:pt idx="11">
                  <c:v>-2.2328999984893017E-3</c:v>
                </c:pt>
                <c:pt idx="12">
                  <c:v>-3.0876799974066671E-3</c:v>
                </c:pt>
                <c:pt idx="13">
                  <c:v>-3.2650199973431882E-3</c:v>
                </c:pt>
                <c:pt idx="14">
                  <c:v>-9.559459998854436E-3</c:v>
                </c:pt>
                <c:pt idx="15">
                  <c:v>2.0123360001889523E-2</c:v>
                </c:pt>
                <c:pt idx="16">
                  <c:v>-2.2335800022119656E-3</c:v>
                </c:pt>
                <c:pt idx="17">
                  <c:v>2.5792400047066621E-3</c:v>
                </c:pt>
                <c:pt idx="18">
                  <c:v>-3.9822999970056117E-3</c:v>
                </c:pt>
                <c:pt idx="19">
                  <c:v>-1.5342039994720835E-2</c:v>
                </c:pt>
                <c:pt idx="21">
                  <c:v>7.2911800016299821E-3</c:v>
                </c:pt>
                <c:pt idx="22">
                  <c:v>-2.4991020000015851E-2</c:v>
                </c:pt>
                <c:pt idx="23">
                  <c:v>-1.0355139995226637E-2</c:v>
                </c:pt>
                <c:pt idx="24">
                  <c:v>5.2807400061283261E-3</c:v>
                </c:pt>
                <c:pt idx="25">
                  <c:v>-6.0936200025025755E-3</c:v>
                </c:pt>
                <c:pt idx="26">
                  <c:v>-2.6346800004830584E-3</c:v>
                </c:pt>
                <c:pt idx="27">
                  <c:v>1.2000018614344299E-6</c:v>
                </c:pt>
                <c:pt idx="28">
                  <c:v>1.909336000244366E-2</c:v>
                </c:pt>
                <c:pt idx="29">
                  <c:v>2.154205999977421E-2</c:v>
                </c:pt>
                <c:pt idx="30">
                  <c:v>-9.5118000026559457E-3</c:v>
                </c:pt>
                <c:pt idx="31">
                  <c:v>4.1779399980441667E-3</c:v>
                </c:pt>
                <c:pt idx="32">
                  <c:v>1.2177939999673981E-2</c:v>
                </c:pt>
                <c:pt idx="33">
                  <c:v>-3.7196600023889914E-3</c:v>
                </c:pt>
                <c:pt idx="34">
                  <c:v>7.7290400004130788E-3</c:v>
                </c:pt>
                <c:pt idx="35">
                  <c:v>-7.8273800027091056E-3</c:v>
                </c:pt>
                <c:pt idx="36">
                  <c:v>7.1726199967088178E-3</c:v>
                </c:pt>
                <c:pt idx="37">
                  <c:v>-1.1447899996710476E-2</c:v>
                </c:pt>
                <c:pt idx="38">
                  <c:v>-9.4478999963030219E-3</c:v>
                </c:pt>
                <c:pt idx="39">
                  <c:v>-7.929979998152703E-3</c:v>
                </c:pt>
                <c:pt idx="40">
                  <c:v>-2.9299800007720478E-3</c:v>
                </c:pt>
                <c:pt idx="41">
                  <c:v>1.7775800006347708E-3</c:v>
                </c:pt>
                <c:pt idx="42">
                  <c:v>3.1621800007997081E-3</c:v>
                </c:pt>
                <c:pt idx="43">
                  <c:v>-1.6838019997521769E-2</c:v>
                </c:pt>
                <c:pt idx="44">
                  <c:v>5.7286400042357855E-3</c:v>
                </c:pt>
                <c:pt idx="45">
                  <c:v>2.6002400045399554E-3</c:v>
                </c:pt>
                <c:pt idx="46">
                  <c:v>-1.6886959994735662E-2</c:v>
                </c:pt>
                <c:pt idx="47">
                  <c:v>-9.886959996947553E-3</c:v>
                </c:pt>
                <c:pt idx="48">
                  <c:v>5.1130400024703704E-3</c:v>
                </c:pt>
                <c:pt idx="49">
                  <c:v>-9.6717199994600378E-3</c:v>
                </c:pt>
                <c:pt idx="50">
                  <c:v>-7.8589000040665269E-3</c:v>
                </c:pt>
                <c:pt idx="51">
                  <c:v>-8.5889999900246039E-4</c:v>
                </c:pt>
                <c:pt idx="52">
                  <c:v>-1.5661479999835137E-2</c:v>
                </c:pt>
                <c:pt idx="53">
                  <c:v>-4.3461000022944063E-3</c:v>
                </c:pt>
                <c:pt idx="54">
                  <c:v>-5.5332799965981394E-3</c:v>
                </c:pt>
                <c:pt idx="55">
                  <c:v>-1.0720459998992737E-2</c:v>
                </c:pt>
                <c:pt idx="56">
                  <c:v>-4.7204599977703765E-3</c:v>
                </c:pt>
                <c:pt idx="57">
                  <c:v>-1.1907640000572428E-2</c:v>
                </c:pt>
                <c:pt idx="58">
                  <c:v>2.0923600022797473E-3</c:v>
                </c:pt>
                <c:pt idx="59">
                  <c:v>9.0518000070005655E-4</c:v>
                </c:pt>
                <c:pt idx="60">
                  <c:v>5.9051800053566694E-3</c:v>
                </c:pt>
                <c:pt idx="61">
                  <c:v>-7.5768999959109351E-3</c:v>
                </c:pt>
                <c:pt idx="62">
                  <c:v>-7.6407999586081132E-4</c:v>
                </c:pt>
                <c:pt idx="63">
                  <c:v>1.7487200020696037E-3</c:v>
                </c:pt>
                <c:pt idx="64">
                  <c:v>0</c:v>
                </c:pt>
                <c:pt idx="66">
                  <c:v>1.6830640000989661E-2</c:v>
                </c:pt>
                <c:pt idx="67">
                  <c:v>1.7830640004831366E-2</c:v>
                </c:pt>
                <c:pt idx="68">
                  <c:v>-8.2232199929421768E-3</c:v>
                </c:pt>
                <c:pt idx="69">
                  <c:v>1.2738280005578417E-2</c:v>
                </c:pt>
                <c:pt idx="70">
                  <c:v>1.5997139998944476E-2</c:v>
                </c:pt>
                <c:pt idx="71">
                  <c:v>-7.169559998146724E-3</c:v>
                </c:pt>
                <c:pt idx="72">
                  <c:v>-8.0259999958798289E-3</c:v>
                </c:pt>
                <c:pt idx="73">
                  <c:v>1.0363720000896137E-2</c:v>
                </c:pt>
                <c:pt idx="74">
                  <c:v>-1.4638939996075351E-2</c:v>
                </c:pt>
                <c:pt idx="75">
                  <c:v>-4.6389399940380827E-3</c:v>
                </c:pt>
                <c:pt idx="76">
                  <c:v>8.820000002742745E-3</c:v>
                </c:pt>
                <c:pt idx="77">
                  <c:v>-1.6367180003726389E-2</c:v>
                </c:pt>
                <c:pt idx="78">
                  <c:v>-1.5367179999884684E-2</c:v>
                </c:pt>
                <c:pt idx="79">
                  <c:v>-7.3671800055308267E-3</c:v>
                </c:pt>
                <c:pt idx="80">
                  <c:v>-5.3671800051233731E-3</c:v>
                </c:pt>
                <c:pt idx="81">
                  <c:v>6.3281999609898776E-4</c:v>
                </c:pt>
                <c:pt idx="82">
                  <c:v>1.3276800018502399E-3</c:v>
                </c:pt>
                <c:pt idx="83">
                  <c:v>9.0917600027751178E-3</c:v>
                </c:pt>
                <c:pt idx="84">
                  <c:v>-2.8979999988223426E-3</c:v>
                </c:pt>
                <c:pt idx="85">
                  <c:v>5.4804000683361664E-4</c:v>
                </c:pt>
                <c:pt idx="86">
                  <c:v>1.0006980002799537E-2</c:v>
                </c:pt>
                <c:pt idx="87">
                  <c:v>9.6326200000476092E-3</c:v>
                </c:pt>
                <c:pt idx="88">
                  <c:v>-8.9240000015706755E-3</c:v>
                </c:pt>
                <c:pt idx="89">
                  <c:v>1.2091359996702522E-2</c:v>
                </c:pt>
                <c:pt idx="91">
                  <c:v>4.5374000037554651E-3</c:v>
                </c:pt>
                <c:pt idx="92">
                  <c:v>4.5374000037554651E-3</c:v>
                </c:pt>
                <c:pt idx="93">
                  <c:v>9.5374000011361204E-3</c:v>
                </c:pt>
                <c:pt idx="94">
                  <c:v>1.1537400001543574E-2</c:v>
                </c:pt>
                <c:pt idx="95">
                  <c:v>4.7348200023407117E-3</c:v>
                </c:pt>
                <c:pt idx="96">
                  <c:v>6.7348200027481653E-3</c:v>
                </c:pt>
                <c:pt idx="97">
                  <c:v>1.473482000437798E-2</c:v>
                </c:pt>
                <c:pt idx="98">
                  <c:v>1.473482000437798E-2</c:v>
                </c:pt>
                <c:pt idx="99">
                  <c:v>1.4547639999364037E-2</c:v>
                </c:pt>
                <c:pt idx="100">
                  <c:v>1.8547640000178944E-2</c:v>
                </c:pt>
                <c:pt idx="101">
                  <c:v>5.3604599961545318E-3</c:v>
                </c:pt>
                <c:pt idx="102">
                  <c:v>-4.9242000022786669E-3</c:v>
                </c:pt>
                <c:pt idx="103">
                  <c:v>-9.0679599961731583E-3</c:v>
                </c:pt>
                <c:pt idx="104">
                  <c:v>1.3557680002122652E-2</c:v>
                </c:pt>
                <c:pt idx="105">
                  <c:v>1.9557680003345013E-2</c:v>
                </c:pt>
                <c:pt idx="106">
                  <c:v>3.5038200003327802E-3</c:v>
                </c:pt>
                <c:pt idx="107">
                  <c:v>-2.1850060002179816E-2</c:v>
                </c:pt>
                <c:pt idx="108">
                  <c:v>6.5472399946884252E-3</c:v>
                </c:pt>
                <c:pt idx="109">
                  <c:v>1.4818800002103671E-2</c:v>
                </c:pt>
                <c:pt idx="110">
                  <c:v>7.6316199993016198E-3</c:v>
                </c:pt>
                <c:pt idx="111">
                  <c:v>-7.3249999695690349E-4</c:v>
                </c:pt>
                <c:pt idx="112">
                  <c:v>-6.0992799990344793E-3</c:v>
                </c:pt>
                <c:pt idx="113">
                  <c:v>1.3808359995891806E-2</c:v>
                </c:pt>
                <c:pt idx="114">
                  <c:v>6.4442399961990304E-3</c:v>
                </c:pt>
                <c:pt idx="115">
                  <c:v>1.2748799999826588E-3</c:v>
                </c:pt>
                <c:pt idx="116">
                  <c:v>5.0877000030595809E-3</c:v>
                </c:pt>
                <c:pt idx="117">
                  <c:v>-3.9020600015646778E-3</c:v>
                </c:pt>
                <c:pt idx="118">
                  <c:v>2.910759998485446E-3</c:v>
                </c:pt>
                <c:pt idx="119">
                  <c:v>6.182520002766978E-3</c:v>
                </c:pt>
                <c:pt idx="120">
                  <c:v>4.9003199965227395E-3</c:v>
                </c:pt>
                <c:pt idx="121">
                  <c:v>-5.2766199951292947E-3</c:v>
                </c:pt>
                <c:pt idx="122">
                  <c:v>-5.2663800015579909E-3</c:v>
                </c:pt>
                <c:pt idx="123">
                  <c:v>-1.264073999482207E-2</c:v>
                </c:pt>
                <c:pt idx="124">
                  <c:v>1.6385999988415278E-3</c:v>
                </c:pt>
                <c:pt idx="125">
                  <c:v>8.6386000039055943E-3</c:v>
                </c:pt>
                <c:pt idx="126">
                  <c:v>-3.5485800035530701E-3</c:v>
                </c:pt>
                <c:pt idx="127">
                  <c:v>6.9103600035305135E-3</c:v>
                </c:pt>
                <c:pt idx="128">
                  <c:v>-4.5487800016417168E-3</c:v>
                </c:pt>
                <c:pt idx="129">
                  <c:v>1.1461460002465174E-2</c:v>
                </c:pt>
                <c:pt idx="130">
                  <c:v>4.274279999663122E-3</c:v>
                </c:pt>
                <c:pt idx="131">
                  <c:v>1.2627960000827443E-2</c:v>
                </c:pt>
                <c:pt idx="132">
                  <c:v>1.0440779995406047E-2</c:v>
                </c:pt>
                <c:pt idx="135">
                  <c:v>-7.7695400032098405E-3</c:v>
                </c:pt>
                <c:pt idx="140">
                  <c:v>9.6939998911693692E-5</c:v>
                </c:pt>
                <c:pt idx="141">
                  <c:v>-2.1750200030510314E-3</c:v>
                </c:pt>
                <c:pt idx="142">
                  <c:v>-1.7263199988519773E-3</c:v>
                </c:pt>
                <c:pt idx="143">
                  <c:v>-2.9032599995844066E-3</c:v>
                </c:pt>
                <c:pt idx="144">
                  <c:v>-1.0641739994753152E-2</c:v>
                </c:pt>
                <c:pt idx="154">
                  <c:v>-6.2174000049708411E-4</c:v>
                </c:pt>
                <c:pt idx="155">
                  <c:v>3.5782600025413558E-3</c:v>
                </c:pt>
                <c:pt idx="156">
                  <c:v>4.9782600035541691E-3</c:v>
                </c:pt>
                <c:pt idx="157">
                  <c:v>7.7782599983038381E-3</c:v>
                </c:pt>
                <c:pt idx="158">
                  <c:v>1.5378260002762545E-2</c:v>
                </c:pt>
                <c:pt idx="159">
                  <c:v>1.5378260002762545E-2</c:v>
                </c:pt>
                <c:pt idx="160">
                  <c:v>2.7178260002983734E-2</c:v>
                </c:pt>
                <c:pt idx="161">
                  <c:v>3.5628600016934797E-3</c:v>
                </c:pt>
                <c:pt idx="171">
                  <c:v>-5.5868799972813576E-3</c:v>
                </c:pt>
                <c:pt idx="173">
                  <c:v>-2.7303800015943125E-3</c:v>
                </c:pt>
                <c:pt idx="175">
                  <c:v>-4.6140199992805719E-3</c:v>
                </c:pt>
                <c:pt idx="176">
                  <c:v>-4.6140199992805719E-3</c:v>
                </c:pt>
                <c:pt idx="177">
                  <c:v>-4.6140199992805719E-3</c:v>
                </c:pt>
                <c:pt idx="178">
                  <c:v>-3.9140199951361865E-3</c:v>
                </c:pt>
                <c:pt idx="180">
                  <c:v>-4.9868599962792359E-3</c:v>
                </c:pt>
                <c:pt idx="181">
                  <c:v>-2.8938000032212585E-3</c:v>
                </c:pt>
                <c:pt idx="182">
                  <c:v>-5.4177599959075451E-3</c:v>
                </c:pt>
                <c:pt idx="185">
                  <c:v>-5.2231200024834834E-3</c:v>
                </c:pt>
                <c:pt idx="186">
                  <c:v>-5.1718399990932085E-3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AA-4DD3-9070-080BC4AC8D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6">
                  <c:v>-1.128764000168303E-2</c:v>
                </c:pt>
                <c:pt idx="137">
                  <c:v>-7.0876399986445904E-3</c:v>
                </c:pt>
                <c:pt idx="138">
                  <c:v>-5.6876399976317771E-3</c:v>
                </c:pt>
                <c:pt idx="139">
                  <c:v>2.6123600036953576E-3</c:v>
                </c:pt>
                <c:pt idx="145">
                  <c:v>-1.1685460005537607E-2</c:v>
                </c:pt>
                <c:pt idx="146">
                  <c:v>-7.3087199998553842E-3</c:v>
                </c:pt>
                <c:pt idx="147">
                  <c:v>1.2091279997548554E-2</c:v>
                </c:pt>
                <c:pt idx="148">
                  <c:v>1.6291280000586994E-2</c:v>
                </c:pt>
                <c:pt idx="149">
                  <c:v>1.6991279997455422E-2</c:v>
                </c:pt>
                <c:pt idx="150">
                  <c:v>1.8991279997862875E-2</c:v>
                </c:pt>
                <c:pt idx="151">
                  <c:v>2.8091280000808183E-2</c:v>
                </c:pt>
                <c:pt idx="152">
                  <c:v>-4.3754200014518574E-3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AA-4DD3-9070-080BC4AC8D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3">
                  <c:v>-4.6746200023335405E-3</c:v>
                </c:pt>
                <c:pt idx="134">
                  <c:v>-4.6746200023335405E-3</c:v>
                </c:pt>
                <c:pt idx="153">
                  <c:v>-1.3854919998266269E-2</c:v>
                </c:pt>
                <c:pt idx="162">
                  <c:v>-4.9448800054960884E-3</c:v>
                </c:pt>
                <c:pt idx="163">
                  <c:v>-2.5963000007322989E-3</c:v>
                </c:pt>
                <c:pt idx="164">
                  <c:v>-4.288800002541393E-3</c:v>
                </c:pt>
                <c:pt idx="165">
                  <c:v>-8.2477799951448105E-3</c:v>
                </c:pt>
                <c:pt idx="166">
                  <c:v>-7.5477799982763827E-3</c:v>
                </c:pt>
                <c:pt idx="168">
                  <c:v>-4.6298599991132505E-3</c:v>
                </c:pt>
                <c:pt idx="169">
                  <c:v>-5.296659997839015E-3</c:v>
                </c:pt>
                <c:pt idx="170">
                  <c:v>-4.4481599979917519E-3</c:v>
                </c:pt>
                <c:pt idx="172">
                  <c:v>-4.7968799990485422E-3</c:v>
                </c:pt>
                <c:pt idx="174">
                  <c:v>-4.5483399953809567E-3</c:v>
                </c:pt>
                <c:pt idx="179">
                  <c:v>-5.3253200021572411E-3</c:v>
                </c:pt>
                <c:pt idx="184">
                  <c:v>-4.8948599942377768E-3</c:v>
                </c:pt>
                <c:pt idx="187">
                  <c:v>-4.469420004170388E-3</c:v>
                </c:pt>
                <c:pt idx="188">
                  <c:v>-3.9361399976769462E-3</c:v>
                </c:pt>
                <c:pt idx="189">
                  <c:v>-4.8284799995599315E-3</c:v>
                </c:pt>
                <c:pt idx="190">
                  <c:v>-5.0054999956046231E-3</c:v>
                </c:pt>
                <c:pt idx="191">
                  <c:v>-3.4209200020995922E-3</c:v>
                </c:pt>
                <c:pt idx="192">
                  <c:v>-4.8517200048081577E-3</c:v>
                </c:pt>
                <c:pt idx="193">
                  <c:v>-4.0262800030177459E-3</c:v>
                </c:pt>
                <c:pt idx="194">
                  <c:v>-5.2751999974134378E-3</c:v>
                </c:pt>
                <c:pt idx="195">
                  <c:v>-5.2751999974134378E-3</c:v>
                </c:pt>
                <c:pt idx="196">
                  <c:v>-4.2215200010105036E-3</c:v>
                </c:pt>
                <c:pt idx="197">
                  <c:v>-4.1215199962607585E-3</c:v>
                </c:pt>
                <c:pt idx="198">
                  <c:v>-4.7704199969302863E-3</c:v>
                </c:pt>
                <c:pt idx="199">
                  <c:v>-3.8319599989335984E-3</c:v>
                </c:pt>
                <c:pt idx="200">
                  <c:v>-4.2193000044790097E-3</c:v>
                </c:pt>
                <c:pt idx="201">
                  <c:v>-3.7938599998597056E-3</c:v>
                </c:pt>
                <c:pt idx="202">
                  <c:v>-4.8453600029461086E-3</c:v>
                </c:pt>
                <c:pt idx="203">
                  <c:v>-4.2223199998261407E-3</c:v>
                </c:pt>
                <c:pt idx="204">
                  <c:v>-4.4532000028993934E-3</c:v>
                </c:pt>
                <c:pt idx="205">
                  <c:v>-4.5046999948681332E-3</c:v>
                </c:pt>
                <c:pt idx="206">
                  <c:v>-5.2559999967343174E-3</c:v>
                </c:pt>
                <c:pt idx="207">
                  <c:v>-5.2559999967343174E-3</c:v>
                </c:pt>
                <c:pt idx="208">
                  <c:v>-3.9073000007192604E-3</c:v>
                </c:pt>
                <c:pt idx="209">
                  <c:v>-4.1560200043022633E-3</c:v>
                </c:pt>
                <c:pt idx="210">
                  <c:v>-4.5303799997782335E-3</c:v>
                </c:pt>
                <c:pt idx="211">
                  <c:v>-4.7842400017543696E-3</c:v>
                </c:pt>
                <c:pt idx="212">
                  <c:v>-4.6792600041953847E-3</c:v>
                </c:pt>
                <c:pt idx="213">
                  <c:v>-3.5664600000018254E-3</c:v>
                </c:pt>
                <c:pt idx="214">
                  <c:v>-4.2999199940823019E-3</c:v>
                </c:pt>
                <c:pt idx="215">
                  <c:v>-1.466859997890424E-3</c:v>
                </c:pt>
                <c:pt idx="216">
                  <c:v>-4.3029200023738667E-3</c:v>
                </c:pt>
                <c:pt idx="217">
                  <c:v>-3.4798799970303662E-3</c:v>
                </c:pt>
                <c:pt idx="218">
                  <c:v>-4.7261600047932006E-3</c:v>
                </c:pt>
                <c:pt idx="219">
                  <c:v>-4.6903200054657646E-3</c:v>
                </c:pt>
                <c:pt idx="220">
                  <c:v>-4.6776599992881529E-3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AA-4DD3-9070-080BC4AC8D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AA-4DD3-9070-080BC4AC8D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AA-4DD3-9070-080BC4AC8D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AA-4DD3-9070-080BC4AC8D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-9.9150068067842979E-3</c:v>
                </c:pt>
                <c:pt idx="1">
                  <c:v>-9.7314349292922549E-3</c:v>
                </c:pt>
                <c:pt idx="2">
                  <c:v>-9.7179275381663512E-3</c:v>
                </c:pt>
                <c:pt idx="3">
                  <c:v>-9.6858957249249221E-3</c:v>
                </c:pt>
                <c:pt idx="4">
                  <c:v>-9.6813932612162881E-3</c:v>
                </c:pt>
                <c:pt idx="5">
                  <c:v>-9.6812646193960416E-3</c:v>
                </c:pt>
                <c:pt idx="6">
                  <c:v>-9.6358540568489554E-3</c:v>
                </c:pt>
                <c:pt idx="7">
                  <c:v>-9.539887258944918E-3</c:v>
                </c:pt>
                <c:pt idx="8">
                  <c:v>-9.5397586171246697E-3</c:v>
                </c:pt>
                <c:pt idx="9">
                  <c:v>-9.5353847952362823E-3</c:v>
                </c:pt>
                <c:pt idx="10">
                  <c:v>-8.8497238933213634E-3</c:v>
                </c:pt>
                <c:pt idx="11">
                  <c:v>-8.763019306475087E-3</c:v>
                </c:pt>
                <c:pt idx="12">
                  <c:v>-8.5287625518058428E-3</c:v>
                </c:pt>
                <c:pt idx="13">
                  <c:v>-8.4241767519452754E-3</c:v>
                </c:pt>
                <c:pt idx="14">
                  <c:v>-7.8892840633594911E-3</c:v>
                </c:pt>
                <c:pt idx="15">
                  <c:v>-7.4389090506757896E-3</c:v>
                </c:pt>
                <c:pt idx="16">
                  <c:v>-7.3060220503609469E-3</c:v>
                </c:pt>
                <c:pt idx="17">
                  <c:v>-7.3058934085407003E-3</c:v>
                </c:pt>
                <c:pt idx="18">
                  <c:v>-7.3055074830799599E-3</c:v>
                </c:pt>
                <c:pt idx="19">
                  <c:v>-6.4702361442181278E-3</c:v>
                </c:pt>
                <c:pt idx="20">
                  <c:v>-6.4444434592586643E-3</c:v>
                </c:pt>
                <c:pt idx="21">
                  <c:v>-6.4418063019436068E-3</c:v>
                </c:pt>
                <c:pt idx="22">
                  <c:v>-6.4045001740720628E-3</c:v>
                </c:pt>
                <c:pt idx="23">
                  <c:v>-6.4001263521836754E-3</c:v>
                </c:pt>
                <c:pt idx="24">
                  <c:v>-6.3957525302952879E-3</c:v>
                </c:pt>
                <c:pt idx="25">
                  <c:v>-6.395495246654794E-3</c:v>
                </c:pt>
                <c:pt idx="26">
                  <c:v>-6.3868762446982648E-3</c:v>
                </c:pt>
                <c:pt idx="27">
                  <c:v>-6.3825024228098774E-3</c:v>
                </c:pt>
                <c:pt idx="28">
                  <c:v>-6.3454535785788272E-3</c:v>
                </c:pt>
                <c:pt idx="29">
                  <c:v>-6.3409511148701924E-3</c:v>
                </c:pt>
                <c:pt idx="30">
                  <c:v>-6.3374777857235316E-3</c:v>
                </c:pt>
                <c:pt idx="31">
                  <c:v>-6.336577292981805E-3</c:v>
                </c:pt>
                <c:pt idx="32">
                  <c:v>-6.336577292981805E-3</c:v>
                </c:pt>
                <c:pt idx="33">
                  <c:v>-6.2954119105028605E-3</c:v>
                </c:pt>
                <c:pt idx="34">
                  <c:v>-6.2909094467942257E-3</c:v>
                </c:pt>
                <c:pt idx="35">
                  <c:v>-6.2884652522095389E-3</c:v>
                </c:pt>
                <c:pt idx="36">
                  <c:v>-6.2884652522095389E-3</c:v>
                </c:pt>
                <c:pt idx="37">
                  <c:v>-6.2866642667260848E-3</c:v>
                </c:pt>
                <c:pt idx="38">
                  <c:v>-6.2866642667260848E-3</c:v>
                </c:pt>
                <c:pt idx="39">
                  <c:v>-6.2794603247922692E-3</c:v>
                </c:pt>
                <c:pt idx="40">
                  <c:v>-6.2794603247922692E-3</c:v>
                </c:pt>
                <c:pt idx="41">
                  <c:v>-6.2462707351686204E-3</c:v>
                </c:pt>
                <c:pt idx="42">
                  <c:v>-6.2424114805612191E-3</c:v>
                </c:pt>
                <c:pt idx="43">
                  <c:v>-6.1922411706650058E-3</c:v>
                </c:pt>
                <c:pt idx="44">
                  <c:v>-6.1905688270017991E-3</c:v>
                </c:pt>
                <c:pt idx="45">
                  <c:v>-6.141684935308052E-3</c:v>
                </c:pt>
                <c:pt idx="46">
                  <c:v>-6.1365392624981845E-3</c:v>
                </c:pt>
                <c:pt idx="47">
                  <c:v>-6.1365392624981845E-3</c:v>
                </c:pt>
                <c:pt idx="48">
                  <c:v>-6.1365392624981845E-3</c:v>
                </c:pt>
                <c:pt idx="49">
                  <c:v>-6.1002622691886145E-3</c:v>
                </c:pt>
                <c:pt idx="50">
                  <c:v>-6.100133627368368E-3</c:v>
                </c:pt>
                <c:pt idx="51">
                  <c:v>-6.100133627368368E-3</c:v>
                </c:pt>
                <c:pt idx="52">
                  <c:v>-6.0961457309407201E-3</c:v>
                </c:pt>
                <c:pt idx="53">
                  <c:v>-6.0949879545584996E-3</c:v>
                </c:pt>
                <c:pt idx="54">
                  <c:v>-6.094859312738253E-3</c:v>
                </c:pt>
                <c:pt idx="55">
                  <c:v>-6.0947306709180065E-3</c:v>
                </c:pt>
                <c:pt idx="56">
                  <c:v>-6.0947306709180065E-3</c:v>
                </c:pt>
                <c:pt idx="57">
                  <c:v>-6.0946020290977591E-3</c:v>
                </c:pt>
                <c:pt idx="58">
                  <c:v>-6.0946020290977591E-3</c:v>
                </c:pt>
                <c:pt idx="59">
                  <c:v>-6.0944733872775126E-3</c:v>
                </c:pt>
                <c:pt idx="60">
                  <c:v>-6.0944733872775126E-3</c:v>
                </c:pt>
                <c:pt idx="61">
                  <c:v>-6.0872694453436979E-3</c:v>
                </c:pt>
                <c:pt idx="62">
                  <c:v>-6.0871408035234505E-3</c:v>
                </c:pt>
                <c:pt idx="63">
                  <c:v>-6.0819951307135829E-3</c:v>
                </c:pt>
                <c:pt idx="64">
                  <c:v>-6.0814805634325959E-3</c:v>
                </c:pt>
                <c:pt idx="65">
                  <c:v>-6.0814805634325959E-3</c:v>
                </c:pt>
                <c:pt idx="66">
                  <c:v>-6.0490628247304272E-3</c:v>
                </c:pt>
                <c:pt idx="67">
                  <c:v>-6.0490628247304272E-3</c:v>
                </c:pt>
                <c:pt idx="68">
                  <c:v>-6.0455894955837664E-3</c:v>
                </c:pt>
                <c:pt idx="69">
                  <c:v>-6.035941359065264E-3</c:v>
                </c:pt>
                <c:pt idx="70">
                  <c:v>-6.0072542331502492E-3</c:v>
                </c:pt>
                <c:pt idx="71">
                  <c:v>-5.9988925148342139E-3</c:v>
                </c:pt>
                <c:pt idx="72">
                  <c:v>-5.9914312892599053E-3</c:v>
                </c:pt>
                <c:pt idx="73">
                  <c:v>-5.9855137655285568E-3</c:v>
                </c:pt>
                <c:pt idx="74">
                  <c:v>-5.9614577451424233E-3</c:v>
                </c:pt>
                <c:pt idx="75">
                  <c:v>-5.9614577451424233E-3</c:v>
                </c:pt>
                <c:pt idx="76">
                  <c:v>-5.9528387431858941E-3</c:v>
                </c:pt>
                <c:pt idx="77">
                  <c:v>-5.9527101013656476E-3</c:v>
                </c:pt>
                <c:pt idx="78">
                  <c:v>-5.9527101013656476E-3</c:v>
                </c:pt>
                <c:pt idx="79">
                  <c:v>-5.9527101013656476E-3</c:v>
                </c:pt>
                <c:pt idx="80">
                  <c:v>-5.9527101013656476E-3</c:v>
                </c:pt>
                <c:pt idx="81">
                  <c:v>-5.9527101013656476E-3</c:v>
                </c:pt>
                <c:pt idx="82">
                  <c:v>-5.9497513394999738E-3</c:v>
                </c:pt>
                <c:pt idx="83">
                  <c:v>-5.9440910994091184E-3</c:v>
                </c:pt>
                <c:pt idx="84">
                  <c:v>-5.939974561161224E-3</c:v>
                </c:pt>
                <c:pt idx="85">
                  <c:v>-5.9114160770664566E-3</c:v>
                </c:pt>
                <c:pt idx="86">
                  <c:v>-5.9027970751099274E-3</c:v>
                </c:pt>
                <c:pt idx="87">
                  <c:v>-5.9025397914694343E-3</c:v>
                </c:pt>
                <c:pt idx="88">
                  <c:v>-5.8499252869885334E-3</c:v>
                </c:pt>
                <c:pt idx="89">
                  <c:v>-5.8437504796166918E-3</c:v>
                </c:pt>
                <c:pt idx="90">
                  <c:v>-5.8437504796166918E-3</c:v>
                </c:pt>
                <c:pt idx="91">
                  <c:v>-5.8151919955219244E-3</c:v>
                </c:pt>
                <c:pt idx="92">
                  <c:v>-5.8151919955219244E-3</c:v>
                </c:pt>
                <c:pt idx="93">
                  <c:v>-5.8151919955219244E-3</c:v>
                </c:pt>
                <c:pt idx="94">
                  <c:v>-5.8151919955219244E-3</c:v>
                </c:pt>
                <c:pt idx="95">
                  <c:v>-5.8112040990942766E-3</c:v>
                </c:pt>
                <c:pt idx="96">
                  <c:v>-5.8112040990942766E-3</c:v>
                </c:pt>
                <c:pt idx="97">
                  <c:v>-5.8112040990942766E-3</c:v>
                </c:pt>
                <c:pt idx="98">
                  <c:v>-5.8112040990942766E-3</c:v>
                </c:pt>
                <c:pt idx="99">
                  <c:v>-5.8110754572740292E-3</c:v>
                </c:pt>
                <c:pt idx="100">
                  <c:v>-5.8110754572740292E-3</c:v>
                </c:pt>
                <c:pt idx="101">
                  <c:v>-5.8109468154537826E-3</c:v>
                </c:pt>
                <c:pt idx="102">
                  <c:v>-5.7997549770923201E-3</c:v>
                </c:pt>
                <c:pt idx="103">
                  <c:v>-5.7570458927704146E-3</c:v>
                </c:pt>
                <c:pt idx="104">
                  <c:v>-5.7567886091299215E-3</c:v>
                </c:pt>
                <c:pt idx="105">
                  <c:v>-5.7567886091299215E-3</c:v>
                </c:pt>
                <c:pt idx="106">
                  <c:v>-5.7533152799832607E-3</c:v>
                </c:pt>
                <c:pt idx="107">
                  <c:v>-5.744824919846978E-3</c:v>
                </c:pt>
                <c:pt idx="108">
                  <c:v>-5.7107348374816026E-3</c:v>
                </c:pt>
                <c:pt idx="109">
                  <c:v>-5.6518168838086136E-3</c:v>
                </c:pt>
                <c:pt idx="110">
                  <c:v>-5.6516882419883662E-3</c:v>
                </c:pt>
                <c:pt idx="111">
                  <c:v>-5.6473144200999787E-3</c:v>
                </c:pt>
                <c:pt idx="112">
                  <c:v>-5.6188845778254578E-3</c:v>
                </c:pt>
                <c:pt idx="113">
                  <c:v>-5.6057631121602938E-3</c:v>
                </c:pt>
                <c:pt idx="114">
                  <c:v>-5.6013892902719064E-3</c:v>
                </c:pt>
                <c:pt idx="115">
                  <c:v>-5.5689715515697376E-3</c:v>
                </c:pt>
                <c:pt idx="116">
                  <c:v>-5.5688429097494911E-3</c:v>
                </c:pt>
                <c:pt idx="117">
                  <c:v>-5.5647263715015959E-3</c:v>
                </c:pt>
                <c:pt idx="118">
                  <c:v>-5.5645977296813493E-3</c:v>
                </c:pt>
                <c:pt idx="119">
                  <c:v>-5.5558500859045736E-3</c:v>
                </c:pt>
                <c:pt idx="120">
                  <c:v>-5.5185439580330304E-3</c:v>
                </c:pt>
                <c:pt idx="121">
                  <c:v>-5.5142987779648895E-3</c:v>
                </c:pt>
                <c:pt idx="122">
                  <c:v>-5.5101822397169951E-3</c:v>
                </c:pt>
                <c:pt idx="123">
                  <c:v>-5.5099249560765012E-3</c:v>
                </c:pt>
                <c:pt idx="124">
                  <c:v>-5.4730047536656985E-3</c:v>
                </c:pt>
                <c:pt idx="125">
                  <c:v>-5.4730047536656985E-3</c:v>
                </c:pt>
                <c:pt idx="126">
                  <c:v>-5.4728761118454511E-3</c:v>
                </c:pt>
                <c:pt idx="127">
                  <c:v>-5.4642571098889228E-3</c:v>
                </c:pt>
                <c:pt idx="128">
                  <c:v>-5.4227058019492378E-3</c:v>
                </c:pt>
                <c:pt idx="129">
                  <c:v>-5.4185892637013434E-3</c:v>
                </c:pt>
                <c:pt idx="130">
                  <c:v>-5.4184606218810969E-3</c:v>
                </c:pt>
                <c:pt idx="131">
                  <c:v>-5.3767806721211654E-3</c:v>
                </c:pt>
                <c:pt idx="132">
                  <c:v>-5.3766520303009189E-3</c:v>
                </c:pt>
                <c:pt idx="133">
                  <c:v>-5.3727927756935176E-3</c:v>
                </c:pt>
                <c:pt idx="134">
                  <c:v>-5.3727927756935176E-3</c:v>
                </c:pt>
                <c:pt idx="135">
                  <c:v>-5.3607004445903276E-3</c:v>
                </c:pt>
                <c:pt idx="136">
                  <c:v>-5.3227511076175509E-3</c:v>
                </c:pt>
                <c:pt idx="137">
                  <c:v>-5.3227511076175509E-3</c:v>
                </c:pt>
                <c:pt idx="138">
                  <c:v>-5.3227511076175509E-3</c:v>
                </c:pt>
                <c:pt idx="139">
                  <c:v>-5.3227511076175509E-3</c:v>
                </c:pt>
                <c:pt idx="140">
                  <c:v>-5.3138748220205286E-3</c:v>
                </c:pt>
                <c:pt idx="141">
                  <c:v>-5.272452155901091E-3</c:v>
                </c:pt>
                <c:pt idx="142">
                  <c:v>-5.2679496921924562E-3</c:v>
                </c:pt>
                <c:pt idx="143">
                  <c:v>-5.2637045121243153E-3</c:v>
                </c:pt>
                <c:pt idx="144">
                  <c:v>-5.2590734065954339E-3</c:v>
                </c:pt>
                <c:pt idx="145">
                  <c:v>-5.2263983842527712E-3</c:v>
                </c:pt>
                <c:pt idx="146">
                  <c:v>-5.1804732544246989E-3</c:v>
                </c:pt>
                <c:pt idx="147">
                  <c:v>-5.1804732544246989E-3</c:v>
                </c:pt>
                <c:pt idx="148">
                  <c:v>-5.1804732544246989E-3</c:v>
                </c:pt>
                <c:pt idx="149">
                  <c:v>-5.1804732544246989E-3</c:v>
                </c:pt>
                <c:pt idx="150">
                  <c:v>-5.1804732544246989E-3</c:v>
                </c:pt>
                <c:pt idx="151">
                  <c:v>-5.1804732544246989E-3</c:v>
                </c:pt>
                <c:pt idx="152">
                  <c:v>-5.1721115361086636E-3</c:v>
                </c:pt>
                <c:pt idx="153">
                  <c:v>-5.1688954906024959E-3</c:v>
                </c:pt>
                <c:pt idx="154">
                  <c:v>-5.1304315863487321E-3</c:v>
                </c:pt>
                <c:pt idx="155">
                  <c:v>-5.1304315863487321E-3</c:v>
                </c:pt>
                <c:pt idx="156">
                  <c:v>-5.1304315863487321E-3</c:v>
                </c:pt>
                <c:pt idx="157">
                  <c:v>-5.1304315863487321E-3</c:v>
                </c:pt>
                <c:pt idx="158">
                  <c:v>-5.1304315863487321E-3</c:v>
                </c:pt>
                <c:pt idx="159">
                  <c:v>-5.1304315863487321E-3</c:v>
                </c:pt>
                <c:pt idx="160">
                  <c:v>-5.1304315863487321E-3</c:v>
                </c:pt>
                <c:pt idx="161">
                  <c:v>-5.1265723317413317E-3</c:v>
                </c:pt>
                <c:pt idx="162">
                  <c:v>-5.1146086424583882E-3</c:v>
                </c:pt>
                <c:pt idx="163">
                  <c:v>-5.0800039928120249E-3</c:v>
                </c:pt>
                <c:pt idx="164">
                  <c:v>-5.0317633102195123E-3</c:v>
                </c:pt>
                <c:pt idx="165">
                  <c:v>-5.0303482501967986E-3</c:v>
                </c:pt>
                <c:pt idx="166">
                  <c:v>-5.0303482501967986E-3</c:v>
                </c:pt>
                <c:pt idx="167">
                  <c:v>-5.0303482501967986E-3</c:v>
                </c:pt>
                <c:pt idx="168">
                  <c:v>-5.0231443082629831E-3</c:v>
                </c:pt>
                <c:pt idx="169">
                  <c:v>-4.9896974349988412E-3</c:v>
                </c:pt>
                <c:pt idx="170">
                  <c:v>-4.9350246613939931E-3</c:v>
                </c:pt>
                <c:pt idx="171">
                  <c:v>-4.934510094113006E-3</c:v>
                </c:pt>
                <c:pt idx="172">
                  <c:v>-4.934510094113006E-3</c:v>
                </c:pt>
                <c:pt idx="173">
                  <c:v>-4.892701502532828E-3</c:v>
                </c:pt>
                <c:pt idx="174">
                  <c:v>-4.8898713824874008E-3</c:v>
                </c:pt>
                <c:pt idx="175">
                  <c:v>-4.880094604148651E-3</c:v>
                </c:pt>
                <c:pt idx="176">
                  <c:v>-4.880094604148651E-3</c:v>
                </c:pt>
                <c:pt idx="177">
                  <c:v>-4.880094604148651E-3</c:v>
                </c:pt>
                <c:pt idx="178">
                  <c:v>-4.880094604148651E-3</c:v>
                </c:pt>
                <c:pt idx="179">
                  <c:v>-4.875592140440017E-3</c:v>
                </c:pt>
                <c:pt idx="180">
                  <c:v>-4.8752062149792766E-3</c:v>
                </c:pt>
                <c:pt idx="181">
                  <c:v>-4.8709610349111357E-3</c:v>
                </c:pt>
                <c:pt idx="182">
                  <c:v>-4.8424025508163673E-3</c:v>
                </c:pt>
                <c:pt idx="183">
                  <c:v>-4.8424025508163673E-3</c:v>
                </c:pt>
                <c:pt idx="184">
                  <c:v>-4.798021122831256E-3</c:v>
                </c:pt>
                <c:pt idx="185">
                  <c:v>-4.7842564480648584E-3</c:v>
                </c:pt>
                <c:pt idx="186">
                  <c:v>-4.7837418807838723E-3</c:v>
                </c:pt>
                <c:pt idx="187">
                  <c:v>-4.7475935292945488E-3</c:v>
                </c:pt>
                <c:pt idx="188">
                  <c:v>-4.7342147799888917E-3</c:v>
                </c:pt>
                <c:pt idx="189">
                  <c:v>-4.7261103453133495E-3</c:v>
                </c:pt>
                <c:pt idx="190">
                  <c:v>-4.7017970412867229E-3</c:v>
                </c:pt>
                <c:pt idx="191">
                  <c:v>-4.6929207556897007E-3</c:v>
                </c:pt>
                <c:pt idx="192">
                  <c:v>-4.6852022464748989E-3</c:v>
                </c:pt>
                <c:pt idx="193">
                  <c:v>-4.6347746529381917E-3</c:v>
                </c:pt>
                <c:pt idx="194">
                  <c:v>-4.5840897757609914E-3</c:v>
                </c:pt>
                <c:pt idx="195">
                  <c:v>-4.5840897757609914E-3</c:v>
                </c:pt>
                <c:pt idx="196">
                  <c:v>-4.5424098260010599E-3</c:v>
                </c:pt>
                <c:pt idx="197">
                  <c:v>-4.5424098260010599E-3</c:v>
                </c:pt>
                <c:pt idx="198">
                  <c:v>-4.4967419798134806E-3</c:v>
                </c:pt>
                <c:pt idx="199">
                  <c:v>-4.496356054352741E-3</c:v>
                </c:pt>
                <c:pt idx="200">
                  <c:v>-4.4560911646155232E-3</c:v>
                </c:pt>
                <c:pt idx="201">
                  <c:v>-4.4056635710788168E-3</c:v>
                </c:pt>
                <c:pt idx="202">
                  <c:v>-4.3509907974739687E-3</c:v>
                </c:pt>
                <c:pt idx="203">
                  <c:v>-4.341728586416206E-3</c:v>
                </c:pt>
                <c:pt idx="204">
                  <c:v>-4.3139419532429186E-3</c:v>
                </c:pt>
                <c:pt idx="205">
                  <c:v>-4.2592691796380705E-3</c:v>
                </c:pt>
                <c:pt idx="206">
                  <c:v>-4.2547667159294356E-3</c:v>
                </c:pt>
                <c:pt idx="207">
                  <c:v>-4.2547667159294356E-3</c:v>
                </c:pt>
                <c:pt idx="208">
                  <c:v>-4.2502642522208017E-3</c:v>
                </c:pt>
                <c:pt idx="209">
                  <c:v>-4.2497496849398146E-3</c:v>
                </c:pt>
                <c:pt idx="210">
                  <c:v>-4.2494924012993207E-3</c:v>
                </c:pt>
                <c:pt idx="211">
                  <c:v>-4.2460190721526599E-3</c:v>
                </c:pt>
                <c:pt idx="212">
                  <c:v>-4.2088415861013632E-3</c:v>
                </c:pt>
                <c:pt idx="213">
                  <c:v>-4.2036959132914949E-3</c:v>
                </c:pt>
                <c:pt idx="214">
                  <c:v>-4.1719213836905605E-3</c:v>
                </c:pt>
                <c:pt idx="215">
                  <c:v>-4.1033552934990683E-3</c:v>
                </c:pt>
                <c:pt idx="216">
                  <c:v>-4.0625758364808643E-3</c:v>
                </c:pt>
                <c:pt idx="217">
                  <c:v>-4.0533136254231016E-3</c:v>
                </c:pt>
                <c:pt idx="218">
                  <c:v>-4.0216677376424129E-3</c:v>
                </c:pt>
                <c:pt idx="219">
                  <c:v>-4.0072598537747826E-3</c:v>
                </c:pt>
                <c:pt idx="220">
                  <c:v>-3.9669949640375648E-3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AA-4DD3-9070-080BC4AC8D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  <c:pt idx="216">
                  <c:v>15694</c:v>
                </c:pt>
                <c:pt idx="217">
                  <c:v>15766</c:v>
                </c:pt>
                <c:pt idx="218">
                  <c:v>16012</c:v>
                </c:pt>
                <c:pt idx="219">
                  <c:v>16124</c:v>
                </c:pt>
                <c:pt idx="220">
                  <c:v>16437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5">
                  <c:v>0.17785794000155875</c:v>
                </c:pt>
                <c:pt idx="20">
                  <c:v>-0.12437163000140572</c:v>
                </c:pt>
                <c:pt idx="90">
                  <c:v>0.11209135999524733</c:v>
                </c:pt>
                <c:pt idx="167">
                  <c:v>7.0722200034651905E-3</c:v>
                </c:pt>
                <c:pt idx="183">
                  <c:v>1.0602239999570884E-2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AA-4DD3-9070-080BC4AC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656"/>
        <c:axId val="1"/>
      </c:scatterChart>
      <c:valAx>
        <c:axId val="77512865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949263502454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57283142389524"/>
          <c:y val="0.92024539877300615"/>
          <c:w val="0.805237315875613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0</xdr:row>
      <xdr:rowOff>0</xdr:rowOff>
    </xdr:from>
    <xdr:to>
      <xdr:col>17</xdr:col>
      <xdr:colOff>352424</xdr:colOff>
      <xdr:row>18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55B065C-5485-29B0-8D48-D804A906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457201</xdr:colOff>
      <xdr:row>0</xdr:row>
      <xdr:rowOff>0</xdr:rowOff>
    </xdr:from>
    <xdr:to>
      <xdr:col>26</xdr:col>
      <xdr:colOff>285751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67C6B93-159D-EC0E-9923-ED3B1D90E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220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1"/>
  <sheetViews>
    <sheetView tabSelected="1" workbookViewId="0">
      <pane xSplit="14" ySplit="22" topLeftCell="O23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9" customWidth="1"/>
    <col min="2" max="2" width="5.140625" customWidth="1"/>
    <col min="3" max="3" width="14.140625" customWidth="1"/>
    <col min="4" max="4" width="9.42578125" customWidth="1"/>
    <col min="5" max="5" width="11.5703125" customWidth="1"/>
    <col min="6" max="6" width="16.85546875" customWidth="1"/>
    <col min="7" max="7" width="8.140625" style="18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92</v>
      </c>
    </row>
    <row r="2" spans="1:7" s="55" customFormat="1" ht="12.95" customHeight="1" x14ac:dyDescent="0.2">
      <c r="A2" s="55" t="s">
        <v>25</v>
      </c>
      <c r="B2" s="4" t="s">
        <v>93</v>
      </c>
      <c r="G2" s="56"/>
    </row>
    <row r="3" spans="1:7" s="55" customFormat="1" ht="12.95" customHeight="1" x14ac:dyDescent="0.2">
      <c r="G3" s="56"/>
    </row>
    <row r="4" spans="1:7" s="55" customFormat="1" ht="12.95" customHeight="1" thickTop="1" thickBot="1" x14ac:dyDescent="0.25">
      <c r="A4" s="57" t="s">
        <v>1</v>
      </c>
      <c r="C4" s="58">
        <v>44586.228999999999</v>
      </c>
      <c r="D4" s="59">
        <v>0.96918718000000004</v>
      </c>
      <c r="G4" s="56"/>
    </row>
    <row r="5" spans="1:7" s="55" customFormat="1" ht="12.95" customHeight="1" thickTop="1" x14ac:dyDescent="0.2">
      <c r="A5" s="6" t="s">
        <v>95</v>
      </c>
      <c r="B5" s="60"/>
      <c r="C5" s="7">
        <v>-9.5</v>
      </c>
      <c r="D5" s="60" t="s">
        <v>96</v>
      </c>
      <c r="G5" s="56"/>
    </row>
    <row r="6" spans="1:7" s="55" customFormat="1" ht="12.95" customHeight="1" x14ac:dyDescent="0.2">
      <c r="A6" s="57" t="s">
        <v>2</v>
      </c>
      <c r="G6" s="56"/>
    </row>
    <row r="7" spans="1:7" s="55" customFormat="1" ht="12.95" customHeight="1" x14ac:dyDescent="0.2">
      <c r="A7" s="55" t="s">
        <v>3</v>
      </c>
      <c r="C7" s="55">
        <v>44586.228999999999</v>
      </c>
      <c r="D7" s="55" t="s">
        <v>771</v>
      </c>
      <c r="G7" s="56"/>
    </row>
    <row r="8" spans="1:7" s="55" customFormat="1" ht="12.95" customHeight="1" x14ac:dyDescent="0.2">
      <c r="A8" s="55" t="s">
        <v>4</v>
      </c>
      <c r="C8" s="55">
        <v>0.96918718000000004</v>
      </c>
      <c r="D8" s="55" t="s">
        <v>771</v>
      </c>
      <c r="G8" s="56"/>
    </row>
    <row r="9" spans="1:7" s="55" customFormat="1" ht="12.95" customHeight="1" x14ac:dyDescent="0.2">
      <c r="A9" s="11" t="s">
        <v>100</v>
      </c>
      <c r="B9" s="15">
        <v>185</v>
      </c>
      <c r="C9" s="14" t="str">
        <f>"F"&amp;B9</f>
        <v>F185</v>
      </c>
      <c r="D9" s="3" t="str">
        <f>"G"&amp;B9</f>
        <v>G185</v>
      </c>
      <c r="G9" s="56"/>
    </row>
    <row r="10" spans="1:7" s="55" customFormat="1" ht="12.95" customHeight="1" thickBot="1" x14ac:dyDescent="0.25">
      <c r="A10" s="60"/>
      <c r="B10" s="60"/>
      <c r="C10" s="61" t="s">
        <v>21</v>
      </c>
      <c r="D10" s="61" t="s">
        <v>22</v>
      </c>
      <c r="E10" s="60"/>
      <c r="G10" s="56"/>
    </row>
    <row r="11" spans="1:7" s="55" customFormat="1" ht="12.95" customHeight="1" x14ac:dyDescent="0.2">
      <c r="A11" s="60" t="s">
        <v>17</v>
      </c>
      <c r="B11" s="60"/>
      <c r="C11" s="13">
        <f ca="1">INTERCEPT(INDIRECT($D$9):G978,INDIRECT($C$9):F978)</f>
        <v>-6.0814805634325959E-3</v>
      </c>
      <c r="D11" s="62"/>
      <c r="E11" s="60"/>
      <c r="G11" s="56"/>
    </row>
    <row r="12" spans="1:7" s="55" customFormat="1" ht="12.95" customHeight="1" x14ac:dyDescent="0.2">
      <c r="A12" s="60" t="s">
        <v>18</v>
      </c>
      <c r="B12" s="60"/>
      <c r="C12" s="13">
        <f ca="1">SLOPE(INDIRECT($D$9):G978,INDIRECT($C$9):F978)</f>
        <v>1.2864182024670142E-7</v>
      </c>
      <c r="D12" s="62"/>
      <c r="E12" s="82" t="s">
        <v>770</v>
      </c>
      <c r="F12" s="84" t="s">
        <v>769</v>
      </c>
      <c r="G12" s="56"/>
    </row>
    <row r="13" spans="1:7" s="55" customFormat="1" ht="12.95" customHeight="1" x14ac:dyDescent="0.2">
      <c r="A13" s="60" t="s">
        <v>20</v>
      </c>
      <c r="B13" s="60"/>
      <c r="C13" s="62" t="s">
        <v>15</v>
      </c>
      <c r="E13" s="80" t="s">
        <v>104</v>
      </c>
      <c r="F13" s="83">
        <v>1</v>
      </c>
      <c r="G13" s="56"/>
    </row>
    <row r="14" spans="1:7" s="55" customFormat="1" ht="12.95" customHeight="1" x14ac:dyDescent="0.2">
      <c r="A14" s="60"/>
      <c r="B14" s="60"/>
      <c r="C14" s="60"/>
      <c r="E14" s="80" t="s">
        <v>97</v>
      </c>
      <c r="F14" s="85">
        <f ca="1">NOW()+15018.5+$C$5/24</f>
        <v>60680.644162731478</v>
      </c>
      <c r="G14" s="56"/>
    </row>
    <row r="15" spans="1:7" s="55" customFormat="1" ht="12.95" customHeight="1" x14ac:dyDescent="0.2">
      <c r="A15" s="9" t="s">
        <v>19</v>
      </c>
      <c r="B15" s="60"/>
      <c r="C15" s="10">
        <f ca="1">(C7+C11)+(C8+C12)*INT(MAX(F21:F3519))</f>
        <v>60516.754710665038</v>
      </c>
      <c r="E15" s="80" t="s">
        <v>105</v>
      </c>
      <c r="F15" s="85">
        <f ca="1">ROUND(2*($F$14-$C$7)/$C$8,0)/2+$F$13</f>
        <v>16607</v>
      </c>
      <c r="G15" s="56"/>
    </row>
    <row r="16" spans="1:7" s="55" customFormat="1" ht="12.95" customHeight="1" x14ac:dyDescent="0.2">
      <c r="A16" s="9" t="s">
        <v>5</v>
      </c>
      <c r="B16" s="60"/>
      <c r="C16" s="10">
        <f ca="1">+C8+C12</f>
        <v>0.96918730864182023</v>
      </c>
      <c r="E16" s="80" t="s">
        <v>98</v>
      </c>
      <c r="F16" s="85">
        <f ca="1">ROUND(2*($F$14-$C$15)/$C$16,0)/2+$F$13</f>
        <v>170</v>
      </c>
      <c r="G16" s="56"/>
    </row>
    <row r="17" spans="1:21" s="55" customFormat="1" ht="12.95" customHeight="1" thickBot="1" x14ac:dyDescent="0.25">
      <c r="A17" s="11" t="s">
        <v>91</v>
      </c>
      <c r="B17" s="60"/>
      <c r="C17" s="60">
        <f>COUNT(C21:C2177)</f>
        <v>221</v>
      </c>
      <c r="E17" s="80" t="s">
        <v>767</v>
      </c>
      <c r="F17" s="86">
        <f ca="1">+$C$15+$C$16*$F$16-15018.5-$C$5/24</f>
        <v>45663.412386467484</v>
      </c>
      <c r="G17" s="56"/>
    </row>
    <row r="18" spans="1:21" s="55" customFormat="1" ht="12.95" customHeight="1" thickTop="1" thickBot="1" x14ac:dyDescent="0.25">
      <c r="A18" s="9" t="s">
        <v>6</v>
      </c>
      <c r="B18" s="60"/>
      <c r="C18" s="63">
        <f ca="1">+C15</f>
        <v>60516.754710665038</v>
      </c>
      <c r="D18" s="79">
        <f ca="1">+C16</f>
        <v>0.96918730864182023</v>
      </c>
      <c r="E18" s="81" t="s">
        <v>768</v>
      </c>
      <c r="F18" s="87">
        <f ca="1">+($C$15+$C$16*$F$16)-($C$16/2)-15018.5-$C$5/24</f>
        <v>45662.927792813163</v>
      </c>
      <c r="G18" s="56"/>
    </row>
    <row r="19" spans="1:21" s="55" customFormat="1" ht="12.95" customHeight="1" thickTop="1" x14ac:dyDescent="0.2">
      <c r="E19" s="11"/>
      <c r="F19" s="12"/>
      <c r="G19" s="56"/>
    </row>
    <row r="20" spans="1:21" s="55" customFormat="1" ht="12.95" customHeight="1" thickBot="1" x14ac:dyDescent="0.25">
      <c r="A20" s="61" t="s">
        <v>7</v>
      </c>
      <c r="B20" s="61" t="s">
        <v>8</v>
      </c>
      <c r="C20" s="61" t="s">
        <v>9</v>
      </c>
      <c r="D20" s="61" t="s">
        <v>14</v>
      </c>
      <c r="E20" s="61" t="s">
        <v>10</v>
      </c>
      <c r="F20" s="61" t="s">
        <v>11</v>
      </c>
      <c r="G20" s="64" t="s">
        <v>12</v>
      </c>
      <c r="H20" s="2" t="s">
        <v>127</v>
      </c>
      <c r="I20" s="2" t="s">
        <v>102</v>
      </c>
      <c r="J20" s="2" t="s">
        <v>124</v>
      </c>
      <c r="K20" s="2" t="s">
        <v>122</v>
      </c>
      <c r="L20" s="2" t="s">
        <v>755</v>
      </c>
      <c r="M20" s="2" t="s">
        <v>756</v>
      </c>
      <c r="N20" s="2" t="s">
        <v>26</v>
      </c>
      <c r="O20" s="2" t="s">
        <v>24</v>
      </c>
      <c r="P20" s="2" t="s">
        <v>23</v>
      </c>
      <c r="Q20" s="61" t="s">
        <v>16</v>
      </c>
      <c r="U20" s="32" t="s">
        <v>751</v>
      </c>
    </row>
    <row r="21" spans="1:21" s="55" customFormat="1" ht="12.95" customHeight="1" x14ac:dyDescent="0.2">
      <c r="A21" s="31" t="s">
        <v>137</v>
      </c>
      <c r="B21" s="31" t="s">
        <v>89</v>
      </c>
      <c r="C21" s="31">
        <v>15704.459000000001</v>
      </c>
      <c r="D21" s="31" t="s">
        <v>102</v>
      </c>
      <c r="E21" s="65">
        <f t="shared" ref="E21:E84" si="0">+(C21-C$7)/C$8</f>
        <v>-29799.991782805046</v>
      </c>
      <c r="F21" s="55">
        <f t="shared" ref="F21:F84" si="1">ROUND(2*E21,0)/2</f>
        <v>-29800</v>
      </c>
      <c r="G21" s="56">
        <f>+C21-(C$7+F21*C$8)</f>
        <v>7.9640000021754531E-3</v>
      </c>
      <c r="I21" s="55">
        <f>+G21</f>
        <v>7.9640000021754531E-3</v>
      </c>
      <c r="O21" s="55">
        <f t="shared" ref="O21:O84" ca="1" si="2">+C$11+C$12*F21</f>
        <v>-9.9150068067842979E-3</v>
      </c>
      <c r="Q21" s="66">
        <f t="shared" ref="Q21:Q84" si="3">+C21-15018.5</f>
        <v>685.95900000000074</v>
      </c>
    </row>
    <row r="22" spans="1:21" s="55" customFormat="1" ht="12.95" customHeight="1" x14ac:dyDescent="0.2">
      <c r="A22" s="31" t="s">
        <v>137</v>
      </c>
      <c r="B22" s="31" t="s">
        <v>89</v>
      </c>
      <c r="C22" s="31">
        <v>17087.476999999999</v>
      </c>
      <c r="D22" s="31" t="s">
        <v>102</v>
      </c>
      <c r="E22" s="65">
        <f t="shared" si="0"/>
        <v>-28373.004273539813</v>
      </c>
      <c r="F22" s="55">
        <f t="shared" si="1"/>
        <v>-28373</v>
      </c>
      <c r="G22" s="56">
        <f>+C22-(C$7+F22*C$8)</f>
        <v>-4.141859997616848E-3</v>
      </c>
      <c r="I22" s="55">
        <f>+G22</f>
        <v>-4.141859997616848E-3</v>
      </c>
      <c r="O22" s="55">
        <f t="shared" ca="1" si="2"/>
        <v>-9.7314349292922549E-3</v>
      </c>
      <c r="Q22" s="66">
        <f t="shared" si="3"/>
        <v>2068.976999999999</v>
      </c>
    </row>
    <row r="23" spans="1:21" s="55" customFormat="1" ht="12.95" customHeight="1" x14ac:dyDescent="0.2">
      <c r="A23" s="31" t="s">
        <v>137</v>
      </c>
      <c r="B23" s="31" t="s">
        <v>89</v>
      </c>
      <c r="C23" s="31">
        <v>17189.258000000002</v>
      </c>
      <c r="D23" s="31" t="s">
        <v>102</v>
      </c>
      <c r="E23" s="65">
        <f t="shared" si="0"/>
        <v>-28267.987407757493</v>
      </c>
      <c r="F23" s="55">
        <f t="shared" si="1"/>
        <v>-28268</v>
      </c>
      <c r="G23" s="56">
        <f>+C23-(C$7+F23*C$8)</f>
        <v>1.2204240003484301E-2</v>
      </c>
      <c r="I23" s="55">
        <f>+G23</f>
        <v>1.2204240003484301E-2</v>
      </c>
      <c r="O23" s="55">
        <f t="shared" ca="1" si="2"/>
        <v>-9.7179275381663512E-3</v>
      </c>
      <c r="Q23" s="66">
        <f t="shared" si="3"/>
        <v>2170.7580000000016</v>
      </c>
    </row>
    <row r="24" spans="1:21" s="55" customFormat="1" ht="12.95" customHeight="1" x14ac:dyDescent="0.2">
      <c r="A24" s="31" t="s">
        <v>137</v>
      </c>
      <c r="B24" s="31" t="s">
        <v>89</v>
      </c>
      <c r="C24" s="31">
        <v>17430.571</v>
      </c>
      <c r="D24" s="31" t="s">
        <v>102</v>
      </c>
      <c r="E24" s="65">
        <f t="shared" si="0"/>
        <v>-28019.002479995659</v>
      </c>
      <c r="F24" s="55">
        <f t="shared" si="1"/>
        <v>-28019</v>
      </c>
      <c r="G24" s="56">
        <f>+C24-(C$7+F24*C$8)</f>
        <v>-2.4035799979174044E-3</v>
      </c>
      <c r="I24" s="55">
        <f>+G24</f>
        <v>-2.4035799979174044E-3</v>
      </c>
      <c r="O24" s="55">
        <f t="shared" ca="1" si="2"/>
        <v>-9.6858957249249221E-3</v>
      </c>
      <c r="Q24" s="66">
        <f t="shared" si="3"/>
        <v>2412.0709999999999</v>
      </c>
    </row>
    <row r="25" spans="1:21" s="55" customFormat="1" ht="12.95" customHeight="1" x14ac:dyDescent="0.2">
      <c r="A25" s="31" t="s">
        <v>137</v>
      </c>
      <c r="B25" s="31" t="s">
        <v>89</v>
      </c>
      <c r="C25" s="31">
        <v>17464.493999999999</v>
      </c>
      <c r="D25" s="31" t="s">
        <v>102</v>
      </c>
      <c r="E25" s="65">
        <f t="shared" si="0"/>
        <v>-27984.000985237959</v>
      </c>
      <c r="F25" s="55">
        <f t="shared" si="1"/>
        <v>-27984</v>
      </c>
      <c r="G25" s="56">
        <f>+C25-(C$7+F25*C$8)</f>
        <v>-9.5488000079058111E-4</v>
      </c>
      <c r="I25" s="55">
        <f>+G25</f>
        <v>-9.5488000079058111E-4</v>
      </c>
      <c r="O25" s="55">
        <f t="shared" ca="1" si="2"/>
        <v>-9.6813932612162881E-3</v>
      </c>
      <c r="Q25" s="66">
        <f t="shared" si="3"/>
        <v>2445.9939999999988</v>
      </c>
    </row>
    <row r="26" spans="1:21" s="55" customFormat="1" ht="12.95" customHeight="1" x14ac:dyDescent="0.2">
      <c r="A26" s="31" t="s">
        <v>137</v>
      </c>
      <c r="B26" s="31" t="s">
        <v>89</v>
      </c>
      <c r="C26" s="31">
        <v>17465.642</v>
      </c>
      <c r="D26" s="31" t="s">
        <v>102</v>
      </c>
      <c r="E26" s="65">
        <f t="shared" si="0"/>
        <v>-27982.81648752308</v>
      </c>
      <c r="F26" s="55">
        <f t="shared" si="1"/>
        <v>-27983</v>
      </c>
      <c r="G26" s="56"/>
      <c r="O26" s="55">
        <f t="shared" ca="1" si="2"/>
        <v>-9.6812646193960416E-3</v>
      </c>
      <c r="Q26" s="66">
        <f t="shared" si="3"/>
        <v>2447.1419999999998</v>
      </c>
      <c r="U26" s="55">
        <f>+C26-(C$7+F26*C$8)</f>
        <v>0.17785794000155875</v>
      </c>
    </row>
    <row r="27" spans="1:21" s="55" customFormat="1" ht="12.95" customHeight="1" x14ac:dyDescent="0.2">
      <c r="A27" s="31" t="s">
        <v>137</v>
      </c>
      <c r="B27" s="31" t="s">
        <v>89</v>
      </c>
      <c r="C27" s="31">
        <v>17807.579000000002</v>
      </c>
      <c r="D27" s="31" t="s">
        <v>102</v>
      </c>
      <c r="E27" s="65">
        <f t="shared" si="0"/>
        <v>-27630.008477825715</v>
      </c>
      <c r="F27" s="55">
        <f t="shared" si="1"/>
        <v>-27630</v>
      </c>
      <c r="G27" s="56">
        <f t="shared" ref="G27:G40" si="4">+C27-(C$7+F27*C$8)</f>
        <v>-8.2165999956487212E-3</v>
      </c>
      <c r="I27" s="55">
        <f t="shared" ref="I27:I40" si="5">+G27</f>
        <v>-8.2165999956487212E-3</v>
      </c>
      <c r="O27" s="55">
        <f t="shared" ca="1" si="2"/>
        <v>-9.6358540568489554E-3</v>
      </c>
      <c r="Q27" s="66">
        <f t="shared" si="3"/>
        <v>2789.0790000000015</v>
      </c>
    </row>
    <row r="28" spans="1:21" s="55" customFormat="1" ht="12.95" customHeight="1" x14ac:dyDescent="0.2">
      <c r="A28" s="31" t="s">
        <v>137</v>
      </c>
      <c r="B28" s="31" t="s">
        <v>89</v>
      </c>
      <c r="C28" s="31">
        <v>18530.602999999999</v>
      </c>
      <c r="D28" s="31" t="s">
        <v>102</v>
      </c>
      <c r="E28" s="65">
        <f t="shared" si="0"/>
        <v>-26883.997784617826</v>
      </c>
      <c r="F28" s="55">
        <f t="shared" si="1"/>
        <v>-26884</v>
      </c>
      <c r="G28" s="56">
        <f t="shared" si="4"/>
        <v>2.1471200016094372E-3</v>
      </c>
      <c r="I28" s="55">
        <f t="shared" si="5"/>
        <v>2.1471200016094372E-3</v>
      </c>
      <c r="O28" s="55">
        <f t="shared" ca="1" si="2"/>
        <v>-9.539887258944918E-3</v>
      </c>
      <c r="Q28" s="66">
        <f t="shared" si="3"/>
        <v>3512.1029999999992</v>
      </c>
    </row>
    <row r="29" spans="1:21" s="55" customFormat="1" ht="12.95" customHeight="1" x14ac:dyDescent="0.2">
      <c r="A29" s="31" t="s">
        <v>137</v>
      </c>
      <c r="B29" s="31" t="s">
        <v>89</v>
      </c>
      <c r="C29" s="31">
        <v>18531.569</v>
      </c>
      <c r="D29" s="31" t="s">
        <v>102</v>
      </c>
      <c r="E29" s="65">
        <f t="shared" si="0"/>
        <v>-26883.001073126037</v>
      </c>
      <c r="F29" s="55">
        <f t="shared" si="1"/>
        <v>-26883</v>
      </c>
      <c r="G29" s="56">
        <f t="shared" si="4"/>
        <v>-1.0400600003777072E-3</v>
      </c>
      <c r="I29" s="55">
        <f t="shared" si="5"/>
        <v>-1.0400600003777072E-3</v>
      </c>
      <c r="O29" s="55">
        <f t="shared" ca="1" si="2"/>
        <v>-9.5397586171246697E-3</v>
      </c>
      <c r="Q29" s="66">
        <f t="shared" si="3"/>
        <v>3513.0689999999995</v>
      </c>
    </row>
    <row r="30" spans="1:21" s="55" customFormat="1" ht="12.95" customHeight="1" x14ac:dyDescent="0.2">
      <c r="A30" s="31" t="s">
        <v>137</v>
      </c>
      <c r="B30" s="31" t="s">
        <v>89</v>
      </c>
      <c r="C30" s="31">
        <v>18564.510999999999</v>
      </c>
      <c r="D30" s="31" t="s">
        <v>102</v>
      </c>
      <c r="E30" s="65">
        <f t="shared" si="0"/>
        <v>-26849.011766746647</v>
      </c>
      <c r="F30" s="55">
        <f t="shared" si="1"/>
        <v>-26849</v>
      </c>
      <c r="G30" s="56">
        <f t="shared" si="4"/>
        <v>-1.1404180000681663E-2</v>
      </c>
      <c r="I30" s="55">
        <f t="shared" si="5"/>
        <v>-1.1404180000681663E-2</v>
      </c>
      <c r="O30" s="55">
        <f t="shared" ca="1" si="2"/>
        <v>-9.5353847952362823E-3</v>
      </c>
      <c r="Q30" s="66">
        <f t="shared" si="3"/>
        <v>3546.0109999999986</v>
      </c>
    </row>
    <row r="31" spans="1:21" s="55" customFormat="1" ht="12.95" customHeight="1" x14ac:dyDescent="0.2">
      <c r="A31" s="31" t="s">
        <v>169</v>
      </c>
      <c r="B31" s="31" t="s">
        <v>89</v>
      </c>
      <c r="C31" s="31">
        <v>23730.29</v>
      </c>
      <c r="D31" s="31" t="s">
        <v>102</v>
      </c>
      <c r="E31" s="65">
        <f t="shared" si="0"/>
        <v>-21519.000075919284</v>
      </c>
      <c r="F31" s="55">
        <f t="shared" si="1"/>
        <v>-21519</v>
      </c>
      <c r="G31" s="56">
        <f t="shared" si="4"/>
        <v>-7.3579998570494354E-5</v>
      </c>
      <c r="I31" s="55">
        <f t="shared" si="5"/>
        <v>-7.3579998570494354E-5</v>
      </c>
      <c r="O31" s="55">
        <f t="shared" ca="1" si="2"/>
        <v>-8.8497238933213634E-3</v>
      </c>
      <c r="Q31" s="66">
        <f t="shared" si="3"/>
        <v>8711.7900000000009</v>
      </c>
    </row>
    <row r="32" spans="1:21" s="55" customFormat="1" ht="12.95" customHeight="1" x14ac:dyDescent="0.2">
      <c r="A32" s="31" t="s">
        <v>173</v>
      </c>
      <c r="B32" s="31" t="s">
        <v>89</v>
      </c>
      <c r="C32" s="31">
        <v>24383.52</v>
      </c>
      <c r="D32" s="31" t="s">
        <v>102</v>
      </c>
      <c r="E32" s="65">
        <f t="shared" si="0"/>
        <v>-20845.002303889327</v>
      </c>
      <c r="F32" s="55">
        <f t="shared" si="1"/>
        <v>-20845</v>
      </c>
      <c r="G32" s="56">
        <f t="shared" si="4"/>
        <v>-2.2328999984893017E-3</v>
      </c>
      <c r="I32" s="55">
        <f t="shared" si="5"/>
        <v>-2.2328999984893017E-3</v>
      </c>
      <c r="O32" s="55">
        <f t="shared" ca="1" si="2"/>
        <v>-8.763019306475087E-3</v>
      </c>
      <c r="Q32" s="66">
        <f t="shared" si="3"/>
        <v>9365.02</v>
      </c>
    </row>
    <row r="33" spans="1:32" s="55" customFormat="1" ht="12.95" customHeight="1" x14ac:dyDescent="0.2">
      <c r="A33" s="31" t="s">
        <v>173</v>
      </c>
      <c r="B33" s="31" t="s">
        <v>89</v>
      </c>
      <c r="C33" s="31">
        <v>26148.409</v>
      </c>
      <c r="D33" s="31" t="s">
        <v>102</v>
      </c>
      <c r="E33" s="65">
        <f t="shared" si="0"/>
        <v>-19024.003185844864</v>
      </c>
      <c r="F33" s="55">
        <f t="shared" si="1"/>
        <v>-19024</v>
      </c>
      <c r="G33" s="56">
        <f t="shared" si="4"/>
        <v>-3.0876799974066671E-3</v>
      </c>
      <c r="I33" s="55">
        <f t="shared" si="5"/>
        <v>-3.0876799974066671E-3</v>
      </c>
      <c r="O33" s="55">
        <f t="shared" ca="1" si="2"/>
        <v>-8.5287625518058428E-3</v>
      </c>
      <c r="Q33" s="66">
        <f t="shared" si="3"/>
        <v>11129.909</v>
      </c>
    </row>
    <row r="34" spans="1:32" s="55" customFormat="1" ht="12.95" customHeight="1" x14ac:dyDescent="0.2">
      <c r="A34" s="31" t="s">
        <v>173</v>
      </c>
      <c r="B34" s="31" t="s">
        <v>89</v>
      </c>
      <c r="C34" s="31">
        <v>26936.358</v>
      </c>
      <c r="D34" s="31" t="s">
        <v>102</v>
      </c>
      <c r="E34" s="65">
        <f t="shared" si="0"/>
        <v>-18211.003368822934</v>
      </c>
      <c r="F34" s="55">
        <f t="shared" si="1"/>
        <v>-18211</v>
      </c>
      <c r="G34" s="56">
        <f t="shared" si="4"/>
        <v>-3.2650199973431882E-3</v>
      </c>
      <c r="I34" s="55">
        <f t="shared" si="5"/>
        <v>-3.2650199973431882E-3</v>
      </c>
      <c r="O34" s="55">
        <f t="shared" ca="1" si="2"/>
        <v>-8.4241767519452754E-3</v>
      </c>
      <c r="Q34" s="66">
        <f t="shared" si="3"/>
        <v>11917.858</v>
      </c>
    </row>
    <row r="35" spans="1:32" s="55" customFormat="1" ht="12.95" customHeight="1" x14ac:dyDescent="0.2">
      <c r="A35" s="31" t="s">
        <v>169</v>
      </c>
      <c r="B35" s="31" t="s">
        <v>89</v>
      </c>
      <c r="C35" s="31">
        <v>30966.232</v>
      </c>
      <c r="D35" s="31" t="s">
        <v>102</v>
      </c>
      <c r="E35" s="65">
        <f t="shared" si="0"/>
        <v>-14053.009863378506</v>
      </c>
      <c r="F35" s="55">
        <f t="shared" si="1"/>
        <v>-14053</v>
      </c>
      <c r="G35" s="56">
        <f t="shared" si="4"/>
        <v>-9.559459998854436E-3</v>
      </c>
      <c r="I35" s="55">
        <f t="shared" si="5"/>
        <v>-9.559459998854436E-3</v>
      </c>
      <c r="O35" s="55">
        <f t="shared" ca="1" si="2"/>
        <v>-7.8892840633594911E-3</v>
      </c>
      <c r="Q35" s="66">
        <f t="shared" si="3"/>
        <v>15947.732</v>
      </c>
    </row>
    <row r="36" spans="1:32" s="55" customFormat="1" ht="12.95" customHeight="1" x14ac:dyDescent="0.2">
      <c r="A36" s="31" t="s">
        <v>185</v>
      </c>
      <c r="B36" s="31" t="s">
        <v>89</v>
      </c>
      <c r="C36" s="31">
        <v>34359.385999999999</v>
      </c>
      <c r="D36" s="31" t="s">
        <v>102</v>
      </c>
      <c r="E36" s="65">
        <f t="shared" si="0"/>
        <v>-10551.979236869394</v>
      </c>
      <c r="F36" s="55">
        <f t="shared" si="1"/>
        <v>-10552</v>
      </c>
      <c r="G36" s="56">
        <f t="shared" si="4"/>
        <v>2.0123360001889523E-2</v>
      </c>
      <c r="I36" s="55">
        <f t="shared" si="5"/>
        <v>2.0123360001889523E-2</v>
      </c>
      <c r="O36" s="55">
        <f t="shared" ca="1" si="2"/>
        <v>-7.4389090506757896E-3</v>
      </c>
      <c r="Q36" s="66">
        <f t="shared" si="3"/>
        <v>19340.885999999999</v>
      </c>
    </row>
    <row r="37" spans="1:32" s="55" customFormat="1" ht="12.95" customHeight="1" x14ac:dyDescent="0.2">
      <c r="A37" s="31" t="s">
        <v>185</v>
      </c>
      <c r="B37" s="31" t="s">
        <v>89</v>
      </c>
      <c r="C37" s="31">
        <v>35360.534</v>
      </c>
      <c r="D37" s="31" t="s">
        <v>102</v>
      </c>
      <c r="E37" s="65">
        <f t="shared" si="0"/>
        <v>-9519.0023045909456</v>
      </c>
      <c r="F37" s="55">
        <f t="shared" si="1"/>
        <v>-9519</v>
      </c>
      <c r="G37" s="56">
        <f t="shared" si="4"/>
        <v>-2.2335800022119656E-3</v>
      </c>
      <c r="I37" s="55">
        <f t="shared" si="5"/>
        <v>-2.2335800022119656E-3</v>
      </c>
      <c r="O37" s="55">
        <f t="shared" ca="1" si="2"/>
        <v>-7.3060220503609469E-3</v>
      </c>
      <c r="Q37" s="66">
        <f t="shared" si="3"/>
        <v>20342.034</v>
      </c>
    </row>
    <row r="38" spans="1:32" s="55" customFormat="1" ht="12.95" customHeight="1" x14ac:dyDescent="0.2">
      <c r="A38" s="31" t="s">
        <v>193</v>
      </c>
      <c r="B38" s="31" t="s">
        <v>89</v>
      </c>
      <c r="C38" s="31">
        <v>35361.508000000002</v>
      </c>
      <c r="D38" s="31" t="s">
        <v>102</v>
      </c>
      <c r="E38" s="65">
        <f t="shared" si="0"/>
        <v>-9517.9973387596783</v>
      </c>
      <c r="F38" s="55">
        <f t="shared" si="1"/>
        <v>-9518</v>
      </c>
      <c r="G38" s="56">
        <f t="shared" si="4"/>
        <v>2.5792400047066621E-3</v>
      </c>
      <c r="I38" s="55">
        <f t="shared" si="5"/>
        <v>2.5792400047066621E-3</v>
      </c>
      <c r="O38" s="55">
        <f t="shared" ca="1" si="2"/>
        <v>-7.3058934085407003E-3</v>
      </c>
      <c r="Q38" s="66">
        <f t="shared" si="3"/>
        <v>20343.008000000002</v>
      </c>
    </row>
    <row r="39" spans="1:32" s="55" customFormat="1" ht="12.95" customHeight="1" x14ac:dyDescent="0.2">
      <c r="A39" s="31" t="s">
        <v>196</v>
      </c>
      <c r="B39" s="31" t="s">
        <v>89</v>
      </c>
      <c r="C39" s="31">
        <v>35364.409</v>
      </c>
      <c r="D39" s="31" t="s">
        <v>102</v>
      </c>
      <c r="E39" s="65">
        <f t="shared" si="0"/>
        <v>-9515.004108907011</v>
      </c>
      <c r="F39" s="55">
        <f t="shared" si="1"/>
        <v>-9515</v>
      </c>
      <c r="G39" s="56">
        <f t="shared" si="4"/>
        <v>-3.9822999970056117E-3</v>
      </c>
      <c r="I39" s="55">
        <f t="shared" si="5"/>
        <v>-3.9822999970056117E-3</v>
      </c>
      <c r="O39" s="55">
        <f t="shared" ca="1" si="2"/>
        <v>-7.3055074830799599E-3</v>
      </c>
      <c r="Q39" s="66">
        <f t="shared" si="3"/>
        <v>20345.909</v>
      </c>
    </row>
    <row r="40" spans="1:32" s="55" customFormat="1" ht="12.95" customHeight="1" x14ac:dyDescent="0.2">
      <c r="A40" s="55" t="s">
        <v>28</v>
      </c>
      <c r="C40" s="56">
        <v>41657.33</v>
      </c>
      <c r="D40" s="56"/>
      <c r="E40" s="55">
        <f t="shared" si="0"/>
        <v>-3022.0158298008</v>
      </c>
      <c r="F40" s="55">
        <f t="shared" si="1"/>
        <v>-3022</v>
      </c>
      <c r="G40" s="56">
        <f t="shared" si="4"/>
        <v>-1.5342039994720835E-2</v>
      </c>
      <c r="I40" s="55">
        <f t="shared" si="5"/>
        <v>-1.5342039994720835E-2</v>
      </c>
      <c r="O40" s="55">
        <f t="shared" ca="1" si="2"/>
        <v>-6.4702361442181278E-3</v>
      </c>
      <c r="Q40" s="66">
        <f t="shared" si="3"/>
        <v>26638.83</v>
      </c>
      <c r="AB40" s="55">
        <v>5</v>
      </c>
      <c r="AD40" s="55" t="s">
        <v>27</v>
      </c>
      <c r="AF40" s="55" t="s">
        <v>29</v>
      </c>
    </row>
    <row r="41" spans="1:32" s="55" customFormat="1" ht="12.95" customHeight="1" x14ac:dyDescent="0.2">
      <c r="A41" s="55" t="s">
        <v>31</v>
      </c>
      <c r="C41" s="56">
        <v>41851.542999999998</v>
      </c>
      <c r="D41" s="67" t="s">
        <v>87</v>
      </c>
      <c r="E41" s="55">
        <f t="shared" si="0"/>
        <v>-2821.6283257069099</v>
      </c>
      <c r="F41" s="55">
        <f t="shared" si="1"/>
        <v>-2821.5</v>
      </c>
      <c r="G41" s="56"/>
      <c r="O41" s="55">
        <f t="shared" ca="1" si="2"/>
        <v>-6.4444434592586643E-3</v>
      </c>
      <c r="Q41" s="66">
        <f t="shared" si="3"/>
        <v>26833.042999999998</v>
      </c>
      <c r="U41" s="3">
        <v>-0.12437163000140572</v>
      </c>
      <c r="AA41" s="55" t="s">
        <v>30</v>
      </c>
      <c r="AF41" s="55" t="s">
        <v>32</v>
      </c>
    </row>
    <row r="42" spans="1:32" s="55" customFormat="1" ht="12.95" customHeight="1" x14ac:dyDescent="0.2">
      <c r="A42" s="55" t="s">
        <v>34</v>
      </c>
      <c r="C42" s="56">
        <v>41871.542999999998</v>
      </c>
      <c r="D42" s="56"/>
      <c r="E42" s="55">
        <f t="shared" si="0"/>
        <v>-2800.9924770156385</v>
      </c>
      <c r="F42" s="55">
        <f t="shared" si="1"/>
        <v>-2801</v>
      </c>
      <c r="G42" s="56">
        <f t="shared" ref="G42:G73" si="6">+C42-(C$7+F42*C$8)</f>
        <v>7.2911800016299821E-3</v>
      </c>
      <c r="I42" s="55">
        <f t="shared" ref="I42:I85" si="7">+G42</f>
        <v>7.2911800016299821E-3</v>
      </c>
      <c r="O42" s="55">
        <f t="shared" ca="1" si="2"/>
        <v>-6.4418063019436068E-3</v>
      </c>
      <c r="Q42" s="66">
        <f t="shared" si="3"/>
        <v>26853.042999999998</v>
      </c>
      <c r="AB42" s="55">
        <v>11</v>
      </c>
      <c r="AD42" s="55" t="s">
        <v>33</v>
      </c>
      <c r="AF42" s="55" t="s">
        <v>29</v>
      </c>
    </row>
    <row r="43" spans="1:32" s="55" customFormat="1" ht="12.95" customHeight="1" x14ac:dyDescent="0.2">
      <c r="A43" s="55" t="s">
        <v>35</v>
      </c>
      <c r="C43" s="56">
        <v>42152.574999999997</v>
      </c>
      <c r="D43" s="56"/>
      <c r="E43" s="55">
        <f t="shared" si="0"/>
        <v>-2511.0257855453701</v>
      </c>
      <c r="F43" s="55">
        <f t="shared" si="1"/>
        <v>-2511</v>
      </c>
      <c r="G43" s="56">
        <f t="shared" si="6"/>
        <v>-2.4991020000015851E-2</v>
      </c>
      <c r="I43" s="55">
        <f t="shared" si="7"/>
        <v>-2.4991020000015851E-2</v>
      </c>
      <c r="O43" s="55">
        <f t="shared" ca="1" si="2"/>
        <v>-6.4045001740720628E-3</v>
      </c>
      <c r="Q43" s="66">
        <f t="shared" si="3"/>
        <v>27134.074999999997</v>
      </c>
      <c r="AA43" s="55" t="s">
        <v>30</v>
      </c>
      <c r="AB43" s="55">
        <v>5</v>
      </c>
      <c r="AD43" s="55" t="s">
        <v>33</v>
      </c>
      <c r="AF43" s="55" t="s">
        <v>29</v>
      </c>
    </row>
    <row r="44" spans="1:32" s="55" customFormat="1" ht="12.95" customHeight="1" x14ac:dyDescent="0.2">
      <c r="A44" s="55" t="s">
        <v>35</v>
      </c>
      <c r="C44" s="56">
        <v>42185.542000000001</v>
      </c>
      <c r="D44" s="56"/>
      <c r="E44" s="55">
        <f t="shared" si="0"/>
        <v>-2477.0106843551089</v>
      </c>
      <c r="F44" s="55">
        <f t="shared" si="1"/>
        <v>-2477</v>
      </c>
      <c r="G44" s="56">
        <f t="shared" si="6"/>
        <v>-1.0355139995226637E-2</v>
      </c>
      <c r="I44" s="55">
        <f t="shared" si="7"/>
        <v>-1.0355139995226637E-2</v>
      </c>
      <c r="O44" s="55">
        <f t="shared" ca="1" si="2"/>
        <v>-6.4001263521836754E-3</v>
      </c>
      <c r="Q44" s="66">
        <f t="shared" si="3"/>
        <v>27167.042000000001</v>
      </c>
      <c r="AA44" s="55" t="s">
        <v>30</v>
      </c>
      <c r="AB44" s="55">
        <v>10</v>
      </c>
      <c r="AD44" s="55" t="s">
        <v>33</v>
      </c>
      <c r="AF44" s="55" t="s">
        <v>29</v>
      </c>
    </row>
    <row r="45" spans="1:32" s="55" customFormat="1" ht="12.95" customHeight="1" x14ac:dyDescent="0.2">
      <c r="A45" s="55" t="s">
        <v>36</v>
      </c>
      <c r="C45" s="56">
        <v>42218.51</v>
      </c>
      <c r="D45" s="56"/>
      <c r="E45" s="55">
        <f t="shared" si="0"/>
        <v>-2442.994551372416</v>
      </c>
      <c r="F45" s="55">
        <f t="shared" si="1"/>
        <v>-2443</v>
      </c>
      <c r="G45" s="56">
        <f t="shared" si="6"/>
        <v>5.2807400061283261E-3</v>
      </c>
      <c r="I45" s="55">
        <f t="shared" si="7"/>
        <v>5.2807400061283261E-3</v>
      </c>
      <c r="O45" s="55">
        <f t="shared" ca="1" si="2"/>
        <v>-6.3957525302952879E-3</v>
      </c>
      <c r="Q45" s="66">
        <f t="shared" si="3"/>
        <v>27200.010000000002</v>
      </c>
      <c r="AA45" s="55" t="s">
        <v>30</v>
      </c>
      <c r="AB45" s="55">
        <v>6</v>
      </c>
      <c r="AD45" s="55" t="s">
        <v>33</v>
      </c>
      <c r="AF45" s="55" t="s">
        <v>29</v>
      </c>
    </row>
    <row r="46" spans="1:32" s="55" customFormat="1" ht="12.95" customHeight="1" x14ac:dyDescent="0.2">
      <c r="A46" s="55" t="s">
        <v>36</v>
      </c>
      <c r="C46" s="56">
        <v>42220.436999999998</v>
      </c>
      <c r="D46" s="56"/>
      <c r="E46" s="55">
        <f t="shared" si="0"/>
        <v>-2441.0062873510165</v>
      </c>
      <c r="F46" s="55">
        <f t="shared" si="1"/>
        <v>-2441</v>
      </c>
      <c r="G46" s="56">
        <f t="shared" si="6"/>
        <v>-6.0936200025025755E-3</v>
      </c>
      <c r="I46" s="55">
        <f t="shared" si="7"/>
        <v>-6.0936200025025755E-3</v>
      </c>
      <c r="O46" s="55">
        <f t="shared" ca="1" si="2"/>
        <v>-6.395495246654794E-3</v>
      </c>
      <c r="Q46" s="66">
        <f t="shared" si="3"/>
        <v>27201.936999999998</v>
      </c>
      <c r="AA46" s="55" t="s">
        <v>30</v>
      </c>
      <c r="AB46" s="55">
        <v>6</v>
      </c>
      <c r="AD46" s="55" t="s">
        <v>33</v>
      </c>
      <c r="AF46" s="55" t="s">
        <v>29</v>
      </c>
    </row>
    <row r="47" spans="1:32" s="55" customFormat="1" ht="12.95" customHeight="1" x14ac:dyDescent="0.2">
      <c r="A47" s="55" t="s">
        <v>37</v>
      </c>
      <c r="C47" s="56">
        <v>42285.375999999997</v>
      </c>
      <c r="D47" s="56"/>
      <c r="E47" s="55">
        <f t="shared" si="0"/>
        <v>-2374.0027184428941</v>
      </c>
      <c r="F47" s="55">
        <f t="shared" si="1"/>
        <v>-2374</v>
      </c>
      <c r="G47" s="56">
        <f t="shared" si="6"/>
        <v>-2.6346800004830584E-3</v>
      </c>
      <c r="I47" s="55">
        <f t="shared" si="7"/>
        <v>-2.6346800004830584E-3</v>
      </c>
      <c r="O47" s="55">
        <f t="shared" ca="1" si="2"/>
        <v>-6.3868762446982648E-3</v>
      </c>
      <c r="Q47" s="66">
        <f t="shared" si="3"/>
        <v>27266.875999999997</v>
      </c>
      <c r="AA47" s="55" t="s">
        <v>30</v>
      </c>
      <c r="AB47" s="55">
        <v>7</v>
      </c>
      <c r="AD47" s="55" t="s">
        <v>33</v>
      </c>
      <c r="AF47" s="55" t="s">
        <v>29</v>
      </c>
    </row>
    <row r="48" spans="1:32" s="55" customFormat="1" ht="12.95" customHeight="1" x14ac:dyDescent="0.2">
      <c r="A48" s="55" t="s">
        <v>37</v>
      </c>
      <c r="C48" s="56">
        <v>42318.330999999998</v>
      </c>
      <c r="D48" s="56"/>
      <c r="E48" s="55">
        <f t="shared" si="0"/>
        <v>-2339.9999987618503</v>
      </c>
      <c r="F48" s="55">
        <f t="shared" si="1"/>
        <v>-2340</v>
      </c>
      <c r="G48" s="56">
        <f t="shared" si="6"/>
        <v>1.2000018614344299E-6</v>
      </c>
      <c r="I48" s="55">
        <f t="shared" si="7"/>
        <v>1.2000018614344299E-6</v>
      </c>
      <c r="O48" s="55">
        <f t="shared" ca="1" si="2"/>
        <v>-6.3825024228098774E-3</v>
      </c>
      <c r="Q48" s="66">
        <f t="shared" si="3"/>
        <v>27299.830999999998</v>
      </c>
      <c r="AA48" s="55" t="s">
        <v>30</v>
      </c>
      <c r="AB48" s="55">
        <v>10</v>
      </c>
      <c r="AD48" s="55" t="s">
        <v>33</v>
      </c>
      <c r="AF48" s="55" t="s">
        <v>29</v>
      </c>
    </row>
    <row r="49" spans="1:32" s="55" customFormat="1" ht="12.95" customHeight="1" x14ac:dyDescent="0.2">
      <c r="A49" s="55" t="s">
        <v>38</v>
      </c>
      <c r="C49" s="56">
        <v>42597.476000000002</v>
      </c>
      <c r="D49" s="56"/>
      <c r="E49" s="55">
        <f t="shared" si="0"/>
        <v>-2051.9802996155986</v>
      </c>
      <c r="F49" s="55">
        <f t="shared" si="1"/>
        <v>-2052</v>
      </c>
      <c r="G49" s="56">
        <f t="shared" si="6"/>
        <v>1.909336000244366E-2</v>
      </c>
      <c r="I49" s="55">
        <f t="shared" si="7"/>
        <v>1.909336000244366E-2</v>
      </c>
      <c r="O49" s="55">
        <f t="shared" ca="1" si="2"/>
        <v>-6.3454535785788272E-3</v>
      </c>
      <c r="Q49" s="66">
        <f t="shared" si="3"/>
        <v>27578.976000000002</v>
      </c>
      <c r="AA49" s="55" t="s">
        <v>30</v>
      </c>
      <c r="AF49" s="55" t="s">
        <v>32</v>
      </c>
    </row>
    <row r="50" spans="1:32" s="55" customFormat="1" ht="12.95" customHeight="1" x14ac:dyDescent="0.2">
      <c r="A50" s="55" t="s">
        <v>38</v>
      </c>
      <c r="C50" s="56">
        <v>42631.4</v>
      </c>
      <c r="D50" s="56"/>
      <c r="E50" s="55">
        <f t="shared" si="0"/>
        <v>-2016.9777730654648</v>
      </c>
      <c r="F50" s="55">
        <f t="shared" si="1"/>
        <v>-2017</v>
      </c>
      <c r="G50" s="56">
        <f t="shared" si="6"/>
        <v>2.154205999977421E-2</v>
      </c>
      <c r="I50" s="55">
        <f t="shared" si="7"/>
        <v>2.154205999977421E-2</v>
      </c>
      <c r="O50" s="55">
        <f t="shared" ca="1" si="2"/>
        <v>-6.3409511148701924E-3</v>
      </c>
      <c r="Q50" s="66">
        <f t="shared" si="3"/>
        <v>27612.9</v>
      </c>
      <c r="AA50" s="55" t="s">
        <v>30</v>
      </c>
      <c r="AF50" s="55" t="s">
        <v>32</v>
      </c>
    </row>
    <row r="51" spans="1:32" s="55" customFormat="1" ht="12.95" customHeight="1" x14ac:dyDescent="0.2">
      <c r="A51" s="55" t="s">
        <v>39</v>
      </c>
      <c r="C51" s="56">
        <v>42657.536999999997</v>
      </c>
      <c r="D51" s="56"/>
      <c r="E51" s="55">
        <f t="shared" si="0"/>
        <v>-1990.0098142032818</v>
      </c>
      <c r="F51" s="55">
        <f t="shared" si="1"/>
        <v>-1990</v>
      </c>
      <c r="G51" s="56">
        <f t="shared" si="6"/>
        <v>-9.5118000026559457E-3</v>
      </c>
      <c r="I51" s="55">
        <f t="shared" si="7"/>
        <v>-9.5118000026559457E-3</v>
      </c>
      <c r="O51" s="55">
        <f t="shared" ca="1" si="2"/>
        <v>-6.3374777857235316E-3</v>
      </c>
      <c r="Q51" s="66">
        <f t="shared" si="3"/>
        <v>27639.036999999997</v>
      </c>
      <c r="AA51" s="55" t="s">
        <v>30</v>
      </c>
      <c r="AB51" s="55">
        <v>4</v>
      </c>
      <c r="AD51" s="55" t="s">
        <v>33</v>
      </c>
      <c r="AF51" s="55" t="s">
        <v>29</v>
      </c>
    </row>
    <row r="52" spans="1:32" s="55" customFormat="1" ht="12.95" customHeight="1" x14ac:dyDescent="0.2">
      <c r="A52" s="55" t="s">
        <v>38</v>
      </c>
      <c r="C52" s="56">
        <v>42664.334999999999</v>
      </c>
      <c r="D52" s="56"/>
      <c r="E52" s="55">
        <f t="shared" si="0"/>
        <v>-1982.9956892331161</v>
      </c>
      <c r="F52" s="55">
        <f t="shared" si="1"/>
        <v>-1983</v>
      </c>
      <c r="G52" s="56">
        <f t="shared" si="6"/>
        <v>4.1779399980441667E-3</v>
      </c>
      <c r="I52" s="55">
        <f t="shared" si="7"/>
        <v>4.1779399980441667E-3</v>
      </c>
      <c r="O52" s="55">
        <f t="shared" ca="1" si="2"/>
        <v>-6.336577292981805E-3</v>
      </c>
      <c r="Q52" s="66">
        <f t="shared" si="3"/>
        <v>27645.834999999999</v>
      </c>
      <c r="AA52" s="55" t="s">
        <v>30</v>
      </c>
      <c r="AF52" s="55" t="s">
        <v>32</v>
      </c>
    </row>
    <row r="53" spans="1:32" s="55" customFormat="1" ht="12.95" customHeight="1" x14ac:dyDescent="0.2">
      <c r="A53" s="55" t="s">
        <v>38</v>
      </c>
      <c r="C53" s="56">
        <v>42664.343000000001</v>
      </c>
      <c r="D53" s="56"/>
      <c r="E53" s="55">
        <f t="shared" si="0"/>
        <v>-1982.987434893638</v>
      </c>
      <c r="F53" s="55">
        <f t="shared" si="1"/>
        <v>-1983</v>
      </c>
      <c r="G53" s="56">
        <f t="shared" si="6"/>
        <v>1.2177939999673981E-2</v>
      </c>
      <c r="I53" s="55">
        <f t="shared" si="7"/>
        <v>1.2177939999673981E-2</v>
      </c>
      <c r="O53" s="55">
        <f t="shared" ca="1" si="2"/>
        <v>-6.336577292981805E-3</v>
      </c>
      <c r="Q53" s="66">
        <f t="shared" si="3"/>
        <v>27645.843000000001</v>
      </c>
      <c r="AA53" s="55" t="s">
        <v>30</v>
      </c>
      <c r="AF53" s="55" t="s">
        <v>32</v>
      </c>
    </row>
    <row r="54" spans="1:32" s="55" customFormat="1" ht="12.95" customHeight="1" x14ac:dyDescent="0.2">
      <c r="A54" s="55" t="s">
        <v>40</v>
      </c>
      <c r="C54" s="56">
        <v>42974.466999999997</v>
      </c>
      <c r="D54" s="56"/>
      <c r="E54" s="55">
        <f t="shared" si="0"/>
        <v>-1663.0038379170496</v>
      </c>
      <c r="F54" s="55">
        <f t="shared" si="1"/>
        <v>-1663</v>
      </c>
      <c r="G54" s="56">
        <f t="shared" si="6"/>
        <v>-3.7196600023889914E-3</v>
      </c>
      <c r="I54" s="55">
        <f t="shared" si="7"/>
        <v>-3.7196600023889914E-3</v>
      </c>
      <c r="O54" s="55">
        <f t="shared" ca="1" si="2"/>
        <v>-6.2954119105028605E-3</v>
      </c>
      <c r="Q54" s="66">
        <f t="shared" si="3"/>
        <v>27955.966999999997</v>
      </c>
      <c r="AA54" s="55" t="s">
        <v>30</v>
      </c>
      <c r="AB54" s="55">
        <v>6</v>
      </c>
      <c r="AD54" s="55" t="s">
        <v>33</v>
      </c>
      <c r="AF54" s="55" t="s">
        <v>29</v>
      </c>
    </row>
    <row r="55" spans="1:32" s="55" customFormat="1" ht="12.95" customHeight="1" x14ac:dyDescent="0.2">
      <c r="A55" s="55" t="s">
        <v>41</v>
      </c>
      <c r="C55" s="56">
        <v>43008.4</v>
      </c>
      <c r="D55" s="56"/>
      <c r="E55" s="55">
        <f t="shared" si="0"/>
        <v>-1627.9920252349993</v>
      </c>
      <c r="F55" s="55">
        <f t="shared" si="1"/>
        <v>-1628</v>
      </c>
      <c r="G55" s="56">
        <f t="shared" si="6"/>
        <v>7.7290400004130788E-3</v>
      </c>
      <c r="I55" s="55">
        <f t="shared" si="7"/>
        <v>7.7290400004130788E-3</v>
      </c>
      <c r="O55" s="55">
        <f t="shared" ca="1" si="2"/>
        <v>-6.2909094467942257E-3</v>
      </c>
      <c r="Q55" s="66">
        <f t="shared" si="3"/>
        <v>27989.9</v>
      </c>
      <c r="AA55" s="55" t="s">
        <v>30</v>
      </c>
      <c r="AF55" s="55" t="s">
        <v>32</v>
      </c>
    </row>
    <row r="56" spans="1:32" s="55" customFormat="1" ht="12.95" customHeight="1" x14ac:dyDescent="0.2">
      <c r="A56" s="55" t="s">
        <v>43</v>
      </c>
      <c r="C56" s="56">
        <v>43026.798999999999</v>
      </c>
      <c r="D56" s="56"/>
      <c r="E56" s="55">
        <f t="shared" si="0"/>
        <v>-1609.0080762314667</v>
      </c>
      <c r="F56" s="55">
        <f t="shared" si="1"/>
        <v>-1609</v>
      </c>
      <c r="G56" s="56">
        <f t="shared" si="6"/>
        <v>-7.8273800027091056E-3</v>
      </c>
      <c r="I56" s="55">
        <f t="shared" si="7"/>
        <v>-7.8273800027091056E-3</v>
      </c>
      <c r="O56" s="55">
        <f t="shared" ca="1" si="2"/>
        <v>-6.2884652522095389E-3</v>
      </c>
      <c r="Q56" s="66">
        <f t="shared" si="3"/>
        <v>28008.298999999999</v>
      </c>
      <c r="AB56" s="55">
        <v>12</v>
      </c>
      <c r="AD56" s="55" t="s">
        <v>42</v>
      </c>
      <c r="AF56" s="55" t="s">
        <v>44</v>
      </c>
    </row>
    <row r="57" spans="1:32" s="55" customFormat="1" ht="12.95" customHeight="1" x14ac:dyDescent="0.2">
      <c r="A57" s="55" t="s">
        <v>43</v>
      </c>
      <c r="C57" s="56">
        <v>43026.813999999998</v>
      </c>
      <c r="D57" s="56"/>
      <c r="E57" s="55">
        <f t="shared" si="0"/>
        <v>-1608.9925993449488</v>
      </c>
      <c r="F57" s="55">
        <f t="shared" si="1"/>
        <v>-1609</v>
      </c>
      <c r="G57" s="56">
        <f t="shared" si="6"/>
        <v>7.1726199967088178E-3</v>
      </c>
      <c r="I57" s="55">
        <f t="shared" si="7"/>
        <v>7.1726199967088178E-3</v>
      </c>
      <c r="O57" s="55">
        <f t="shared" ca="1" si="2"/>
        <v>-6.2884652522095389E-3</v>
      </c>
      <c r="Q57" s="66">
        <f t="shared" si="3"/>
        <v>28008.313999999998</v>
      </c>
      <c r="AA57" s="55" t="s">
        <v>30</v>
      </c>
      <c r="AB57" s="55">
        <v>8</v>
      </c>
      <c r="AD57" s="55" t="s">
        <v>45</v>
      </c>
      <c r="AF57" s="55" t="s">
        <v>44</v>
      </c>
    </row>
    <row r="58" spans="1:32" s="55" customFormat="1" ht="12.95" customHeight="1" x14ac:dyDescent="0.2">
      <c r="A58" s="55" t="s">
        <v>46</v>
      </c>
      <c r="C58" s="56">
        <v>43040.364000000001</v>
      </c>
      <c r="D58" s="56"/>
      <c r="E58" s="55">
        <f t="shared" si="0"/>
        <v>-1595.0118118566095</v>
      </c>
      <c r="F58" s="55">
        <f t="shared" si="1"/>
        <v>-1595</v>
      </c>
      <c r="G58" s="56">
        <f t="shared" si="6"/>
        <v>-1.1447899996710476E-2</v>
      </c>
      <c r="I58" s="55">
        <f t="shared" si="7"/>
        <v>-1.1447899996710476E-2</v>
      </c>
      <c r="O58" s="55">
        <f t="shared" ca="1" si="2"/>
        <v>-6.2866642667260848E-3</v>
      </c>
      <c r="Q58" s="66">
        <f t="shared" si="3"/>
        <v>28021.864000000001</v>
      </c>
      <c r="AA58" s="55" t="s">
        <v>30</v>
      </c>
      <c r="AB58" s="55">
        <v>7</v>
      </c>
      <c r="AD58" s="55" t="s">
        <v>33</v>
      </c>
      <c r="AF58" s="55" t="s">
        <v>29</v>
      </c>
    </row>
    <row r="59" spans="1:32" s="55" customFormat="1" ht="12.95" customHeight="1" x14ac:dyDescent="0.2">
      <c r="A59" s="65" t="s">
        <v>46</v>
      </c>
      <c r="B59" s="65"/>
      <c r="C59" s="68">
        <v>43040.366000000002</v>
      </c>
      <c r="D59" s="68"/>
      <c r="E59" s="65">
        <f t="shared" si="0"/>
        <v>-1595.0097482717399</v>
      </c>
      <c r="F59" s="55">
        <f t="shared" si="1"/>
        <v>-1595</v>
      </c>
      <c r="G59" s="56">
        <f t="shared" si="6"/>
        <v>-9.4478999963030219E-3</v>
      </c>
      <c r="I59" s="55">
        <f t="shared" si="7"/>
        <v>-9.4478999963030219E-3</v>
      </c>
      <c r="O59" s="55">
        <f t="shared" ca="1" si="2"/>
        <v>-6.2866642667260848E-3</v>
      </c>
      <c r="Q59" s="66">
        <f t="shared" si="3"/>
        <v>28021.866000000002</v>
      </c>
      <c r="AA59" s="55" t="s">
        <v>30</v>
      </c>
      <c r="AB59" s="55">
        <v>11</v>
      </c>
      <c r="AD59" s="55" t="s">
        <v>47</v>
      </c>
      <c r="AF59" s="55" t="s">
        <v>29</v>
      </c>
    </row>
    <row r="60" spans="1:32" s="55" customFormat="1" ht="12.95" customHeight="1" x14ac:dyDescent="0.2">
      <c r="A60" s="65" t="s">
        <v>43</v>
      </c>
      <c r="B60" s="65"/>
      <c r="C60" s="68">
        <v>43094.642</v>
      </c>
      <c r="D60" s="68"/>
      <c r="E60" s="65">
        <f t="shared" si="0"/>
        <v>-1539.0081820933697</v>
      </c>
      <c r="F60" s="55">
        <f t="shared" si="1"/>
        <v>-1539</v>
      </c>
      <c r="G60" s="56">
        <f t="shared" si="6"/>
        <v>-7.929979998152703E-3</v>
      </c>
      <c r="I60" s="55">
        <f t="shared" si="7"/>
        <v>-7.929979998152703E-3</v>
      </c>
      <c r="O60" s="55">
        <f t="shared" ca="1" si="2"/>
        <v>-6.2794603247922692E-3</v>
      </c>
      <c r="Q60" s="66">
        <f t="shared" si="3"/>
        <v>28076.142</v>
      </c>
      <c r="AA60" s="55" t="s">
        <v>30</v>
      </c>
      <c r="AB60" s="55">
        <v>11</v>
      </c>
      <c r="AD60" s="55" t="s">
        <v>42</v>
      </c>
      <c r="AF60" s="55" t="s">
        <v>44</v>
      </c>
    </row>
    <row r="61" spans="1:32" s="55" customFormat="1" ht="12.95" customHeight="1" x14ac:dyDescent="0.2">
      <c r="A61" s="65" t="s">
        <v>43</v>
      </c>
      <c r="B61" s="65"/>
      <c r="C61" s="68">
        <v>43094.646999999997</v>
      </c>
      <c r="D61" s="68"/>
      <c r="E61" s="65">
        <f t="shared" si="0"/>
        <v>-1539.0030231311996</v>
      </c>
      <c r="F61" s="55">
        <f t="shared" si="1"/>
        <v>-1539</v>
      </c>
      <c r="G61" s="56">
        <f t="shared" si="6"/>
        <v>-2.9299800007720478E-3</v>
      </c>
      <c r="I61" s="55">
        <f t="shared" si="7"/>
        <v>-2.9299800007720478E-3</v>
      </c>
      <c r="O61" s="55">
        <f t="shared" ca="1" si="2"/>
        <v>-6.2794603247922692E-3</v>
      </c>
      <c r="Q61" s="66">
        <f t="shared" si="3"/>
        <v>28076.146999999997</v>
      </c>
      <c r="AA61" s="55" t="s">
        <v>30</v>
      </c>
      <c r="AB61" s="55">
        <v>13</v>
      </c>
      <c r="AD61" s="55" t="s">
        <v>48</v>
      </c>
      <c r="AF61" s="55" t="s">
        <v>44</v>
      </c>
    </row>
    <row r="62" spans="1:32" s="55" customFormat="1" ht="12.95" customHeight="1" x14ac:dyDescent="0.2">
      <c r="A62" s="65" t="s">
        <v>43</v>
      </c>
      <c r="B62" s="65"/>
      <c r="C62" s="68">
        <v>43344.701999999997</v>
      </c>
      <c r="D62" s="68"/>
      <c r="E62" s="65">
        <f t="shared" si="0"/>
        <v>-1280.998165906406</v>
      </c>
      <c r="F62" s="55">
        <f t="shared" si="1"/>
        <v>-1281</v>
      </c>
      <c r="G62" s="56">
        <f t="shared" si="6"/>
        <v>1.7775800006347708E-3</v>
      </c>
      <c r="I62" s="55">
        <f t="shared" si="7"/>
        <v>1.7775800006347708E-3</v>
      </c>
      <c r="O62" s="55">
        <f t="shared" ca="1" si="2"/>
        <v>-6.2462707351686204E-3</v>
      </c>
      <c r="Q62" s="66">
        <f t="shared" si="3"/>
        <v>28326.201999999997</v>
      </c>
      <c r="AA62" s="55" t="s">
        <v>30</v>
      </c>
      <c r="AB62" s="55">
        <v>14</v>
      </c>
      <c r="AD62" s="55" t="s">
        <v>48</v>
      </c>
      <c r="AF62" s="55" t="s">
        <v>44</v>
      </c>
    </row>
    <row r="63" spans="1:32" s="55" customFormat="1" ht="12.95" customHeight="1" x14ac:dyDescent="0.2">
      <c r="A63" s="65" t="s">
        <v>43</v>
      </c>
      <c r="B63" s="65"/>
      <c r="C63" s="68">
        <v>43373.779000000002</v>
      </c>
      <c r="D63" s="68"/>
      <c r="E63" s="65">
        <f t="shared" si="0"/>
        <v>-1250.9967372865963</v>
      </c>
      <c r="F63" s="55">
        <f t="shared" si="1"/>
        <v>-1251</v>
      </c>
      <c r="G63" s="56">
        <f t="shared" si="6"/>
        <v>3.1621800007997081E-3</v>
      </c>
      <c r="I63" s="55">
        <f t="shared" si="7"/>
        <v>3.1621800007997081E-3</v>
      </c>
      <c r="O63" s="55">
        <f t="shared" ca="1" si="2"/>
        <v>-6.2424114805612191E-3</v>
      </c>
      <c r="Q63" s="66">
        <f t="shared" si="3"/>
        <v>28355.279000000002</v>
      </c>
      <c r="AA63" s="55" t="s">
        <v>30</v>
      </c>
      <c r="AB63" s="55">
        <v>14</v>
      </c>
      <c r="AD63" s="55" t="s">
        <v>45</v>
      </c>
      <c r="AF63" s="55" t="s">
        <v>44</v>
      </c>
    </row>
    <row r="64" spans="1:32" s="55" customFormat="1" ht="12.95" customHeight="1" x14ac:dyDescent="0.2">
      <c r="A64" s="65" t="s">
        <v>43</v>
      </c>
      <c r="B64" s="65"/>
      <c r="C64" s="68">
        <v>43751.741999999998</v>
      </c>
      <c r="D64" s="68" t="s">
        <v>49</v>
      </c>
      <c r="E64" s="65">
        <f t="shared" si="0"/>
        <v>-861.01737334165</v>
      </c>
      <c r="F64" s="55">
        <f t="shared" si="1"/>
        <v>-861</v>
      </c>
      <c r="G64" s="56">
        <f t="shared" si="6"/>
        <v>-1.6838019997521769E-2</v>
      </c>
      <c r="I64" s="55">
        <f t="shared" si="7"/>
        <v>-1.6838019997521769E-2</v>
      </c>
      <c r="O64" s="55">
        <f t="shared" ca="1" si="2"/>
        <v>-6.1922411706650058E-3</v>
      </c>
      <c r="Q64" s="66">
        <f t="shared" si="3"/>
        <v>28733.241999999998</v>
      </c>
      <c r="AA64" s="55" t="s">
        <v>30</v>
      </c>
      <c r="AB64" s="55">
        <v>16</v>
      </c>
      <c r="AD64" s="55" t="s">
        <v>48</v>
      </c>
      <c r="AF64" s="55" t="s">
        <v>44</v>
      </c>
    </row>
    <row r="65" spans="1:32" s="55" customFormat="1" ht="12.95" customHeight="1" x14ac:dyDescent="0.2">
      <c r="A65" s="65" t="s">
        <v>50</v>
      </c>
      <c r="B65" s="65"/>
      <c r="C65" s="68">
        <v>43764.364000000001</v>
      </c>
      <c r="D65" s="68"/>
      <c r="E65" s="65">
        <f t="shared" si="0"/>
        <v>-847.99408923258557</v>
      </c>
      <c r="F65" s="55">
        <f t="shared" si="1"/>
        <v>-848</v>
      </c>
      <c r="G65" s="56">
        <f t="shared" si="6"/>
        <v>5.7286400042357855E-3</v>
      </c>
      <c r="I65" s="55">
        <f t="shared" si="7"/>
        <v>5.7286400042357855E-3</v>
      </c>
      <c r="O65" s="55">
        <f t="shared" ca="1" si="2"/>
        <v>-6.1905688270017991E-3</v>
      </c>
      <c r="Q65" s="66">
        <f t="shared" si="3"/>
        <v>28745.864000000001</v>
      </c>
      <c r="AA65" s="55" t="s">
        <v>30</v>
      </c>
      <c r="AB65" s="55">
        <v>5</v>
      </c>
      <c r="AD65" s="55" t="s">
        <v>33</v>
      </c>
      <c r="AF65" s="55" t="s">
        <v>29</v>
      </c>
    </row>
    <row r="66" spans="1:32" s="55" customFormat="1" ht="12.95" customHeight="1" x14ac:dyDescent="0.2">
      <c r="A66" s="65" t="s">
        <v>43</v>
      </c>
      <c r="B66" s="65"/>
      <c r="C66" s="68">
        <v>44132.652000000002</v>
      </c>
      <c r="D66" s="68"/>
      <c r="E66" s="65">
        <f t="shared" si="0"/>
        <v>-467.99731709203735</v>
      </c>
      <c r="F66" s="55">
        <f t="shared" si="1"/>
        <v>-468</v>
      </c>
      <c r="G66" s="56">
        <f t="shared" si="6"/>
        <v>2.6002400045399554E-3</v>
      </c>
      <c r="I66" s="55">
        <f t="shared" si="7"/>
        <v>2.6002400045399554E-3</v>
      </c>
      <c r="O66" s="55">
        <f t="shared" ca="1" si="2"/>
        <v>-6.141684935308052E-3</v>
      </c>
      <c r="Q66" s="66">
        <f t="shared" si="3"/>
        <v>29114.152000000002</v>
      </c>
      <c r="AA66" s="55" t="s">
        <v>30</v>
      </c>
      <c r="AB66" s="55">
        <v>15</v>
      </c>
      <c r="AD66" s="55" t="s">
        <v>48</v>
      </c>
      <c r="AF66" s="55" t="s">
        <v>44</v>
      </c>
    </row>
    <row r="67" spans="1:32" s="55" customFormat="1" ht="12.95" customHeight="1" x14ac:dyDescent="0.2">
      <c r="A67" s="31" t="s">
        <v>285</v>
      </c>
      <c r="B67" s="31" t="s">
        <v>89</v>
      </c>
      <c r="C67" s="31">
        <v>44171.4</v>
      </c>
      <c r="D67" s="31" t="s">
        <v>102</v>
      </c>
      <c r="E67" s="65">
        <f t="shared" si="0"/>
        <v>-428.01742383756857</v>
      </c>
      <c r="F67" s="55">
        <f t="shared" si="1"/>
        <v>-428</v>
      </c>
      <c r="G67" s="56">
        <f t="shared" si="6"/>
        <v>-1.6886959994735662E-2</v>
      </c>
      <c r="I67" s="55">
        <f t="shared" si="7"/>
        <v>-1.6886959994735662E-2</v>
      </c>
      <c r="O67" s="55">
        <f t="shared" ca="1" si="2"/>
        <v>-6.1365392624981845E-3</v>
      </c>
      <c r="Q67" s="66">
        <f t="shared" si="3"/>
        <v>29152.9</v>
      </c>
    </row>
    <row r="68" spans="1:32" s="55" customFormat="1" ht="12.95" customHeight="1" x14ac:dyDescent="0.2">
      <c r="A68" s="31" t="s">
        <v>285</v>
      </c>
      <c r="B68" s="31" t="s">
        <v>89</v>
      </c>
      <c r="C68" s="31">
        <v>44171.406999999999</v>
      </c>
      <c r="D68" s="31" t="s">
        <v>102</v>
      </c>
      <c r="E68" s="65">
        <f t="shared" si="0"/>
        <v>-428.01020129052893</v>
      </c>
      <c r="F68" s="55">
        <f t="shared" si="1"/>
        <v>-428</v>
      </c>
      <c r="G68" s="56">
        <f t="shared" si="6"/>
        <v>-9.886959996947553E-3</v>
      </c>
      <c r="I68" s="55">
        <f t="shared" si="7"/>
        <v>-9.886959996947553E-3</v>
      </c>
      <c r="O68" s="55">
        <f t="shared" ca="1" si="2"/>
        <v>-6.1365392624981845E-3</v>
      </c>
      <c r="Q68" s="66">
        <f t="shared" si="3"/>
        <v>29152.906999999999</v>
      </c>
    </row>
    <row r="69" spans="1:32" s="55" customFormat="1" ht="12.95" customHeight="1" x14ac:dyDescent="0.2">
      <c r="A69" s="31" t="s">
        <v>285</v>
      </c>
      <c r="B69" s="31" t="s">
        <v>89</v>
      </c>
      <c r="C69" s="31">
        <v>44171.421999999999</v>
      </c>
      <c r="D69" s="31" t="s">
        <v>102</v>
      </c>
      <c r="E69" s="65">
        <f t="shared" si="0"/>
        <v>-427.99472440401109</v>
      </c>
      <c r="F69" s="55">
        <f t="shared" si="1"/>
        <v>-428</v>
      </c>
      <c r="G69" s="56">
        <f t="shared" si="6"/>
        <v>5.1130400024703704E-3</v>
      </c>
      <c r="I69" s="55">
        <f t="shared" si="7"/>
        <v>5.1130400024703704E-3</v>
      </c>
      <c r="O69" s="55">
        <f t="shared" ca="1" si="2"/>
        <v>-6.1365392624981845E-3</v>
      </c>
      <c r="Q69" s="66">
        <f t="shared" si="3"/>
        <v>29152.921999999999</v>
      </c>
    </row>
    <row r="70" spans="1:32" s="55" customFormat="1" ht="12.95" customHeight="1" x14ac:dyDescent="0.2">
      <c r="A70" s="65" t="s">
        <v>43</v>
      </c>
      <c r="B70" s="65"/>
      <c r="C70" s="68">
        <v>44444.718000000001</v>
      </c>
      <c r="D70" s="68"/>
      <c r="E70" s="65">
        <f t="shared" si="0"/>
        <v>-146.00997920752377</v>
      </c>
      <c r="F70" s="55">
        <f t="shared" si="1"/>
        <v>-146</v>
      </c>
      <c r="G70" s="56">
        <f t="shared" si="6"/>
        <v>-9.6717199994600378E-3</v>
      </c>
      <c r="I70" s="55">
        <f t="shared" si="7"/>
        <v>-9.6717199994600378E-3</v>
      </c>
      <c r="O70" s="55">
        <f t="shared" ca="1" si="2"/>
        <v>-6.1002622691886145E-3</v>
      </c>
      <c r="Q70" s="66">
        <f t="shared" si="3"/>
        <v>29426.218000000001</v>
      </c>
      <c r="AA70" s="55" t="s">
        <v>30</v>
      </c>
      <c r="AB70" s="55">
        <v>12</v>
      </c>
      <c r="AD70" s="55" t="s">
        <v>51</v>
      </c>
      <c r="AF70" s="55" t="s">
        <v>44</v>
      </c>
    </row>
    <row r="71" spans="1:32" s="55" customFormat="1" ht="12.95" customHeight="1" x14ac:dyDescent="0.2">
      <c r="A71" s="65" t="s">
        <v>43</v>
      </c>
      <c r="B71" s="65"/>
      <c r="C71" s="68">
        <v>44445.688999999998</v>
      </c>
      <c r="D71" s="68"/>
      <c r="E71" s="65">
        <f t="shared" si="0"/>
        <v>-145.0081087535649</v>
      </c>
      <c r="F71" s="55">
        <f t="shared" si="1"/>
        <v>-145</v>
      </c>
      <c r="G71" s="56">
        <f t="shared" si="6"/>
        <v>-7.8589000040665269E-3</v>
      </c>
      <c r="I71" s="55">
        <f t="shared" si="7"/>
        <v>-7.8589000040665269E-3</v>
      </c>
      <c r="O71" s="55">
        <f t="shared" ca="1" si="2"/>
        <v>-6.100133627368368E-3</v>
      </c>
      <c r="Q71" s="66">
        <f t="shared" si="3"/>
        <v>29427.188999999998</v>
      </c>
      <c r="AA71" s="55" t="s">
        <v>30</v>
      </c>
      <c r="AB71" s="55">
        <v>15</v>
      </c>
      <c r="AD71" s="55" t="s">
        <v>51</v>
      </c>
      <c r="AF71" s="55" t="s">
        <v>44</v>
      </c>
    </row>
    <row r="72" spans="1:32" s="55" customFormat="1" ht="12.95" customHeight="1" x14ac:dyDescent="0.2">
      <c r="A72" s="65" t="s">
        <v>43</v>
      </c>
      <c r="B72" s="65"/>
      <c r="C72" s="68">
        <v>44445.696000000004</v>
      </c>
      <c r="D72" s="68"/>
      <c r="E72" s="65">
        <f t="shared" si="0"/>
        <v>-145.00088620651772</v>
      </c>
      <c r="F72" s="55">
        <f t="shared" si="1"/>
        <v>-145</v>
      </c>
      <c r="G72" s="56">
        <f t="shared" si="6"/>
        <v>-8.5889999900246039E-4</v>
      </c>
      <c r="I72" s="55">
        <f t="shared" si="7"/>
        <v>-8.5889999900246039E-4</v>
      </c>
      <c r="O72" s="55">
        <f t="shared" ca="1" si="2"/>
        <v>-6.100133627368368E-3</v>
      </c>
      <c r="Q72" s="66">
        <f t="shared" si="3"/>
        <v>29427.196000000004</v>
      </c>
      <c r="AA72" s="55" t="s">
        <v>30</v>
      </c>
      <c r="AB72" s="55">
        <v>17</v>
      </c>
      <c r="AD72" s="55" t="s">
        <v>48</v>
      </c>
      <c r="AF72" s="55" t="s">
        <v>44</v>
      </c>
    </row>
    <row r="73" spans="1:32" s="55" customFormat="1" ht="12.95" customHeight="1" x14ac:dyDescent="0.2">
      <c r="A73" s="65" t="s">
        <v>43</v>
      </c>
      <c r="B73" s="65"/>
      <c r="C73" s="68">
        <v>44475.726000000002</v>
      </c>
      <c r="D73" s="68"/>
      <c r="E73" s="65">
        <f t="shared" si="0"/>
        <v>-114.01615939657493</v>
      </c>
      <c r="F73" s="55">
        <f t="shared" si="1"/>
        <v>-114</v>
      </c>
      <c r="G73" s="56">
        <f t="shared" si="6"/>
        <v>-1.5661479999835137E-2</v>
      </c>
      <c r="I73" s="55">
        <f t="shared" si="7"/>
        <v>-1.5661479999835137E-2</v>
      </c>
      <c r="O73" s="55">
        <f t="shared" ca="1" si="2"/>
        <v>-6.0961457309407201E-3</v>
      </c>
      <c r="Q73" s="66">
        <f t="shared" si="3"/>
        <v>29457.226000000002</v>
      </c>
      <c r="AA73" s="55" t="s">
        <v>30</v>
      </c>
      <c r="AB73" s="55">
        <v>22</v>
      </c>
      <c r="AD73" s="55" t="s">
        <v>52</v>
      </c>
      <c r="AF73" s="55" t="s">
        <v>44</v>
      </c>
    </row>
    <row r="74" spans="1:32" s="55" customFormat="1" ht="12.95" customHeight="1" x14ac:dyDescent="0.2">
      <c r="A74" s="65" t="s">
        <v>53</v>
      </c>
      <c r="B74" s="65"/>
      <c r="C74" s="68">
        <v>44484.46</v>
      </c>
      <c r="D74" s="68"/>
      <c r="E74" s="65">
        <f t="shared" si="0"/>
        <v>-105.00448427310009</v>
      </c>
      <c r="F74" s="55">
        <f t="shared" si="1"/>
        <v>-105</v>
      </c>
      <c r="G74" s="56">
        <f t="shared" ref="G74:G105" si="8">+C74-(C$7+F74*C$8)</f>
        <v>-4.3461000022944063E-3</v>
      </c>
      <c r="I74" s="55">
        <f t="shared" si="7"/>
        <v>-4.3461000022944063E-3</v>
      </c>
      <c r="O74" s="55">
        <f t="shared" ca="1" si="2"/>
        <v>-6.0949879545584996E-3</v>
      </c>
      <c r="Q74" s="66">
        <f t="shared" si="3"/>
        <v>29465.96</v>
      </c>
      <c r="AA74" s="55" t="s">
        <v>30</v>
      </c>
      <c r="AB74" s="55">
        <v>9</v>
      </c>
      <c r="AD74" s="55" t="s">
        <v>47</v>
      </c>
      <c r="AF74" s="55" t="s">
        <v>29</v>
      </c>
    </row>
    <row r="75" spans="1:32" s="55" customFormat="1" ht="12.95" customHeight="1" x14ac:dyDescent="0.2">
      <c r="A75" s="65" t="s">
        <v>53</v>
      </c>
      <c r="B75" s="65"/>
      <c r="C75" s="68">
        <v>44485.428</v>
      </c>
      <c r="D75" s="68"/>
      <c r="E75" s="65">
        <f t="shared" si="0"/>
        <v>-104.00570919644177</v>
      </c>
      <c r="F75" s="55">
        <f t="shared" si="1"/>
        <v>-104</v>
      </c>
      <c r="G75" s="56">
        <f t="shared" si="8"/>
        <v>-5.5332799965981394E-3</v>
      </c>
      <c r="I75" s="55">
        <f t="shared" si="7"/>
        <v>-5.5332799965981394E-3</v>
      </c>
      <c r="O75" s="55">
        <f t="shared" ca="1" si="2"/>
        <v>-6.094859312738253E-3</v>
      </c>
      <c r="Q75" s="66">
        <f t="shared" si="3"/>
        <v>29466.928</v>
      </c>
      <c r="AA75" s="55" t="s">
        <v>30</v>
      </c>
      <c r="AB75" s="55">
        <v>9</v>
      </c>
      <c r="AD75" s="55" t="s">
        <v>47</v>
      </c>
      <c r="AF75" s="55" t="s">
        <v>29</v>
      </c>
    </row>
    <row r="76" spans="1:32" s="55" customFormat="1" ht="12.95" customHeight="1" x14ac:dyDescent="0.2">
      <c r="A76" s="65" t="s">
        <v>54</v>
      </c>
      <c r="B76" s="65"/>
      <c r="C76" s="68">
        <v>44486.392</v>
      </c>
      <c r="D76" s="68"/>
      <c r="E76" s="65">
        <f t="shared" si="0"/>
        <v>-103.01106128952256</v>
      </c>
      <c r="F76" s="55">
        <f t="shared" si="1"/>
        <v>-103</v>
      </c>
      <c r="G76" s="56">
        <f t="shared" si="8"/>
        <v>-1.0720459998992737E-2</v>
      </c>
      <c r="I76" s="55">
        <f t="shared" si="7"/>
        <v>-1.0720459998992737E-2</v>
      </c>
      <c r="O76" s="55">
        <f t="shared" ca="1" si="2"/>
        <v>-6.0947306709180065E-3</v>
      </c>
      <c r="Q76" s="66">
        <f t="shared" si="3"/>
        <v>29467.892</v>
      </c>
      <c r="AA76" s="55" t="s">
        <v>30</v>
      </c>
      <c r="AF76" s="55" t="s">
        <v>32</v>
      </c>
    </row>
    <row r="77" spans="1:32" s="55" customFormat="1" ht="12.95" customHeight="1" x14ac:dyDescent="0.2">
      <c r="A77" s="65" t="s">
        <v>54</v>
      </c>
      <c r="B77" s="65"/>
      <c r="C77" s="68">
        <v>44486.398000000001</v>
      </c>
      <c r="D77" s="68"/>
      <c r="E77" s="65">
        <f t="shared" si="0"/>
        <v>-103.00487053491392</v>
      </c>
      <c r="F77" s="55">
        <f t="shared" si="1"/>
        <v>-103</v>
      </c>
      <c r="G77" s="56">
        <f t="shared" si="8"/>
        <v>-4.7204599977703765E-3</v>
      </c>
      <c r="I77" s="55">
        <f t="shared" si="7"/>
        <v>-4.7204599977703765E-3</v>
      </c>
      <c r="O77" s="55">
        <f t="shared" ca="1" si="2"/>
        <v>-6.0947306709180065E-3</v>
      </c>
      <c r="Q77" s="66">
        <f t="shared" si="3"/>
        <v>29467.898000000001</v>
      </c>
      <c r="AA77" s="55" t="s">
        <v>30</v>
      </c>
      <c r="AF77" s="55" t="s">
        <v>32</v>
      </c>
    </row>
    <row r="78" spans="1:32" s="55" customFormat="1" ht="12.95" customHeight="1" x14ac:dyDescent="0.2">
      <c r="A78" s="65" t="s">
        <v>54</v>
      </c>
      <c r="B78" s="65"/>
      <c r="C78" s="68">
        <v>44487.360000000001</v>
      </c>
      <c r="D78" s="68"/>
      <c r="E78" s="65">
        <f t="shared" si="0"/>
        <v>-102.01228621286424</v>
      </c>
      <c r="F78" s="55">
        <f t="shared" si="1"/>
        <v>-102</v>
      </c>
      <c r="G78" s="56">
        <f t="shared" si="8"/>
        <v>-1.1907640000572428E-2</v>
      </c>
      <c r="I78" s="55">
        <f t="shared" si="7"/>
        <v>-1.1907640000572428E-2</v>
      </c>
      <c r="O78" s="55">
        <f t="shared" ca="1" si="2"/>
        <v>-6.0946020290977591E-3</v>
      </c>
      <c r="Q78" s="66">
        <f t="shared" si="3"/>
        <v>29468.86</v>
      </c>
      <c r="AA78" s="55" t="s">
        <v>30</v>
      </c>
      <c r="AF78" s="55" t="s">
        <v>32</v>
      </c>
    </row>
    <row r="79" spans="1:32" s="55" customFormat="1" ht="12.95" customHeight="1" x14ac:dyDescent="0.2">
      <c r="A79" s="65" t="s">
        <v>54</v>
      </c>
      <c r="B79" s="65"/>
      <c r="C79" s="68">
        <v>44487.374000000003</v>
      </c>
      <c r="D79" s="68"/>
      <c r="E79" s="65">
        <f t="shared" si="0"/>
        <v>-101.99784111877742</v>
      </c>
      <c r="F79" s="55">
        <f t="shared" si="1"/>
        <v>-102</v>
      </c>
      <c r="G79" s="56">
        <f t="shared" si="8"/>
        <v>2.0923600022797473E-3</v>
      </c>
      <c r="I79" s="55">
        <f t="shared" si="7"/>
        <v>2.0923600022797473E-3</v>
      </c>
      <c r="O79" s="55">
        <f t="shared" ca="1" si="2"/>
        <v>-6.0946020290977591E-3</v>
      </c>
      <c r="Q79" s="66">
        <f t="shared" si="3"/>
        <v>29468.874000000003</v>
      </c>
      <c r="AA79" s="55" t="s">
        <v>30</v>
      </c>
      <c r="AF79" s="55" t="s">
        <v>32</v>
      </c>
    </row>
    <row r="80" spans="1:32" s="55" customFormat="1" ht="12.95" customHeight="1" x14ac:dyDescent="0.2">
      <c r="A80" s="65" t="s">
        <v>54</v>
      </c>
      <c r="B80" s="65"/>
      <c r="C80" s="68">
        <v>44488.341999999997</v>
      </c>
      <c r="D80" s="68"/>
      <c r="E80" s="65">
        <f t="shared" si="0"/>
        <v>-100.9990660421266</v>
      </c>
      <c r="F80" s="55">
        <f t="shared" si="1"/>
        <v>-101</v>
      </c>
      <c r="G80" s="56">
        <f t="shared" si="8"/>
        <v>9.0518000070005655E-4</v>
      </c>
      <c r="I80" s="55">
        <f t="shared" si="7"/>
        <v>9.0518000070005655E-4</v>
      </c>
      <c r="O80" s="55">
        <f t="shared" ca="1" si="2"/>
        <v>-6.0944733872775126E-3</v>
      </c>
      <c r="Q80" s="66">
        <f t="shared" si="3"/>
        <v>29469.841999999997</v>
      </c>
      <c r="AA80" s="55" t="s">
        <v>30</v>
      </c>
      <c r="AF80" s="55" t="s">
        <v>32</v>
      </c>
    </row>
    <row r="81" spans="1:32" s="55" customFormat="1" ht="12.95" customHeight="1" x14ac:dyDescent="0.2">
      <c r="A81" s="65" t="s">
        <v>54</v>
      </c>
      <c r="B81" s="65"/>
      <c r="C81" s="68">
        <v>44488.347000000002</v>
      </c>
      <c r="D81" s="68"/>
      <c r="E81" s="65">
        <f t="shared" si="0"/>
        <v>-100.99390707994898</v>
      </c>
      <c r="F81" s="55">
        <f t="shared" si="1"/>
        <v>-101</v>
      </c>
      <c r="G81" s="56">
        <f t="shared" si="8"/>
        <v>5.9051800053566694E-3</v>
      </c>
      <c r="I81" s="55">
        <f t="shared" si="7"/>
        <v>5.9051800053566694E-3</v>
      </c>
      <c r="O81" s="55">
        <f t="shared" ca="1" si="2"/>
        <v>-6.0944733872775126E-3</v>
      </c>
      <c r="Q81" s="66">
        <f t="shared" si="3"/>
        <v>29469.847000000002</v>
      </c>
      <c r="AA81" s="55" t="s">
        <v>30</v>
      </c>
      <c r="AF81" s="55" t="s">
        <v>32</v>
      </c>
    </row>
    <row r="82" spans="1:32" s="55" customFormat="1" ht="12.95" customHeight="1" x14ac:dyDescent="0.2">
      <c r="A82" s="65" t="s">
        <v>43</v>
      </c>
      <c r="B82" s="65"/>
      <c r="C82" s="68">
        <v>44542.608</v>
      </c>
      <c r="D82" s="68"/>
      <c r="E82" s="65">
        <f t="shared" si="0"/>
        <v>-45.007817788096602</v>
      </c>
      <c r="F82" s="55">
        <f t="shared" si="1"/>
        <v>-45</v>
      </c>
      <c r="G82" s="56">
        <f t="shared" si="8"/>
        <v>-7.5768999959109351E-3</v>
      </c>
      <c r="I82" s="55">
        <f t="shared" si="7"/>
        <v>-7.5768999959109351E-3</v>
      </c>
      <c r="O82" s="55">
        <f t="shared" ca="1" si="2"/>
        <v>-6.0872694453436979E-3</v>
      </c>
      <c r="Q82" s="66">
        <f t="shared" si="3"/>
        <v>29524.108</v>
      </c>
      <c r="AA82" s="55" t="s">
        <v>30</v>
      </c>
      <c r="AB82" s="55">
        <v>16</v>
      </c>
      <c r="AD82" s="55" t="s">
        <v>51</v>
      </c>
      <c r="AF82" s="55" t="s">
        <v>44</v>
      </c>
    </row>
    <row r="83" spans="1:32" s="55" customFormat="1" ht="12.95" customHeight="1" x14ac:dyDescent="0.2">
      <c r="A83" s="65" t="s">
        <v>43</v>
      </c>
      <c r="B83" s="65"/>
      <c r="C83" s="68">
        <v>44543.584000000003</v>
      </c>
      <c r="D83" s="68"/>
      <c r="E83" s="65">
        <f t="shared" si="0"/>
        <v>-44.000788371960098</v>
      </c>
      <c r="F83" s="55">
        <f t="shared" si="1"/>
        <v>-44</v>
      </c>
      <c r="G83" s="56">
        <f t="shared" si="8"/>
        <v>-7.6407999586081132E-4</v>
      </c>
      <c r="I83" s="55">
        <f t="shared" si="7"/>
        <v>-7.6407999586081132E-4</v>
      </c>
      <c r="O83" s="55">
        <f t="shared" ca="1" si="2"/>
        <v>-6.0871408035234505E-3</v>
      </c>
      <c r="Q83" s="66">
        <f t="shared" si="3"/>
        <v>29525.084000000003</v>
      </c>
      <c r="AB83" s="55">
        <v>18</v>
      </c>
      <c r="AD83" s="55" t="s">
        <v>51</v>
      </c>
      <c r="AF83" s="55" t="s">
        <v>44</v>
      </c>
    </row>
    <row r="84" spans="1:32" s="55" customFormat="1" ht="12.95" customHeight="1" x14ac:dyDescent="0.2">
      <c r="A84" s="65" t="s">
        <v>55</v>
      </c>
      <c r="B84" s="65"/>
      <c r="C84" s="68">
        <v>44582.353999999999</v>
      </c>
      <c r="D84" s="68"/>
      <c r="E84" s="65">
        <f t="shared" si="0"/>
        <v>-3.99819568393383</v>
      </c>
      <c r="F84" s="55">
        <f t="shared" si="1"/>
        <v>-4</v>
      </c>
      <c r="G84" s="56">
        <f t="shared" si="8"/>
        <v>1.7487200020696037E-3</v>
      </c>
      <c r="I84" s="55">
        <f t="shared" si="7"/>
        <v>1.7487200020696037E-3</v>
      </c>
      <c r="O84" s="55">
        <f t="shared" ca="1" si="2"/>
        <v>-6.0819951307135829E-3</v>
      </c>
      <c r="Q84" s="66">
        <f t="shared" si="3"/>
        <v>29563.853999999999</v>
      </c>
      <c r="AA84" s="55" t="s">
        <v>30</v>
      </c>
      <c r="AB84" s="55">
        <v>12</v>
      </c>
      <c r="AD84" s="55" t="s">
        <v>47</v>
      </c>
      <c r="AF84" s="55" t="s">
        <v>29</v>
      </c>
    </row>
    <row r="85" spans="1:32" s="55" customFormat="1" ht="12.95" customHeight="1" x14ac:dyDescent="0.2">
      <c r="A85" s="65" t="s">
        <v>55</v>
      </c>
      <c r="B85" s="65"/>
      <c r="C85" s="68">
        <v>44586.228999999999</v>
      </c>
      <c r="D85" s="68"/>
      <c r="E85" s="65">
        <f t="shared" ref="E85:E148" si="9">+(C85-C$7)/C$8</f>
        <v>0</v>
      </c>
      <c r="F85" s="55">
        <f t="shared" ref="F85:F148" si="10">ROUND(2*E85,0)/2</f>
        <v>0</v>
      </c>
      <c r="G85" s="56">
        <f t="shared" si="8"/>
        <v>0</v>
      </c>
      <c r="I85" s="55">
        <f t="shared" si="7"/>
        <v>0</v>
      </c>
      <c r="O85" s="55">
        <f t="shared" ref="O85:O148" ca="1" si="11">+C$11+C$12*F85</f>
        <v>-6.0814805634325959E-3</v>
      </c>
      <c r="Q85" s="66">
        <f t="shared" ref="Q85:Q148" si="12">+C85-15018.5</f>
        <v>29567.728999999999</v>
      </c>
      <c r="AA85" s="55" t="s">
        <v>30</v>
      </c>
      <c r="AB85" s="55">
        <v>8</v>
      </c>
      <c r="AD85" s="55" t="s">
        <v>47</v>
      </c>
      <c r="AF85" s="55" t="s">
        <v>29</v>
      </c>
    </row>
    <row r="86" spans="1:32" s="55" customFormat="1" ht="12.95" customHeight="1" x14ac:dyDescent="0.2">
      <c r="A86" s="65" t="s">
        <v>13</v>
      </c>
      <c r="B86" s="65"/>
      <c r="C86" s="68">
        <v>44586.228999999999</v>
      </c>
      <c r="D86" s="68" t="s">
        <v>15</v>
      </c>
      <c r="E86" s="65">
        <f t="shared" si="9"/>
        <v>0</v>
      </c>
      <c r="F86" s="55">
        <f t="shared" si="10"/>
        <v>0</v>
      </c>
      <c r="G86" s="56">
        <f t="shared" si="8"/>
        <v>0</v>
      </c>
      <c r="H86" s="55">
        <f>+G86</f>
        <v>0</v>
      </c>
      <c r="O86" s="55">
        <f t="shared" ca="1" si="11"/>
        <v>-6.0814805634325959E-3</v>
      </c>
      <c r="Q86" s="66">
        <f t="shared" si="12"/>
        <v>29567.728999999999</v>
      </c>
    </row>
    <row r="87" spans="1:32" s="55" customFormat="1" ht="12.95" customHeight="1" x14ac:dyDescent="0.2">
      <c r="A87" s="65" t="s">
        <v>56</v>
      </c>
      <c r="B87" s="65"/>
      <c r="C87" s="68">
        <v>44830.481</v>
      </c>
      <c r="D87" s="68"/>
      <c r="E87" s="65">
        <f t="shared" si="9"/>
        <v>252.01736572702129</v>
      </c>
      <c r="F87" s="55">
        <f t="shared" si="10"/>
        <v>252</v>
      </c>
      <c r="G87" s="56">
        <f t="shared" si="8"/>
        <v>1.6830640000989661E-2</v>
      </c>
      <c r="I87" s="55">
        <f t="shared" ref="I87:I110" si="13">+G87</f>
        <v>1.6830640000989661E-2</v>
      </c>
      <c r="O87" s="55">
        <f t="shared" ca="1" si="11"/>
        <v>-6.0490628247304272E-3</v>
      </c>
      <c r="Q87" s="66">
        <f t="shared" si="12"/>
        <v>29811.981</v>
      </c>
      <c r="AA87" s="55" t="s">
        <v>30</v>
      </c>
      <c r="AF87" s="55" t="s">
        <v>32</v>
      </c>
    </row>
    <row r="88" spans="1:32" s="55" customFormat="1" ht="12.95" customHeight="1" x14ac:dyDescent="0.2">
      <c r="A88" s="65" t="s">
        <v>56</v>
      </c>
      <c r="B88" s="65"/>
      <c r="C88" s="68">
        <v>44830.482000000004</v>
      </c>
      <c r="D88" s="68"/>
      <c r="E88" s="65">
        <f t="shared" si="9"/>
        <v>252.0183975194598</v>
      </c>
      <c r="F88" s="55">
        <f t="shared" si="10"/>
        <v>252</v>
      </c>
      <c r="G88" s="56">
        <f t="shared" si="8"/>
        <v>1.7830640004831366E-2</v>
      </c>
      <c r="I88" s="55">
        <f t="shared" si="13"/>
        <v>1.7830640004831366E-2</v>
      </c>
      <c r="O88" s="55">
        <f t="shared" ca="1" si="11"/>
        <v>-6.0490628247304272E-3</v>
      </c>
      <c r="Q88" s="66">
        <f t="shared" si="12"/>
        <v>29811.982000000004</v>
      </c>
      <c r="AA88" s="55" t="s">
        <v>30</v>
      </c>
      <c r="AF88" s="55" t="s">
        <v>32</v>
      </c>
    </row>
    <row r="89" spans="1:32" s="55" customFormat="1" ht="12.95" customHeight="1" x14ac:dyDescent="0.2">
      <c r="A89" s="65" t="s">
        <v>43</v>
      </c>
      <c r="B89" s="65"/>
      <c r="C89" s="68">
        <v>44856.624000000003</v>
      </c>
      <c r="D89" s="68"/>
      <c r="E89" s="65">
        <f t="shared" si="9"/>
        <v>278.99151534382042</v>
      </c>
      <c r="F89" s="55">
        <f t="shared" si="10"/>
        <v>279</v>
      </c>
      <c r="G89" s="56">
        <f t="shared" si="8"/>
        <v>-8.2232199929421768E-3</v>
      </c>
      <c r="I89" s="55">
        <f t="shared" si="13"/>
        <v>-8.2232199929421768E-3</v>
      </c>
      <c r="O89" s="55">
        <f t="shared" ca="1" si="11"/>
        <v>-6.0455894955837664E-3</v>
      </c>
      <c r="Q89" s="66">
        <f t="shared" si="12"/>
        <v>29838.124000000003</v>
      </c>
      <c r="AA89" s="55" t="s">
        <v>30</v>
      </c>
      <c r="AB89" s="55">
        <v>13</v>
      </c>
      <c r="AD89" s="55" t="s">
        <v>48</v>
      </c>
      <c r="AF89" s="55" t="s">
        <v>44</v>
      </c>
    </row>
    <row r="90" spans="1:32" s="55" customFormat="1" ht="12.95" customHeight="1" x14ac:dyDescent="0.2">
      <c r="A90" s="65" t="s">
        <v>57</v>
      </c>
      <c r="B90" s="65"/>
      <c r="C90" s="68">
        <v>44929.334000000003</v>
      </c>
      <c r="D90" s="68"/>
      <c r="E90" s="65">
        <f t="shared" si="9"/>
        <v>354.01314326093666</v>
      </c>
      <c r="F90" s="55">
        <f t="shared" si="10"/>
        <v>354</v>
      </c>
      <c r="G90" s="56">
        <f t="shared" si="8"/>
        <v>1.2738280005578417E-2</v>
      </c>
      <c r="I90" s="55">
        <f t="shared" si="13"/>
        <v>1.2738280005578417E-2</v>
      </c>
      <c r="O90" s="55">
        <f t="shared" ca="1" si="11"/>
        <v>-6.035941359065264E-3</v>
      </c>
      <c r="Q90" s="66">
        <f t="shared" si="12"/>
        <v>29910.834000000003</v>
      </c>
      <c r="AA90" s="55" t="s">
        <v>30</v>
      </c>
      <c r="AB90" s="55">
        <v>12</v>
      </c>
      <c r="AD90" s="55" t="s">
        <v>47</v>
      </c>
      <c r="AF90" s="55" t="s">
        <v>29</v>
      </c>
    </row>
    <row r="91" spans="1:32" s="55" customFormat="1" ht="12.95" customHeight="1" x14ac:dyDescent="0.2">
      <c r="A91" s="65" t="s">
        <v>58</v>
      </c>
      <c r="B91" s="65"/>
      <c r="C91" s="68">
        <v>45145.466</v>
      </c>
      <c r="D91" s="68"/>
      <c r="E91" s="65">
        <f t="shared" si="9"/>
        <v>577.01650572802771</v>
      </c>
      <c r="F91" s="55">
        <f t="shared" si="10"/>
        <v>577</v>
      </c>
      <c r="G91" s="56">
        <f t="shared" si="8"/>
        <v>1.5997139998944476E-2</v>
      </c>
      <c r="I91" s="55">
        <f t="shared" si="13"/>
        <v>1.5997139998944476E-2</v>
      </c>
      <c r="O91" s="55">
        <f t="shared" ca="1" si="11"/>
        <v>-6.0072542331502492E-3</v>
      </c>
      <c r="Q91" s="66">
        <f t="shared" si="12"/>
        <v>30126.966</v>
      </c>
      <c r="AA91" s="55" t="s">
        <v>30</v>
      </c>
      <c r="AB91" s="55">
        <v>7</v>
      </c>
      <c r="AD91" s="55" t="s">
        <v>47</v>
      </c>
      <c r="AF91" s="55" t="s">
        <v>29</v>
      </c>
    </row>
    <row r="92" spans="1:32" s="55" customFormat="1" ht="12.95" customHeight="1" x14ac:dyDescent="0.2">
      <c r="A92" s="65" t="s">
        <v>56</v>
      </c>
      <c r="B92" s="65"/>
      <c r="C92" s="68">
        <v>45208.44</v>
      </c>
      <c r="D92" s="68"/>
      <c r="E92" s="65">
        <f t="shared" si="9"/>
        <v>641.99260250223585</v>
      </c>
      <c r="F92" s="55">
        <f t="shared" si="10"/>
        <v>642</v>
      </c>
      <c r="G92" s="56">
        <f t="shared" si="8"/>
        <v>-7.169559998146724E-3</v>
      </c>
      <c r="I92" s="55">
        <f t="shared" si="13"/>
        <v>-7.169559998146724E-3</v>
      </c>
      <c r="O92" s="55">
        <f t="shared" ca="1" si="11"/>
        <v>-5.9988925148342139E-3</v>
      </c>
      <c r="Q92" s="66">
        <f t="shared" si="12"/>
        <v>30189.940000000002</v>
      </c>
      <c r="AA92" s="55" t="s">
        <v>30</v>
      </c>
      <c r="AF92" s="55" t="s">
        <v>32</v>
      </c>
    </row>
    <row r="93" spans="1:32" s="55" customFormat="1" ht="12.95" customHeight="1" x14ac:dyDescent="0.2">
      <c r="A93" s="65" t="s">
        <v>43</v>
      </c>
      <c r="B93" s="65"/>
      <c r="C93" s="68">
        <v>45264.652000000002</v>
      </c>
      <c r="D93" s="68"/>
      <c r="E93" s="65">
        <f t="shared" si="9"/>
        <v>699.99171883392273</v>
      </c>
      <c r="F93" s="55">
        <f t="shared" si="10"/>
        <v>700</v>
      </c>
      <c r="G93" s="56">
        <f t="shared" si="8"/>
        <v>-8.0259999958798289E-3</v>
      </c>
      <c r="I93" s="55">
        <f t="shared" si="13"/>
        <v>-8.0259999958798289E-3</v>
      </c>
      <c r="O93" s="55">
        <f t="shared" ca="1" si="11"/>
        <v>-5.9914312892599053E-3</v>
      </c>
      <c r="Q93" s="66">
        <f t="shared" si="12"/>
        <v>30246.152000000002</v>
      </c>
      <c r="AA93" s="55" t="s">
        <v>30</v>
      </c>
      <c r="AB93" s="55">
        <v>19</v>
      </c>
      <c r="AD93" s="55" t="s">
        <v>48</v>
      </c>
      <c r="AF93" s="55" t="s">
        <v>44</v>
      </c>
    </row>
    <row r="94" spans="1:32" s="55" customFormat="1" ht="12.95" customHeight="1" x14ac:dyDescent="0.2">
      <c r="A94" s="65" t="s">
        <v>60</v>
      </c>
      <c r="B94" s="65"/>
      <c r="C94" s="68">
        <v>45309.252999999997</v>
      </c>
      <c r="D94" s="68"/>
      <c r="E94" s="65">
        <f t="shared" si="9"/>
        <v>746.01069320788747</v>
      </c>
      <c r="F94" s="55">
        <f t="shared" si="10"/>
        <v>746</v>
      </c>
      <c r="G94" s="56">
        <f t="shared" si="8"/>
        <v>1.0363720000896137E-2</v>
      </c>
      <c r="I94" s="55">
        <f t="shared" si="13"/>
        <v>1.0363720000896137E-2</v>
      </c>
      <c r="O94" s="55">
        <f t="shared" ca="1" si="11"/>
        <v>-5.9855137655285568E-3</v>
      </c>
      <c r="Q94" s="66">
        <f t="shared" si="12"/>
        <v>30290.752999999997</v>
      </c>
      <c r="AA94" s="55" t="s">
        <v>30</v>
      </c>
      <c r="AB94" s="55">
        <v>10</v>
      </c>
      <c r="AD94" s="55" t="s">
        <v>59</v>
      </c>
      <c r="AF94" s="55" t="s">
        <v>29</v>
      </c>
    </row>
    <row r="95" spans="1:32" s="55" customFormat="1" ht="12.95" customHeight="1" x14ac:dyDescent="0.2">
      <c r="A95" s="65" t="s">
        <v>56</v>
      </c>
      <c r="B95" s="65"/>
      <c r="C95" s="68">
        <v>45490.466</v>
      </c>
      <c r="D95" s="68"/>
      <c r="E95" s="65">
        <f t="shared" si="9"/>
        <v>932.98489565245893</v>
      </c>
      <c r="F95" s="55">
        <f t="shared" si="10"/>
        <v>933</v>
      </c>
      <c r="G95" s="56">
        <f t="shared" si="8"/>
        <v>-1.4638939996075351E-2</v>
      </c>
      <c r="I95" s="55">
        <f t="shared" si="13"/>
        <v>-1.4638939996075351E-2</v>
      </c>
      <c r="O95" s="55">
        <f t="shared" ca="1" si="11"/>
        <v>-5.9614577451424233E-3</v>
      </c>
      <c r="Q95" s="66">
        <f t="shared" si="12"/>
        <v>30471.966</v>
      </c>
      <c r="AA95" s="55" t="s">
        <v>30</v>
      </c>
      <c r="AF95" s="55" t="s">
        <v>32</v>
      </c>
    </row>
    <row r="96" spans="1:32" s="55" customFormat="1" ht="12.95" customHeight="1" x14ac:dyDescent="0.2">
      <c r="A96" s="65" t="s">
        <v>56</v>
      </c>
      <c r="B96" s="65"/>
      <c r="C96" s="68">
        <v>45490.476000000002</v>
      </c>
      <c r="D96" s="68"/>
      <c r="E96" s="65">
        <f t="shared" si="9"/>
        <v>932.99521357680669</v>
      </c>
      <c r="F96" s="55">
        <f t="shared" si="10"/>
        <v>933</v>
      </c>
      <c r="G96" s="56">
        <f t="shared" si="8"/>
        <v>-4.6389399940380827E-3</v>
      </c>
      <c r="I96" s="55">
        <f t="shared" si="13"/>
        <v>-4.6389399940380827E-3</v>
      </c>
      <c r="O96" s="55">
        <f t="shared" ca="1" si="11"/>
        <v>-5.9614577451424233E-3</v>
      </c>
      <c r="Q96" s="66">
        <f t="shared" si="12"/>
        <v>30471.976000000002</v>
      </c>
      <c r="AA96" s="55" t="s">
        <v>30</v>
      </c>
      <c r="AF96" s="55" t="s">
        <v>32</v>
      </c>
    </row>
    <row r="97" spans="1:32" s="55" customFormat="1" ht="12.95" customHeight="1" x14ac:dyDescent="0.2">
      <c r="A97" s="65" t="s">
        <v>61</v>
      </c>
      <c r="B97" s="65"/>
      <c r="C97" s="68">
        <v>45555.425000000003</v>
      </c>
      <c r="D97" s="68"/>
      <c r="E97" s="65">
        <f t="shared" si="9"/>
        <v>1000.0091004092765</v>
      </c>
      <c r="F97" s="55">
        <f t="shared" si="10"/>
        <v>1000</v>
      </c>
      <c r="G97" s="56">
        <f t="shared" si="8"/>
        <v>8.820000002742745E-3</v>
      </c>
      <c r="I97" s="55">
        <f t="shared" si="13"/>
        <v>8.820000002742745E-3</v>
      </c>
      <c r="O97" s="55">
        <f t="shared" ca="1" si="11"/>
        <v>-5.9528387431858941E-3</v>
      </c>
      <c r="Q97" s="66">
        <f t="shared" si="12"/>
        <v>30536.925000000003</v>
      </c>
      <c r="AA97" s="55" t="s">
        <v>30</v>
      </c>
      <c r="AB97" s="55">
        <v>9</v>
      </c>
      <c r="AD97" s="55" t="s">
        <v>59</v>
      </c>
      <c r="AF97" s="55" t="s">
        <v>29</v>
      </c>
    </row>
    <row r="98" spans="1:32" s="55" customFormat="1" ht="12.95" customHeight="1" x14ac:dyDescent="0.2">
      <c r="A98" s="65" t="s">
        <v>56</v>
      </c>
      <c r="B98" s="65"/>
      <c r="C98" s="68">
        <v>45556.368999999999</v>
      </c>
      <c r="D98" s="68"/>
      <c r="E98" s="65">
        <f t="shared" si="9"/>
        <v>1000.9831124675002</v>
      </c>
      <c r="F98" s="55">
        <f t="shared" si="10"/>
        <v>1001</v>
      </c>
      <c r="G98" s="56">
        <f t="shared" si="8"/>
        <v>-1.6367180003726389E-2</v>
      </c>
      <c r="I98" s="55">
        <f t="shared" si="13"/>
        <v>-1.6367180003726389E-2</v>
      </c>
      <c r="O98" s="55">
        <f t="shared" ca="1" si="11"/>
        <v>-5.9527101013656476E-3</v>
      </c>
      <c r="Q98" s="66">
        <f t="shared" si="12"/>
        <v>30537.868999999999</v>
      </c>
      <c r="AA98" s="55" t="s">
        <v>30</v>
      </c>
      <c r="AF98" s="55" t="s">
        <v>32</v>
      </c>
    </row>
    <row r="99" spans="1:32" s="55" customFormat="1" ht="12.95" customHeight="1" x14ac:dyDescent="0.2">
      <c r="A99" s="65" t="s">
        <v>56</v>
      </c>
      <c r="B99" s="65"/>
      <c r="C99" s="68">
        <v>45556.37</v>
      </c>
      <c r="D99" s="68"/>
      <c r="E99" s="65">
        <f t="shared" si="9"/>
        <v>1000.9841442599387</v>
      </c>
      <c r="F99" s="55">
        <f t="shared" si="10"/>
        <v>1001</v>
      </c>
      <c r="G99" s="56">
        <f t="shared" si="8"/>
        <v>-1.5367179999884684E-2</v>
      </c>
      <c r="I99" s="55">
        <f t="shared" si="13"/>
        <v>-1.5367179999884684E-2</v>
      </c>
      <c r="O99" s="55">
        <f t="shared" ca="1" si="11"/>
        <v>-5.9527101013656476E-3</v>
      </c>
      <c r="Q99" s="66">
        <f t="shared" si="12"/>
        <v>30537.870000000003</v>
      </c>
      <c r="AA99" s="55" t="s">
        <v>30</v>
      </c>
      <c r="AF99" s="55" t="s">
        <v>32</v>
      </c>
    </row>
    <row r="100" spans="1:32" s="55" customFormat="1" ht="12.95" customHeight="1" x14ac:dyDescent="0.2">
      <c r="A100" s="65" t="s">
        <v>56</v>
      </c>
      <c r="B100" s="65"/>
      <c r="C100" s="68">
        <v>45556.377999999997</v>
      </c>
      <c r="D100" s="68"/>
      <c r="E100" s="65">
        <f t="shared" si="9"/>
        <v>1000.9923985994094</v>
      </c>
      <c r="F100" s="55">
        <f t="shared" si="10"/>
        <v>1001</v>
      </c>
      <c r="G100" s="56">
        <f t="shared" si="8"/>
        <v>-7.3671800055308267E-3</v>
      </c>
      <c r="I100" s="55">
        <f t="shared" si="13"/>
        <v>-7.3671800055308267E-3</v>
      </c>
      <c r="O100" s="55">
        <f t="shared" ca="1" si="11"/>
        <v>-5.9527101013656476E-3</v>
      </c>
      <c r="Q100" s="66">
        <f t="shared" si="12"/>
        <v>30537.877999999997</v>
      </c>
      <c r="AA100" s="55" t="s">
        <v>30</v>
      </c>
      <c r="AF100" s="55" t="s">
        <v>32</v>
      </c>
    </row>
    <row r="101" spans="1:32" s="55" customFormat="1" ht="12.95" customHeight="1" x14ac:dyDescent="0.2">
      <c r="A101" s="65" t="s">
        <v>56</v>
      </c>
      <c r="B101" s="65"/>
      <c r="C101" s="68">
        <v>45556.38</v>
      </c>
      <c r="D101" s="68"/>
      <c r="E101" s="65">
        <f t="shared" si="9"/>
        <v>1000.994462184279</v>
      </c>
      <c r="F101" s="55">
        <f t="shared" si="10"/>
        <v>1001</v>
      </c>
      <c r="G101" s="56">
        <f t="shared" si="8"/>
        <v>-5.3671800051233731E-3</v>
      </c>
      <c r="I101" s="55">
        <f t="shared" si="13"/>
        <v>-5.3671800051233731E-3</v>
      </c>
      <c r="O101" s="55">
        <f t="shared" ca="1" si="11"/>
        <v>-5.9527101013656476E-3</v>
      </c>
      <c r="Q101" s="66">
        <f t="shared" si="12"/>
        <v>30537.879999999997</v>
      </c>
      <c r="AA101" s="55" t="s">
        <v>30</v>
      </c>
      <c r="AF101" s="55" t="s">
        <v>32</v>
      </c>
    </row>
    <row r="102" spans="1:32" s="55" customFormat="1" ht="12.95" customHeight="1" x14ac:dyDescent="0.2">
      <c r="A102" s="65" t="s">
        <v>56</v>
      </c>
      <c r="B102" s="65"/>
      <c r="C102" s="68">
        <v>45556.385999999999</v>
      </c>
      <c r="D102" s="68"/>
      <c r="E102" s="65">
        <f t="shared" si="9"/>
        <v>1001.0006529388876</v>
      </c>
      <c r="F102" s="55">
        <f t="shared" si="10"/>
        <v>1001</v>
      </c>
      <c r="G102" s="56">
        <f t="shared" si="8"/>
        <v>6.3281999609898776E-4</v>
      </c>
      <c r="I102" s="55">
        <f t="shared" si="13"/>
        <v>6.3281999609898776E-4</v>
      </c>
      <c r="O102" s="55">
        <f t="shared" ca="1" si="11"/>
        <v>-5.9527101013656476E-3</v>
      </c>
      <c r="Q102" s="66">
        <f t="shared" si="12"/>
        <v>30537.885999999999</v>
      </c>
      <c r="AA102" s="55" t="s">
        <v>30</v>
      </c>
      <c r="AF102" s="55" t="s">
        <v>32</v>
      </c>
    </row>
    <row r="103" spans="1:32" s="55" customFormat="1" ht="12.95" customHeight="1" x14ac:dyDescent="0.2">
      <c r="A103" s="65" t="s">
        <v>43</v>
      </c>
      <c r="B103" s="65"/>
      <c r="C103" s="68">
        <v>45578.678</v>
      </c>
      <c r="D103" s="68"/>
      <c r="E103" s="65">
        <f t="shared" si="9"/>
        <v>1024.0013698901801</v>
      </c>
      <c r="F103" s="55">
        <f t="shared" si="10"/>
        <v>1024</v>
      </c>
      <c r="G103" s="56">
        <f t="shared" si="8"/>
        <v>1.3276800018502399E-3</v>
      </c>
      <c r="I103" s="55">
        <f t="shared" si="13"/>
        <v>1.3276800018502399E-3</v>
      </c>
      <c r="O103" s="55">
        <f t="shared" ca="1" si="11"/>
        <v>-5.9497513394999738E-3</v>
      </c>
      <c r="Q103" s="66">
        <f t="shared" si="12"/>
        <v>30560.178</v>
      </c>
      <c r="AA103" s="55" t="s">
        <v>30</v>
      </c>
      <c r="AB103" s="55">
        <v>21</v>
      </c>
      <c r="AD103" s="55" t="s">
        <v>48</v>
      </c>
      <c r="AF103" s="55" t="s">
        <v>44</v>
      </c>
    </row>
    <row r="104" spans="1:32" s="55" customFormat="1" ht="12.95" customHeight="1" x14ac:dyDescent="0.2">
      <c r="A104" s="65" t="s">
        <v>62</v>
      </c>
      <c r="B104" s="65"/>
      <c r="C104" s="68">
        <v>45621.33</v>
      </c>
      <c r="D104" s="68"/>
      <c r="E104" s="65">
        <f t="shared" si="9"/>
        <v>1068.0093808091872</v>
      </c>
      <c r="F104" s="55">
        <f t="shared" si="10"/>
        <v>1068</v>
      </c>
      <c r="G104" s="56">
        <f t="shared" si="8"/>
        <v>9.0917600027751178E-3</v>
      </c>
      <c r="I104" s="55">
        <f t="shared" si="13"/>
        <v>9.0917600027751178E-3</v>
      </c>
      <c r="O104" s="55">
        <f t="shared" ca="1" si="11"/>
        <v>-5.9440910994091184E-3</v>
      </c>
      <c r="Q104" s="66">
        <f t="shared" si="12"/>
        <v>30602.83</v>
      </c>
      <c r="AA104" s="55" t="s">
        <v>30</v>
      </c>
      <c r="AB104" s="55">
        <v>10</v>
      </c>
      <c r="AD104" s="55" t="s">
        <v>59</v>
      </c>
      <c r="AF104" s="55" t="s">
        <v>29</v>
      </c>
    </row>
    <row r="105" spans="1:32" s="55" customFormat="1" ht="12.95" customHeight="1" x14ac:dyDescent="0.2">
      <c r="A105" s="65" t="s">
        <v>56</v>
      </c>
      <c r="B105" s="65"/>
      <c r="C105" s="68">
        <v>45652.332000000002</v>
      </c>
      <c r="D105" s="68"/>
      <c r="E105" s="65">
        <f t="shared" si="9"/>
        <v>1099.9970098655274</v>
      </c>
      <c r="F105" s="55">
        <f t="shared" si="10"/>
        <v>1100</v>
      </c>
      <c r="G105" s="56">
        <f t="shared" si="8"/>
        <v>-2.8979999988223426E-3</v>
      </c>
      <c r="I105" s="55">
        <f t="shared" si="13"/>
        <v>-2.8979999988223426E-3</v>
      </c>
      <c r="O105" s="55">
        <f t="shared" ca="1" si="11"/>
        <v>-5.939974561161224E-3</v>
      </c>
      <c r="Q105" s="66">
        <f t="shared" si="12"/>
        <v>30633.832000000002</v>
      </c>
      <c r="AA105" s="55" t="s">
        <v>30</v>
      </c>
      <c r="AF105" s="55" t="s">
        <v>32</v>
      </c>
    </row>
    <row r="106" spans="1:32" s="55" customFormat="1" ht="12.95" customHeight="1" x14ac:dyDescent="0.2">
      <c r="A106" s="65" t="s">
        <v>64</v>
      </c>
      <c r="B106" s="65"/>
      <c r="C106" s="68">
        <v>45867.495000000003</v>
      </c>
      <c r="D106" s="68"/>
      <c r="E106" s="65">
        <f t="shared" si="9"/>
        <v>1322.0005654635293</v>
      </c>
      <c r="F106" s="55">
        <f t="shared" si="10"/>
        <v>1322</v>
      </c>
      <c r="G106" s="56">
        <f t="shared" ref="G106:G110" si="14">+C106-(C$7+F106*C$8)</f>
        <v>5.4804000683361664E-4</v>
      </c>
      <c r="I106" s="55">
        <f t="shared" si="13"/>
        <v>5.4804000683361664E-4</v>
      </c>
      <c r="O106" s="55">
        <f t="shared" ca="1" si="11"/>
        <v>-5.9114160770664566E-3</v>
      </c>
      <c r="Q106" s="66">
        <f t="shared" si="12"/>
        <v>30848.995000000003</v>
      </c>
      <c r="AA106" s="55" t="s">
        <v>30</v>
      </c>
      <c r="AB106" s="55">
        <v>13</v>
      </c>
      <c r="AD106" s="55" t="s">
        <v>63</v>
      </c>
      <c r="AF106" s="55" t="s">
        <v>29</v>
      </c>
    </row>
    <row r="107" spans="1:32" s="55" customFormat="1" ht="12.95" customHeight="1" x14ac:dyDescent="0.2">
      <c r="A107" s="65" t="s">
        <v>64</v>
      </c>
      <c r="B107" s="65"/>
      <c r="C107" s="68">
        <v>45932.44</v>
      </c>
      <c r="D107" s="68"/>
      <c r="E107" s="65">
        <f t="shared" si="9"/>
        <v>1389.0103251262599</v>
      </c>
      <c r="F107" s="55">
        <f t="shared" si="10"/>
        <v>1389</v>
      </c>
      <c r="G107" s="56">
        <f t="shared" si="14"/>
        <v>1.0006980002799537E-2</v>
      </c>
      <c r="I107" s="55">
        <f t="shared" si="13"/>
        <v>1.0006980002799537E-2</v>
      </c>
      <c r="O107" s="55">
        <f t="shared" ca="1" si="11"/>
        <v>-5.9027970751099274E-3</v>
      </c>
      <c r="Q107" s="66">
        <f t="shared" si="12"/>
        <v>30913.940000000002</v>
      </c>
      <c r="AA107" s="55" t="s">
        <v>30</v>
      </c>
      <c r="AB107" s="55">
        <v>9</v>
      </c>
      <c r="AD107" s="55" t="s">
        <v>47</v>
      </c>
      <c r="AF107" s="55" t="s">
        <v>29</v>
      </c>
    </row>
    <row r="108" spans="1:32" s="55" customFormat="1" ht="12.95" customHeight="1" x14ac:dyDescent="0.2">
      <c r="A108" s="65" t="s">
        <v>64</v>
      </c>
      <c r="B108" s="65"/>
      <c r="C108" s="68">
        <v>45934.377999999997</v>
      </c>
      <c r="D108" s="68"/>
      <c r="E108" s="65">
        <f t="shared" si="9"/>
        <v>1391.0099388644385</v>
      </c>
      <c r="F108" s="55">
        <f t="shared" si="10"/>
        <v>1391</v>
      </c>
      <c r="G108" s="56">
        <f t="shared" si="14"/>
        <v>9.6326200000476092E-3</v>
      </c>
      <c r="I108" s="55">
        <f t="shared" si="13"/>
        <v>9.6326200000476092E-3</v>
      </c>
      <c r="O108" s="55">
        <f t="shared" ca="1" si="11"/>
        <v>-5.9025397914694343E-3</v>
      </c>
      <c r="Q108" s="66">
        <f t="shared" si="12"/>
        <v>30915.877999999997</v>
      </c>
      <c r="AA108" s="55" t="s">
        <v>30</v>
      </c>
      <c r="AB108" s="55">
        <v>7</v>
      </c>
      <c r="AD108" s="55" t="s">
        <v>59</v>
      </c>
      <c r="AF108" s="55" t="s">
        <v>29</v>
      </c>
    </row>
    <row r="109" spans="1:32" s="55" customFormat="1" ht="12.95" customHeight="1" x14ac:dyDescent="0.2">
      <c r="A109" s="65" t="s">
        <v>43</v>
      </c>
      <c r="B109" s="65"/>
      <c r="C109" s="68">
        <v>46330.756999999998</v>
      </c>
      <c r="D109" s="68"/>
      <c r="E109" s="65">
        <f t="shared" si="9"/>
        <v>1799.9907922843122</v>
      </c>
      <c r="F109" s="55">
        <f t="shared" si="10"/>
        <v>1800</v>
      </c>
      <c r="G109" s="56">
        <f t="shared" si="14"/>
        <v>-8.9240000015706755E-3</v>
      </c>
      <c r="I109" s="55">
        <f t="shared" si="13"/>
        <v>-8.9240000015706755E-3</v>
      </c>
      <c r="O109" s="55">
        <f t="shared" ca="1" si="11"/>
        <v>-5.8499252869885334E-3</v>
      </c>
      <c r="Q109" s="66">
        <f t="shared" si="12"/>
        <v>31312.256999999998</v>
      </c>
      <c r="AA109" s="55" t="s">
        <v>30</v>
      </c>
      <c r="AB109" s="55">
        <v>10</v>
      </c>
      <c r="AD109" s="55" t="s">
        <v>65</v>
      </c>
      <c r="AF109" s="55" t="s">
        <v>44</v>
      </c>
    </row>
    <row r="110" spans="1:32" s="55" customFormat="1" ht="12.95" customHeight="1" x14ac:dyDescent="0.2">
      <c r="A110" s="65" t="s">
        <v>66</v>
      </c>
      <c r="B110" s="65"/>
      <c r="C110" s="68">
        <v>46377.298999999999</v>
      </c>
      <c r="D110" s="68"/>
      <c r="E110" s="65">
        <f t="shared" si="9"/>
        <v>1848.0124757737713</v>
      </c>
      <c r="F110" s="55">
        <f t="shared" si="10"/>
        <v>1848</v>
      </c>
      <c r="G110" s="56">
        <f t="shared" si="14"/>
        <v>1.2091359996702522E-2</v>
      </c>
      <c r="I110" s="55">
        <f t="shared" si="13"/>
        <v>1.2091359996702522E-2</v>
      </c>
      <c r="O110" s="55">
        <f t="shared" ca="1" si="11"/>
        <v>-5.8437504796166918E-3</v>
      </c>
      <c r="Q110" s="66">
        <f t="shared" si="12"/>
        <v>31358.798999999999</v>
      </c>
      <c r="AA110" s="55" t="s">
        <v>30</v>
      </c>
      <c r="AF110" s="55" t="s">
        <v>32</v>
      </c>
    </row>
    <row r="111" spans="1:32" s="55" customFormat="1" ht="12.95" customHeight="1" x14ac:dyDescent="0.2">
      <c r="A111" s="65" t="s">
        <v>67</v>
      </c>
      <c r="B111" s="65"/>
      <c r="C111" s="68">
        <v>46377.398999999998</v>
      </c>
      <c r="D111" s="68" t="s">
        <v>87</v>
      </c>
      <c r="E111" s="65">
        <f t="shared" si="9"/>
        <v>1848.1156550172261</v>
      </c>
      <c r="F111" s="55">
        <f t="shared" si="10"/>
        <v>1848</v>
      </c>
      <c r="G111" s="56"/>
      <c r="O111" s="55">
        <f t="shared" ca="1" si="11"/>
        <v>-5.8437504796166918E-3</v>
      </c>
      <c r="Q111" s="66">
        <f t="shared" si="12"/>
        <v>31358.898999999998</v>
      </c>
      <c r="U111" s="3">
        <v>0.11209135999524733</v>
      </c>
      <c r="AB111" s="55">
        <v>8</v>
      </c>
      <c r="AD111" s="55" t="s">
        <v>59</v>
      </c>
      <c r="AF111" s="55" t="s">
        <v>29</v>
      </c>
    </row>
    <row r="112" spans="1:32" s="55" customFormat="1" ht="12.95" customHeight="1" x14ac:dyDescent="0.2">
      <c r="A112" s="65" t="s">
        <v>68</v>
      </c>
      <c r="B112" s="65"/>
      <c r="C112" s="68">
        <v>46592.451000000001</v>
      </c>
      <c r="D112" s="68"/>
      <c r="E112" s="65">
        <f t="shared" si="9"/>
        <v>2070.0046816549943</v>
      </c>
      <c r="F112" s="55">
        <f t="shared" si="10"/>
        <v>2070</v>
      </c>
      <c r="G112" s="56">
        <f t="shared" ref="G112:G143" si="15">+C112-(C$7+F112*C$8)</f>
        <v>4.5374000037554651E-3</v>
      </c>
      <c r="I112" s="55">
        <f t="shared" ref="I112:I153" si="16">+G112</f>
        <v>4.5374000037554651E-3</v>
      </c>
      <c r="O112" s="55">
        <f t="shared" ca="1" si="11"/>
        <v>-5.8151919955219244E-3</v>
      </c>
      <c r="Q112" s="66">
        <f t="shared" si="12"/>
        <v>31573.951000000001</v>
      </c>
      <c r="AA112" s="55" t="s">
        <v>30</v>
      </c>
      <c r="AF112" s="55" t="s">
        <v>32</v>
      </c>
    </row>
    <row r="113" spans="1:32" s="55" customFormat="1" ht="12.95" customHeight="1" x14ac:dyDescent="0.2">
      <c r="A113" s="65" t="s">
        <v>68</v>
      </c>
      <c r="B113" s="65"/>
      <c r="C113" s="68">
        <v>46592.451000000001</v>
      </c>
      <c r="D113" s="68"/>
      <c r="E113" s="65">
        <f t="shared" si="9"/>
        <v>2070.0046816549943</v>
      </c>
      <c r="F113" s="55">
        <f t="shared" si="10"/>
        <v>2070</v>
      </c>
      <c r="G113" s="56">
        <f t="shared" si="15"/>
        <v>4.5374000037554651E-3</v>
      </c>
      <c r="I113" s="55">
        <f t="shared" si="16"/>
        <v>4.5374000037554651E-3</v>
      </c>
      <c r="O113" s="55">
        <f t="shared" ca="1" si="11"/>
        <v>-5.8151919955219244E-3</v>
      </c>
      <c r="Q113" s="66">
        <f t="shared" si="12"/>
        <v>31573.951000000001</v>
      </c>
      <c r="AA113" s="55" t="s">
        <v>30</v>
      </c>
      <c r="AF113" s="55" t="s">
        <v>32</v>
      </c>
    </row>
    <row r="114" spans="1:32" s="55" customFormat="1" ht="12.95" customHeight="1" x14ac:dyDescent="0.2">
      <c r="A114" s="65" t="s">
        <v>68</v>
      </c>
      <c r="B114" s="65"/>
      <c r="C114" s="68">
        <v>46592.455999999998</v>
      </c>
      <c r="D114" s="68"/>
      <c r="E114" s="65">
        <f t="shared" si="9"/>
        <v>2070.0098406171642</v>
      </c>
      <c r="F114" s="55">
        <f t="shared" si="10"/>
        <v>2070</v>
      </c>
      <c r="G114" s="56">
        <f t="shared" si="15"/>
        <v>9.5374000011361204E-3</v>
      </c>
      <c r="I114" s="55">
        <f t="shared" si="16"/>
        <v>9.5374000011361204E-3</v>
      </c>
      <c r="O114" s="55">
        <f t="shared" ca="1" si="11"/>
        <v>-5.8151919955219244E-3</v>
      </c>
      <c r="Q114" s="66">
        <f t="shared" si="12"/>
        <v>31573.955999999998</v>
      </c>
      <c r="AA114" s="55" t="s">
        <v>30</v>
      </c>
      <c r="AF114" s="55" t="s">
        <v>32</v>
      </c>
    </row>
    <row r="115" spans="1:32" s="55" customFormat="1" ht="12.95" customHeight="1" x14ac:dyDescent="0.2">
      <c r="A115" s="65" t="s">
        <v>68</v>
      </c>
      <c r="B115" s="65"/>
      <c r="C115" s="68">
        <v>46592.457999999999</v>
      </c>
      <c r="D115" s="68"/>
      <c r="E115" s="65">
        <f t="shared" si="9"/>
        <v>2070.0119042020337</v>
      </c>
      <c r="F115" s="55">
        <f t="shared" si="10"/>
        <v>2070</v>
      </c>
      <c r="G115" s="56">
        <f t="shared" si="15"/>
        <v>1.1537400001543574E-2</v>
      </c>
      <c r="I115" s="55">
        <f t="shared" si="16"/>
        <v>1.1537400001543574E-2</v>
      </c>
      <c r="O115" s="55">
        <f t="shared" ca="1" si="11"/>
        <v>-5.8151919955219244E-3</v>
      </c>
      <c r="Q115" s="66">
        <f t="shared" si="12"/>
        <v>31573.957999999999</v>
      </c>
      <c r="AA115" s="55" t="s">
        <v>30</v>
      </c>
      <c r="AF115" s="55" t="s">
        <v>32</v>
      </c>
    </row>
    <row r="116" spans="1:32" s="55" customFormat="1" ht="12.95" customHeight="1" x14ac:dyDescent="0.2">
      <c r="A116" s="65" t="s">
        <v>68</v>
      </c>
      <c r="B116" s="65"/>
      <c r="C116" s="68">
        <v>46622.495999999999</v>
      </c>
      <c r="D116" s="68"/>
      <c r="E116" s="65">
        <f t="shared" si="9"/>
        <v>2101.004885351455</v>
      </c>
      <c r="F116" s="55">
        <f t="shared" si="10"/>
        <v>2101</v>
      </c>
      <c r="G116" s="56">
        <f t="shared" si="15"/>
        <v>4.7348200023407117E-3</v>
      </c>
      <c r="I116" s="55">
        <f t="shared" si="16"/>
        <v>4.7348200023407117E-3</v>
      </c>
      <c r="O116" s="55">
        <f t="shared" ca="1" si="11"/>
        <v>-5.8112040990942766E-3</v>
      </c>
      <c r="Q116" s="66">
        <f t="shared" si="12"/>
        <v>31603.995999999999</v>
      </c>
      <c r="AA116" s="55" t="s">
        <v>30</v>
      </c>
      <c r="AF116" s="55" t="s">
        <v>32</v>
      </c>
    </row>
    <row r="117" spans="1:32" s="55" customFormat="1" ht="12.95" customHeight="1" x14ac:dyDescent="0.2">
      <c r="A117" s="65" t="s">
        <v>68</v>
      </c>
      <c r="B117" s="65"/>
      <c r="C117" s="68">
        <v>46622.498</v>
      </c>
      <c r="D117" s="68"/>
      <c r="E117" s="65">
        <f t="shared" si="9"/>
        <v>2101.0069489363245</v>
      </c>
      <c r="F117" s="55">
        <f t="shared" si="10"/>
        <v>2101</v>
      </c>
      <c r="G117" s="56">
        <f t="shared" si="15"/>
        <v>6.7348200027481653E-3</v>
      </c>
      <c r="I117" s="55">
        <f t="shared" si="16"/>
        <v>6.7348200027481653E-3</v>
      </c>
      <c r="O117" s="55">
        <f t="shared" ca="1" si="11"/>
        <v>-5.8112040990942766E-3</v>
      </c>
      <c r="Q117" s="66">
        <f t="shared" si="12"/>
        <v>31603.998</v>
      </c>
      <c r="AA117" s="55" t="s">
        <v>30</v>
      </c>
      <c r="AF117" s="55" t="s">
        <v>32</v>
      </c>
    </row>
    <row r="118" spans="1:32" s="55" customFormat="1" ht="12.95" customHeight="1" x14ac:dyDescent="0.2">
      <c r="A118" s="65" t="s">
        <v>68</v>
      </c>
      <c r="B118" s="65"/>
      <c r="C118" s="68">
        <v>46622.506000000001</v>
      </c>
      <c r="D118" s="68"/>
      <c r="E118" s="65">
        <f t="shared" si="9"/>
        <v>2101.0152032758024</v>
      </c>
      <c r="F118" s="55">
        <f t="shared" si="10"/>
        <v>2101</v>
      </c>
      <c r="G118" s="56">
        <f t="shared" si="15"/>
        <v>1.473482000437798E-2</v>
      </c>
      <c r="I118" s="55">
        <f t="shared" si="16"/>
        <v>1.473482000437798E-2</v>
      </c>
      <c r="O118" s="55">
        <f t="shared" ca="1" si="11"/>
        <v>-5.8112040990942766E-3</v>
      </c>
      <c r="Q118" s="66">
        <f t="shared" si="12"/>
        <v>31604.006000000001</v>
      </c>
      <c r="AA118" s="55" t="s">
        <v>30</v>
      </c>
      <c r="AF118" s="55" t="s">
        <v>32</v>
      </c>
    </row>
    <row r="119" spans="1:32" s="55" customFormat="1" ht="12.95" customHeight="1" x14ac:dyDescent="0.2">
      <c r="A119" s="65" t="s">
        <v>68</v>
      </c>
      <c r="B119" s="65"/>
      <c r="C119" s="68">
        <v>46622.506000000001</v>
      </c>
      <c r="D119" s="68"/>
      <c r="E119" s="65">
        <f t="shared" si="9"/>
        <v>2101.0152032758024</v>
      </c>
      <c r="F119" s="55">
        <f t="shared" si="10"/>
        <v>2101</v>
      </c>
      <c r="G119" s="56">
        <f t="shared" si="15"/>
        <v>1.473482000437798E-2</v>
      </c>
      <c r="I119" s="55">
        <f t="shared" si="16"/>
        <v>1.473482000437798E-2</v>
      </c>
      <c r="O119" s="55">
        <f t="shared" ca="1" si="11"/>
        <v>-5.8112040990942766E-3</v>
      </c>
      <c r="Q119" s="66">
        <f t="shared" si="12"/>
        <v>31604.006000000001</v>
      </c>
      <c r="AA119" s="55" t="s">
        <v>30</v>
      </c>
      <c r="AF119" s="55" t="s">
        <v>32</v>
      </c>
    </row>
    <row r="120" spans="1:32" s="55" customFormat="1" ht="12.95" customHeight="1" x14ac:dyDescent="0.2">
      <c r="A120" s="65" t="s">
        <v>68</v>
      </c>
      <c r="B120" s="65"/>
      <c r="C120" s="68">
        <v>46623.474999999999</v>
      </c>
      <c r="D120" s="68"/>
      <c r="E120" s="65">
        <f t="shared" si="9"/>
        <v>2102.0150101448917</v>
      </c>
      <c r="F120" s="55">
        <f t="shared" si="10"/>
        <v>2102</v>
      </c>
      <c r="G120" s="56">
        <f t="shared" si="15"/>
        <v>1.4547639999364037E-2</v>
      </c>
      <c r="I120" s="55">
        <f t="shared" si="16"/>
        <v>1.4547639999364037E-2</v>
      </c>
      <c r="O120" s="55">
        <f t="shared" ca="1" si="11"/>
        <v>-5.8110754572740292E-3</v>
      </c>
      <c r="Q120" s="66">
        <f t="shared" si="12"/>
        <v>31604.974999999999</v>
      </c>
      <c r="AA120" s="55" t="s">
        <v>30</v>
      </c>
      <c r="AF120" s="55" t="s">
        <v>32</v>
      </c>
    </row>
    <row r="121" spans="1:32" s="55" customFormat="1" ht="12.95" customHeight="1" x14ac:dyDescent="0.2">
      <c r="A121" s="65" t="s">
        <v>68</v>
      </c>
      <c r="B121" s="65"/>
      <c r="C121" s="68">
        <v>46623.478999999999</v>
      </c>
      <c r="D121" s="68"/>
      <c r="E121" s="65">
        <f t="shared" si="9"/>
        <v>2102.0191373146308</v>
      </c>
      <c r="F121" s="55">
        <f t="shared" si="10"/>
        <v>2102</v>
      </c>
      <c r="G121" s="56">
        <f t="shared" si="15"/>
        <v>1.8547640000178944E-2</v>
      </c>
      <c r="I121" s="55">
        <f t="shared" si="16"/>
        <v>1.8547640000178944E-2</v>
      </c>
      <c r="O121" s="55">
        <f t="shared" ca="1" si="11"/>
        <v>-5.8110754572740292E-3</v>
      </c>
      <c r="Q121" s="66">
        <f t="shared" si="12"/>
        <v>31604.978999999999</v>
      </c>
      <c r="AA121" s="55" t="s">
        <v>30</v>
      </c>
      <c r="AF121" s="55" t="s">
        <v>32</v>
      </c>
    </row>
    <row r="122" spans="1:32" s="55" customFormat="1" ht="12.95" customHeight="1" x14ac:dyDescent="0.2">
      <c r="A122" s="65" t="s">
        <v>68</v>
      </c>
      <c r="B122" s="65"/>
      <c r="C122" s="68">
        <v>46624.434999999998</v>
      </c>
      <c r="D122" s="68"/>
      <c r="E122" s="65">
        <f t="shared" si="9"/>
        <v>2103.005530882072</v>
      </c>
      <c r="F122" s="55">
        <f t="shared" si="10"/>
        <v>2103</v>
      </c>
      <c r="G122" s="56">
        <f t="shared" si="15"/>
        <v>5.3604599961545318E-3</v>
      </c>
      <c r="I122" s="55">
        <f t="shared" si="16"/>
        <v>5.3604599961545318E-3</v>
      </c>
      <c r="O122" s="55">
        <f t="shared" ca="1" si="11"/>
        <v>-5.8109468154537826E-3</v>
      </c>
      <c r="Q122" s="66">
        <f t="shared" si="12"/>
        <v>31605.934999999998</v>
      </c>
      <c r="AA122" s="55" t="s">
        <v>30</v>
      </c>
      <c r="AF122" s="55" t="s">
        <v>32</v>
      </c>
    </row>
    <row r="123" spans="1:32" s="55" customFormat="1" ht="12.95" customHeight="1" x14ac:dyDescent="0.2">
      <c r="A123" s="65" t="s">
        <v>43</v>
      </c>
      <c r="B123" s="65"/>
      <c r="C123" s="68">
        <v>46708.743999999999</v>
      </c>
      <c r="D123" s="68"/>
      <c r="E123" s="65">
        <f t="shared" si="9"/>
        <v>2189.9949192476929</v>
      </c>
      <c r="F123" s="55">
        <f t="shared" si="10"/>
        <v>2190</v>
      </c>
      <c r="G123" s="56">
        <f t="shared" si="15"/>
        <v>-4.9242000022786669E-3</v>
      </c>
      <c r="I123" s="55">
        <f t="shared" si="16"/>
        <v>-4.9242000022786669E-3</v>
      </c>
      <c r="O123" s="55">
        <f t="shared" ca="1" si="11"/>
        <v>-5.7997549770923201E-3</v>
      </c>
      <c r="Q123" s="66">
        <f t="shared" si="12"/>
        <v>31690.243999999999</v>
      </c>
      <c r="AA123" s="55" t="s">
        <v>30</v>
      </c>
      <c r="AB123" s="55">
        <v>7</v>
      </c>
      <c r="AD123" s="55" t="s">
        <v>65</v>
      </c>
      <c r="AF123" s="55" t="s">
        <v>44</v>
      </c>
    </row>
    <row r="124" spans="1:32" s="55" customFormat="1" ht="12.95" customHeight="1" x14ac:dyDescent="0.2">
      <c r="A124" s="65" t="s">
        <v>69</v>
      </c>
      <c r="B124" s="65"/>
      <c r="C124" s="68">
        <v>47030.51</v>
      </c>
      <c r="D124" s="68"/>
      <c r="E124" s="65">
        <f t="shared" si="9"/>
        <v>2521.9906437474779</v>
      </c>
      <c r="F124" s="55">
        <f t="shared" si="10"/>
        <v>2522</v>
      </c>
      <c r="G124" s="56">
        <f t="shared" si="15"/>
        <v>-9.0679599961731583E-3</v>
      </c>
      <c r="I124" s="55">
        <f t="shared" si="16"/>
        <v>-9.0679599961731583E-3</v>
      </c>
      <c r="O124" s="55">
        <f t="shared" ca="1" si="11"/>
        <v>-5.7570458927704146E-3</v>
      </c>
      <c r="Q124" s="66">
        <f t="shared" si="12"/>
        <v>32012.010000000002</v>
      </c>
      <c r="AA124" s="55" t="s">
        <v>30</v>
      </c>
      <c r="AF124" s="55" t="s">
        <v>32</v>
      </c>
    </row>
    <row r="125" spans="1:32" s="55" customFormat="1" ht="12.95" customHeight="1" x14ac:dyDescent="0.2">
      <c r="A125" s="65" t="s">
        <v>69</v>
      </c>
      <c r="B125" s="65"/>
      <c r="C125" s="68">
        <v>47032.470999999998</v>
      </c>
      <c r="D125" s="68"/>
      <c r="E125" s="65">
        <f t="shared" si="9"/>
        <v>2524.0139887116525</v>
      </c>
      <c r="F125" s="55">
        <f t="shared" si="10"/>
        <v>2524</v>
      </c>
      <c r="G125" s="56">
        <f t="shared" si="15"/>
        <v>1.3557680002122652E-2</v>
      </c>
      <c r="I125" s="55">
        <f t="shared" si="16"/>
        <v>1.3557680002122652E-2</v>
      </c>
      <c r="O125" s="55">
        <f t="shared" ca="1" si="11"/>
        <v>-5.7567886091299215E-3</v>
      </c>
      <c r="Q125" s="66">
        <f t="shared" si="12"/>
        <v>32013.970999999998</v>
      </c>
      <c r="AA125" s="55" t="s">
        <v>30</v>
      </c>
      <c r="AF125" s="55" t="s">
        <v>32</v>
      </c>
    </row>
    <row r="126" spans="1:32" s="55" customFormat="1" ht="12.95" customHeight="1" x14ac:dyDescent="0.2">
      <c r="A126" s="65" t="s">
        <v>69</v>
      </c>
      <c r="B126" s="65"/>
      <c r="C126" s="68">
        <v>47032.476999999999</v>
      </c>
      <c r="D126" s="68"/>
      <c r="E126" s="65">
        <f t="shared" si="9"/>
        <v>2524.0201794662612</v>
      </c>
      <c r="F126" s="55">
        <f t="shared" si="10"/>
        <v>2524</v>
      </c>
      <c r="G126" s="56">
        <f t="shared" si="15"/>
        <v>1.9557680003345013E-2</v>
      </c>
      <c r="I126" s="55">
        <f t="shared" si="16"/>
        <v>1.9557680003345013E-2</v>
      </c>
      <c r="O126" s="55">
        <f t="shared" ca="1" si="11"/>
        <v>-5.7567886091299215E-3</v>
      </c>
      <c r="Q126" s="66">
        <f t="shared" si="12"/>
        <v>32013.976999999999</v>
      </c>
      <c r="AA126" s="55" t="s">
        <v>30</v>
      </c>
      <c r="AF126" s="55" t="s">
        <v>32</v>
      </c>
    </row>
    <row r="127" spans="1:32" s="55" customFormat="1" ht="12.95" customHeight="1" x14ac:dyDescent="0.2">
      <c r="A127" s="65" t="s">
        <v>43</v>
      </c>
      <c r="B127" s="65"/>
      <c r="C127" s="68">
        <v>47058.629000000001</v>
      </c>
      <c r="D127" s="68"/>
      <c r="E127" s="65">
        <f t="shared" si="9"/>
        <v>2551.0036152149696</v>
      </c>
      <c r="F127" s="55">
        <f t="shared" si="10"/>
        <v>2551</v>
      </c>
      <c r="G127" s="56">
        <f t="shared" si="15"/>
        <v>3.5038200003327802E-3</v>
      </c>
      <c r="I127" s="55">
        <f t="shared" si="16"/>
        <v>3.5038200003327802E-3</v>
      </c>
      <c r="O127" s="55">
        <f t="shared" ca="1" si="11"/>
        <v>-5.7533152799832607E-3</v>
      </c>
      <c r="Q127" s="66">
        <f t="shared" si="12"/>
        <v>32040.129000000001</v>
      </c>
      <c r="AA127" s="55" t="s">
        <v>30</v>
      </c>
      <c r="AB127" s="55">
        <v>12</v>
      </c>
      <c r="AD127" s="55" t="s">
        <v>70</v>
      </c>
      <c r="AF127" s="55" t="s">
        <v>44</v>
      </c>
    </row>
    <row r="128" spans="1:32" s="55" customFormat="1" ht="12.95" customHeight="1" x14ac:dyDescent="0.2">
      <c r="A128" s="65" t="s">
        <v>43</v>
      </c>
      <c r="B128" s="65"/>
      <c r="C128" s="68">
        <v>47122.57</v>
      </c>
      <c r="D128" s="68"/>
      <c r="E128" s="65">
        <f t="shared" si="9"/>
        <v>2616.9774552733975</v>
      </c>
      <c r="F128" s="55">
        <f t="shared" si="10"/>
        <v>2617</v>
      </c>
      <c r="G128" s="56">
        <f t="shared" si="15"/>
        <v>-2.1850060002179816E-2</v>
      </c>
      <c r="I128" s="55">
        <f t="shared" si="16"/>
        <v>-2.1850060002179816E-2</v>
      </c>
      <c r="O128" s="55">
        <f t="shared" ca="1" si="11"/>
        <v>-5.744824919846978E-3</v>
      </c>
      <c r="Q128" s="66">
        <f t="shared" si="12"/>
        <v>32104.07</v>
      </c>
      <c r="AA128" s="55" t="s">
        <v>30</v>
      </c>
      <c r="AB128" s="55">
        <v>14</v>
      </c>
      <c r="AD128" s="55" t="s">
        <v>70</v>
      </c>
      <c r="AF128" s="55" t="s">
        <v>44</v>
      </c>
    </row>
    <row r="129" spans="1:32" s="55" customFormat="1" ht="12.95" customHeight="1" x14ac:dyDescent="0.2">
      <c r="A129" s="65" t="s">
        <v>71</v>
      </c>
      <c r="B129" s="65"/>
      <c r="C129" s="68">
        <v>47379.432999999997</v>
      </c>
      <c r="D129" s="68"/>
      <c r="E129" s="65">
        <f t="shared" si="9"/>
        <v>2882.006755392697</v>
      </c>
      <c r="F129" s="55">
        <f t="shared" si="10"/>
        <v>2882</v>
      </c>
      <c r="G129" s="56">
        <f t="shared" si="15"/>
        <v>6.5472399946884252E-3</v>
      </c>
      <c r="I129" s="55">
        <f t="shared" si="16"/>
        <v>6.5472399946884252E-3</v>
      </c>
      <c r="O129" s="55">
        <f t="shared" ca="1" si="11"/>
        <v>-5.7107348374816026E-3</v>
      </c>
      <c r="Q129" s="66">
        <f t="shared" si="12"/>
        <v>32360.932999999997</v>
      </c>
      <c r="AA129" s="55" t="s">
        <v>30</v>
      </c>
      <c r="AB129" s="55">
        <v>7</v>
      </c>
      <c r="AD129" s="55" t="s">
        <v>47</v>
      </c>
      <c r="AF129" s="55" t="s">
        <v>29</v>
      </c>
    </row>
    <row r="130" spans="1:32" s="55" customFormat="1" ht="12.95" customHeight="1" x14ac:dyDescent="0.2">
      <c r="A130" s="65" t="s">
        <v>72</v>
      </c>
      <c r="B130" s="65"/>
      <c r="C130" s="68">
        <v>47823.328999999998</v>
      </c>
      <c r="D130" s="68"/>
      <c r="E130" s="65">
        <f t="shared" si="9"/>
        <v>3340.0152899257278</v>
      </c>
      <c r="F130" s="55">
        <f t="shared" si="10"/>
        <v>3340</v>
      </c>
      <c r="G130" s="56">
        <f t="shared" si="15"/>
        <v>1.4818800002103671E-2</v>
      </c>
      <c r="I130" s="55">
        <f t="shared" si="16"/>
        <v>1.4818800002103671E-2</v>
      </c>
      <c r="O130" s="55">
        <f t="shared" ca="1" si="11"/>
        <v>-5.6518168838086136E-3</v>
      </c>
      <c r="Q130" s="66">
        <f t="shared" si="12"/>
        <v>32804.828999999998</v>
      </c>
      <c r="AA130" s="55" t="s">
        <v>30</v>
      </c>
      <c r="AB130" s="55">
        <v>9</v>
      </c>
      <c r="AD130" s="55" t="s">
        <v>47</v>
      </c>
      <c r="AF130" s="55" t="s">
        <v>29</v>
      </c>
    </row>
    <row r="131" spans="1:32" s="55" customFormat="1" ht="12.95" customHeight="1" x14ac:dyDescent="0.2">
      <c r="A131" s="65" t="s">
        <v>72</v>
      </c>
      <c r="B131" s="65"/>
      <c r="C131" s="68">
        <v>47824.290999999997</v>
      </c>
      <c r="D131" s="68"/>
      <c r="E131" s="65">
        <f t="shared" si="9"/>
        <v>3341.0078742477772</v>
      </c>
      <c r="F131" s="55">
        <f t="shared" si="10"/>
        <v>3341</v>
      </c>
      <c r="G131" s="56">
        <f t="shared" si="15"/>
        <v>7.6316199993016198E-3</v>
      </c>
      <c r="I131" s="55">
        <f t="shared" si="16"/>
        <v>7.6316199993016198E-3</v>
      </c>
      <c r="O131" s="55">
        <f t="shared" ca="1" si="11"/>
        <v>-5.6516882419883662E-3</v>
      </c>
      <c r="Q131" s="66">
        <f t="shared" si="12"/>
        <v>32805.790999999997</v>
      </c>
      <c r="AA131" s="55" t="s">
        <v>30</v>
      </c>
      <c r="AB131" s="55">
        <v>8</v>
      </c>
      <c r="AD131" s="55" t="s">
        <v>47</v>
      </c>
      <c r="AF131" s="55" t="s">
        <v>29</v>
      </c>
    </row>
    <row r="132" spans="1:32" s="55" customFormat="1" ht="12.95" customHeight="1" x14ac:dyDescent="0.2">
      <c r="A132" s="65" t="s">
        <v>72</v>
      </c>
      <c r="B132" s="65"/>
      <c r="C132" s="68">
        <v>47857.235000000001</v>
      </c>
      <c r="D132" s="68"/>
      <c r="E132" s="65">
        <f t="shared" si="9"/>
        <v>3374.9992442120429</v>
      </c>
      <c r="F132" s="55">
        <f t="shared" si="10"/>
        <v>3375</v>
      </c>
      <c r="G132" s="56">
        <f t="shared" si="15"/>
        <v>-7.3249999695690349E-4</v>
      </c>
      <c r="I132" s="55">
        <f t="shared" si="16"/>
        <v>-7.3249999695690349E-4</v>
      </c>
      <c r="O132" s="55">
        <f t="shared" ca="1" si="11"/>
        <v>-5.6473144200999787E-3</v>
      </c>
      <c r="Q132" s="66">
        <f t="shared" si="12"/>
        <v>32838.735000000001</v>
      </c>
      <c r="AA132" s="55" t="s">
        <v>30</v>
      </c>
      <c r="AB132" s="55">
        <v>6</v>
      </c>
      <c r="AD132" s="55" t="s">
        <v>47</v>
      </c>
      <c r="AF132" s="55" t="s">
        <v>29</v>
      </c>
    </row>
    <row r="133" spans="1:32" s="55" customFormat="1" ht="12.95" customHeight="1" x14ac:dyDescent="0.2">
      <c r="A133" s="65" t="s">
        <v>73</v>
      </c>
      <c r="B133" s="65"/>
      <c r="C133" s="68">
        <v>48071.42</v>
      </c>
      <c r="D133" s="68"/>
      <c r="E133" s="65">
        <f t="shared" si="9"/>
        <v>3595.9937068090385</v>
      </c>
      <c r="F133" s="55">
        <f t="shared" si="10"/>
        <v>3596</v>
      </c>
      <c r="G133" s="56">
        <f t="shared" si="15"/>
        <v>-6.0992799990344793E-3</v>
      </c>
      <c r="I133" s="55">
        <f t="shared" si="16"/>
        <v>-6.0992799990344793E-3</v>
      </c>
      <c r="O133" s="55">
        <f t="shared" ca="1" si="11"/>
        <v>-5.6188845778254578E-3</v>
      </c>
      <c r="Q133" s="66">
        <f t="shared" si="12"/>
        <v>33052.92</v>
      </c>
      <c r="AA133" s="55" t="s">
        <v>30</v>
      </c>
      <c r="AB133" s="55">
        <v>9</v>
      </c>
      <c r="AD133" s="55" t="s">
        <v>47</v>
      </c>
      <c r="AF133" s="55" t="s">
        <v>29</v>
      </c>
    </row>
    <row r="134" spans="1:32" s="55" customFormat="1" ht="12.95" customHeight="1" x14ac:dyDescent="0.2">
      <c r="A134" s="65" t="s">
        <v>74</v>
      </c>
      <c r="B134" s="65"/>
      <c r="C134" s="68">
        <v>48170.296999999999</v>
      </c>
      <c r="D134" s="68"/>
      <c r="E134" s="65">
        <f t="shared" si="9"/>
        <v>3698.014247361381</v>
      </c>
      <c r="F134" s="55">
        <f t="shared" si="10"/>
        <v>3698</v>
      </c>
      <c r="G134" s="56">
        <f t="shared" si="15"/>
        <v>1.3808359995891806E-2</v>
      </c>
      <c r="I134" s="55">
        <f t="shared" si="16"/>
        <v>1.3808359995891806E-2</v>
      </c>
      <c r="O134" s="55">
        <f t="shared" ca="1" si="11"/>
        <v>-5.6057631121602938E-3</v>
      </c>
      <c r="Q134" s="66">
        <f t="shared" si="12"/>
        <v>33151.796999999999</v>
      </c>
      <c r="AA134" s="55" t="s">
        <v>30</v>
      </c>
      <c r="AB134" s="55">
        <v>7</v>
      </c>
      <c r="AD134" s="55" t="s">
        <v>33</v>
      </c>
      <c r="AF134" s="55" t="s">
        <v>29</v>
      </c>
    </row>
    <row r="135" spans="1:32" s="55" customFormat="1" ht="12.95" customHeight="1" x14ac:dyDescent="0.2">
      <c r="A135" s="65" t="s">
        <v>75</v>
      </c>
      <c r="B135" s="65"/>
      <c r="C135" s="68">
        <v>48203.241999999998</v>
      </c>
      <c r="D135" s="68"/>
      <c r="E135" s="65">
        <f t="shared" si="9"/>
        <v>3732.0066491180773</v>
      </c>
      <c r="F135" s="55">
        <f t="shared" si="10"/>
        <v>3732</v>
      </c>
      <c r="G135" s="56">
        <f t="shared" si="15"/>
        <v>6.4442399961990304E-3</v>
      </c>
      <c r="I135" s="55">
        <f t="shared" si="16"/>
        <v>6.4442399961990304E-3</v>
      </c>
      <c r="O135" s="55">
        <f t="shared" ca="1" si="11"/>
        <v>-5.6013892902719064E-3</v>
      </c>
      <c r="Q135" s="66">
        <f t="shared" si="12"/>
        <v>33184.741999999998</v>
      </c>
      <c r="AA135" s="55" t="s">
        <v>30</v>
      </c>
      <c r="AB135" s="55">
        <v>8</v>
      </c>
      <c r="AD135" s="55" t="s">
        <v>47</v>
      </c>
      <c r="AF135" s="55" t="s">
        <v>29</v>
      </c>
    </row>
    <row r="136" spans="1:32" s="55" customFormat="1" ht="12.95" customHeight="1" x14ac:dyDescent="0.2">
      <c r="A136" s="65" t="s">
        <v>76</v>
      </c>
      <c r="B136" s="65"/>
      <c r="C136" s="68">
        <v>48447.472000000002</v>
      </c>
      <c r="D136" s="68">
        <v>5.0000000000000001E-3</v>
      </c>
      <c r="E136" s="65">
        <f t="shared" si="9"/>
        <v>3984.0013154115413</v>
      </c>
      <c r="F136" s="55">
        <f t="shared" si="10"/>
        <v>3984</v>
      </c>
      <c r="G136" s="56">
        <f t="shared" si="15"/>
        <v>1.2748799999826588E-3</v>
      </c>
      <c r="I136" s="55">
        <f t="shared" si="16"/>
        <v>1.2748799999826588E-3</v>
      </c>
      <c r="O136" s="55">
        <f t="shared" ca="1" si="11"/>
        <v>-5.5689715515697376E-3</v>
      </c>
      <c r="Q136" s="66">
        <f t="shared" si="12"/>
        <v>33428.972000000002</v>
      </c>
      <c r="AA136" s="55" t="s">
        <v>30</v>
      </c>
      <c r="AB136" s="55">
        <v>7</v>
      </c>
      <c r="AD136" s="55" t="s">
        <v>47</v>
      </c>
      <c r="AF136" s="55" t="s">
        <v>29</v>
      </c>
    </row>
    <row r="137" spans="1:32" s="55" customFormat="1" ht="12.95" customHeight="1" x14ac:dyDescent="0.2">
      <c r="A137" s="65" t="s">
        <v>76</v>
      </c>
      <c r="B137" s="65"/>
      <c r="C137" s="68">
        <v>48448.445</v>
      </c>
      <c r="D137" s="68">
        <v>5.0000000000000001E-3</v>
      </c>
      <c r="E137" s="65">
        <f t="shared" si="9"/>
        <v>3985.0052494503693</v>
      </c>
      <c r="F137" s="55">
        <f t="shared" si="10"/>
        <v>3985</v>
      </c>
      <c r="G137" s="56">
        <f t="shared" si="15"/>
        <v>5.0877000030595809E-3</v>
      </c>
      <c r="I137" s="55">
        <f t="shared" si="16"/>
        <v>5.0877000030595809E-3</v>
      </c>
      <c r="O137" s="55">
        <f t="shared" ca="1" si="11"/>
        <v>-5.5688429097494911E-3</v>
      </c>
      <c r="Q137" s="66">
        <f t="shared" si="12"/>
        <v>33429.945</v>
      </c>
      <c r="AA137" s="55" t="s">
        <v>30</v>
      </c>
      <c r="AB137" s="55">
        <v>10</v>
      </c>
      <c r="AD137" s="55" t="s">
        <v>47</v>
      </c>
      <c r="AF137" s="55" t="s">
        <v>29</v>
      </c>
    </row>
    <row r="138" spans="1:32" s="55" customFormat="1" ht="12.95" customHeight="1" x14ac:dyDescent="0.2">
      <c r="A138" s="65" t="s">
        <v>76</v>
      </c>
      <c r="B138" s="65"/>
      <c r="C138" s="68">
        <v>48479.45</v>
      </c>
      <c r="D138" s="68">
        <v>5.0000000000000001E-3</v>
      </c>
      <c r="E138" s="65">
        <f t="shared" si="9"/>
        <v>4016.9959738840103</v>
      </c>
      <c r="F138" s="55">
        <f t="shared" si="10"/>
        <v>4017</v>
      </c>
      <c r="G138" s="56">
        <f t="shared" si="15"/>
        <v>-3.9020600015646778E-3</v>
      </c>
      <c r="I138" s="55">
        <f t="shared" si="16"/>
        <v>-3.9020600015646778E-3</v>
      </c>
      <c r="O138" s="55">
        <f t="shared" ca="1" si="11"/>
        <v>-5.5647263715015959E-3</v>
      </c>
      <c r="Q138" s="66">
        <f t="shared" si="12"/>
        <v>33460.949999999997</v>
      </c>
      <c r="AA138" s="55" t="s">
        <v>30</v>
      </c>
      <c r="AB138" s="55">
        <v>6</v>
      </c>
      <c r="AD138" s="55" t="s">
        <v>47</v>
      </c>
      <c r="AF138" s="55" t="s">
        <v>29</v>
      </c>
    </row>
    <row r="139" spans="1:32" s="55" customFormat="1" ht="12.95" customHeight="1" x14ac:dyDescent="0.2">
      <c r="A139" s="65" t="s">
        <v>76</v>
      </c>
      <c r="B139" s="65"/>
      <c r="C139" s="68">
        <v>48480.425999999999</v>
      </c>
      <c r="D139" s="68">
        <v>7.0000000000000001E-3</v>
      </c>
      <c r="E139" s="65">
        <f t="shared" si="9"/>
        <v>4018.0030033001467</v>
      </c>
      <c r="F139" s="55">
        <f t="shared" si="10"/>
        <v>4018</v>
      </c>
      <c r="G139" s="56">
        <f t="shared" si="15"/>
        <v>2.910759998485446E-3</v>
      </c>
      <c r="I139" s="55">
        <f t="shared" si="16"/>
        <v>2.910759998485446E-3</v>
      </c>
      <c r="O139" s="55">
        <f t="shared" ca="1" si="11"/>
        <v>-5.5645977296813493E-3</v>
      </c>
      <c r="Q139" s="66">
        <f t="shared" si="12"/>
        <v>33461.925999999999</v>
      </c>
      <c r="AA139" s="55" t="s">
        <v>30</v>
      </c>
      <c r="AB139" s="55">
        <v>9</v>
      </c>
      <c r="AD139" s="55" t="s">
        <v>47</v>
      </c>
      <c r="AF139" s="55" t="s">
        <v>29</v>
      </c>
    </row>
    <row r="140" spans="1:32" s="55" customFormat="1" ht="12.95" customHeight="1" x14ac:dyDescent="0.2">
      <c r="A140" s="65" t="s">
        <v>77</v>
      </c>
      <c r="B140" s="65"/>
      <c r="C140" s="68">
        <v>48546.334000000003</v>
      </c>
      <c r="D140" s="68">
        <v>5.0000000000000001E-3</v>
      </c>
      <c r="E140" s="65">
        <f t="shared" si="9"/>
        <v>4086.0063790773656</v>
      </c>
      <c r="F140" s="55">
        <f t="shared" si="10"/>
        <v>4086</v>
      </c>
      <c r="G140" s="56">
        <f t="shared" si="15"/>
        <v>6.182520002766978E-3</v>
      </c>
      <c r="I140" s="55">
        <f t="shared" si="16"/>
        <v>6.182520002766978E-3</v>
      </c>
      <c r="O140" s="55">
        <f t="shared" ca="1" si="11"/>
        <v>-5.5558500859045736E-3</v>
      </c>
      <c r="Q140" s="66">
        <f t="shared" si="12"/>
        <v>33527.834000000003</v>
      </c>
      <c r="AA140" s="55" t="s">
        <v>30</v>
      </c>
      <c r="AB140" s="55">
        <v>10</v>
      </c>
      <c r="AD140" s="55" t="s">
        <v>47</v>
      </c>
      <c r="AF140" s="55" t="s">
        <v>29</v>
      </c>
    </row>
    <row r="141" spans="1:32" s="55" customFormat="1" ht="12.95" customHeight="1" x14ac:dyDescent="0.2">
      <c r="A141" s="65" t="s">
        <v>78</v>
      </c>
      <c r="B141" s="65"/>
      <c r="C141" s="68">
        <v>48827.396999999997</v>
      </c>
      <c r="D141" s="68">
        <v>6.0000000000000001E-3</v>
      </c>
      <c r="E141" s="65">
        <f t="shared" si="9"/>
        <v>4376.0050561131002</v>
      </c>
      <c r="F141" s="55">
        <f t="shared" si="10"/>
        <v>4376</v>
      </c>
      <c r="G141" s="56">
        <f t="shared" si="15"/>
        <v>4.9003199965227395E-3</v>
      </c>
      <c r="I141" s="55">
        <f t="shared" si="16"/>
        <v>4.9003199965227395E-3</v>
      </c>
      <c r="O141" s="55">
        <f t="shared" ca="1" si="11"/>
        <v>-5.5185439580330304E-3</v>
      </c>
      <c r="Q141" s="66">
        <f t="shared" si="12"/>
        <v>33808.896999999997</v>
      </c>
      <c r="AA141" s="55" t="s">
        <v>30</v>
      </c>
      <c r="AB141" s="55">
        <v>8</v>
      </c>
      <c r="AD141" s="55" t="s">
        <v>47</v>
      </c>
      <c r="AF141" s="55" t="s">
        <v>29</v>
      </c>
    </row>
    <row r="142" spans="1:32" s="55" customFormat="1" ht="12.95" customHeight="1" x14ac:dyDescent="0.2">
      <c r="A142" s="65" t="s">
        <v>79</v>
      </c>
      <c r="B142" s="65"/>
      <c r="C142" s="68">
        <v>48859.37</v>
      </c>
      <c r="D142" s="68">
        <v>4.0000000000000001E-3</v>
      </c>
      <c r="E142" s="65">
        <f t="shared" si="9"/>
        <v>4408.994555623407</v>
      </c>
      <c r="F142" s="55">
        <f t="shared" si="10"/>
        <v>4409</v>
      </c>
      <c r="G142" s="56">
        <f t="shared" si="15"/>
        <v>-5.2766199951292947E-3</v>
      </c>
      <c r="I142" s="55">
        <f t="shared" si="16"/>
        <v>-5.2766199951292947E-3</v>
      </c>
      <c r="O142" s="55">
        <f t="shared" ca="1" si="11"/>
        <v>-5.5142987779648895E-3</v>
      </c>
      <c r="Q142" s="66">
        <f t="shared" si="12"/>
        <v>33840.870000000003</v>
      </c>
      <c r="AA142" s="55" t="s">
        <v>30</v>
      </c>
      <c r="AB142" s="55">
        <v>6</v>
      </c>
      <c r="AD142" s="55" t="s">
        <v>47</v>
      </c>
      <c r="AF142" s="55" t="s">
        <v>29</v>
      </c>
    </row>
    <row r="143" spans="1:32" s="55" customFormat="1" ht="12.95" customHeight="1" x14ac:dyDescent="0.2">
      <c r="A143" s="65" t="s">
        <v>79</v>
      </c>
      <c r="B143" s="65"/>
      <c r="C143" s="68">
        <v>48890.383999999998</v>
      </c>
      <c r="D143" s="68">
        <v>5.0000000000000001E-3</v>
      </c>
      <c r="E143" s="65">
        <f t="shared" si="9"/>
        <v>4440.9945661889569</v>
      </c>
      <c r="F143" s="55">
        <f t="shared" si="10"/>
        <v>4441</v>
      </c>
      <c r="G143" s="56">
        <f t="shared" si="15"/>
        <v>-5.2663800015579909E-3</v>
      </c>
      <c r="I143" s="55">
        <f t="shared" si="16"/>
        <v>-5.2663800015579909E-3</v>
      </c>
      <c r="O143" s="55">
        <f t="shared" ca="1" si="11"/>
        <v>-5.5101822397169951E-3</v>
      </c>
      <c r="Q143" s="66">
        <f t="shared" si="12"/>
        <v>33871.883999999998</v>
      </c>
      <c r="AA143" s="55" t="s">
        <v>30</v>
      </c>
      <c r="AB143" s="55">
        <v>8</v>
      </c>
      <c r="AD143" s="55" t="s">
        <v>47</v>
      </c>
      <c r="AF143" s="55" t="s">
        <v>29</v>
      </c>
    </row>
    <row r="144" spans="1:32" s="55" customFormat="1" ht="12.95" customHeight="1" x14ac:dyDescent="0.2">
      <c r="A144" s="65" t="s">
        <v>79</v>
      </c>
      <c r="B144" s="65"/>
      <c r="C144" s="68">
        <v>48892.315000000002</v>
      </c>
      <c r="D144" s="68">
        <v>5.0000000000000001E-3</v>
      </c>
      <c r="E144" s="65">
        <f t="shared" si="9"/>
        <v>4442.9869573801034</v>
      </c>
      <c r="F144" s="55">
        <f t="shared" si="10"/>
        <v>4443</v>
      </c>
      <c r="G144" s="56">
        <f t="shared" ref="G144:G174" si="17">+C144-(C$7+F144*C$8)</f>
        <v>-1.264073999482207E-2</v>
      </c>
      <c r="I144" s="55">
        <f t="shared" si="16"/>
        <v>-1.264073999482207E-2</v>
      </c>
      <c r="O144" s="55">
        <f t="shared" ca="1" si="11"/>
        <v>-5.5099249560765012E-3</v>
      </c>
      <c r="Q144" s="66">
        <f t="shared" si="12"/>
        <v>33873.815000000002</v>
      </c>
      <c r="AA144" s="55" t="s">
        <v>30</v>
      </c>
      <c r="AB144" s="55">
        <v>8</v>
      </c>
      <c r="AD144" s="55" t="s">
        <v>47</v>
      </c>
      <c r="AF144" s="55" t="s">
        <v>29</v>
      </c>
    </row>
    <row r="145" spans="1:32" s="55" customFormat="1" ht="12.95" customHeight="1" x14ac:dyDescent="0.2">
      <c r="A145" s="65" t="s">
        <v>80</v>
      </c>
      <c r="B145" s="65"/>
      <c r="C145" s="68">
        <v>49170.485999999997</v>
      </c>
      <c r="D145" s="68"/>
      <c r="E145" s="65">
        <f t="shared" si="9"/>
        <v>4730.0016906950805</v>
      </c>
      <c r="F145" s="55">
        <f t="shared" si="10"/>
        <v>4730</v>
      </c>
      <c r="G145" s="56">
        <f t="shared" si="17"/>
        <v>1.6385999988415278E-3</v>
      </c>
      <c r="I145" s="55">
        <f t="shared" si="16"/>
        <v>1.6385999988415278E-3</v>
      </c>
      <c r="O145" s="55">
        <f t="shared" ca="1" si="11"/>
        <v>-5.4730047536656985E-3</v>
      </c>
      <c r="Q145" s="66">
        <f t="shared" si="12"/>
        <v>34151.985999999997</v>
      </c>
      <c r="AA145" s="55" t="s">
        <v>30</v>
      </c>
      <c r="AF145" s="55" t="s">
        <v>32</v>
      </c>
    </row>
    <row r="146" spans="1:32" s="55" customFormat="1" ht="12.95" customHeight="1" x14ac:dyDescent="0.2">
      <c r="A146" s="65" t="s">
        <v>80</v>
      </c>
      <c r="B146" s="65"/>
      <c r="C146" s="68">
        <v>49170.493000000002</v>
      </c>
      <c r="D146" s="68"/>
      <c r="E146" s="65">
        <f t="shared" si="9"/>
        <v>4730.0089132421281</v>
      </c>
      <c r="F146" s="55">
        <f t="shared" si="10"/>
        <v>4730</v>
      </c>
      <c r="G146" s="56">
        <f t="shared" si="17"/>
        <v>8.6386000039055943E-3</v>
      </c>
      <c r="I146" s="55">
        <f t="shared" si="16"/>
        <v>8.6386000039055943E-3</v>
      </c>
      <c r="O146" s="55">
        <f t="shared" ca="1" si="11"/>
        <v>-5.4730047536656985E-3</v>
      </c>
      <c r="Q146" s="66">
        <f t="shared" si="12"/>
        <v>34151.993000000002</v>
      </c>
      <c r="AA146" s="55" t="s">
        <v>30</v>
      </c>
      <c r="AF146" s="55" t="s">
        <v>32</v>
      </c>
    </row>
    <row r="147" spans="1:32" s="55" customFormat="1" ht="12.95" customHeight="1" x14ac:dyDescent="0.2">
      <c r="A147" s="65" t="s">
        <v>80</v>
      </c>
      <c r="B147" s="65"/>
      <c r="C147" s="68">
        <v>49171.45</v>
      </c>
      <c r="D147" s="68"/>
      <c r="E147" s="65">
        <f t="shared" si="9"/>
        <v>4730.9963386019999</v>
      </c>
      <c r="F147" s="55">
        <f t="shared" si="10"/>
        <v>4731</v>
      </c>
      <c r="G147" s="56">
        <f t="shared" si="17"/>
        <v>-3.5485800035530701E-3</v>
      </c>
      <c r="I147" s="55">
        <f t="shared" si="16"/>
        <v>-3.5485800035530701E-3</v>
      </c>
      <c r="O147" s="55">
        <f t="shared" ca="1" si="11"/>
        <v>-5.4728761118454511E-3</v>
      </c>
      <c r="Q147" s="66">
        <f t="shared" si="12"/>
        <v>34152.949999999997</v>
      </c>
      <c r="AA147" s="55" t="s">
        <v>30</v>
      </c>
      <c r="AF147" s="55" t="s">
        <v>32</v>
      </c>
    </row>
    <row r="148" spans="1:32" s="55" customFormat="1" ht="12.95" customHeight="1" x14ac:dyDescent="0.2">
      <c r="A148" s="65" t="s">
        <v>81</v>
      </c>
      <c r="B148" s="65"/>
      <c r="C148" s="68">
        <v>49236.396000000001</v>
      </c>
      <c r="D148" s="68"/>
      <c r="E148" s="65">
        <f t="shared" si="9"/>
        <v>4798.007130057169</v>
      </c>
      <c r="F148" s="55">
        <f t="shared" si="10"/>
        <v>4798</v>
      </c>
      <c r="G148" s="56">
        <f t="shared" si="17"/>
        <v>6.9103600035305135E-3</v>
      </c>
      <c r="I148" s="55">
        <f t="shared" si="16"/>
        <v>6.9103600035305135E-3</v>
      </c>
      <c r="O148" s="55">
        <f t="shared" ca="1" si="11"/>
        <v>-5.4642571098889228E-3</v>
      </c>
      <c r="Q148" s="66">
        <f t="shared" si="12"/>
        <v>34217.896000000001</v>
      </c>
      <c r="AA148" s="55" t="s">
        <v>30</v>
      </c>
      <c r="AB148" s="55">
        <v>10</v>
      </c>
      <c r="AD148" s="55" t="s">
        <v>47</v>
      </c>
      <c r="AF148" s="55" t="s">
        <v>29</v>
      </c>
    </row>
    <row r="149" spans="1:32" s="55" customFormat="1" ht="12.95" customHeight="1" x14ac:dyDescent="0.2">
      <c r="A149" s="65" t="s">
        <v>82</v>
      </c>
      <c r="B149" s="65"/>
      <c r="C149" s="68">
        <v>49549.432000000001</v>
      </c>
      <c r="D149" s="68">
        <v>6.0000000000000001E-3</v>
      </c>
      <c r="E149" s="65">
        <f t="shared" ref="E149:E212" si="18">+(C149-C$7)/C$8</f>
        <v>5120.9953066032103</v>
      </c>
      <c r="F149" s="55">
        <f t="shared" ref="F149:F212" si="19">ROUND(2*E149,0)/2</f>
        <v>5121</v>
      </c>
      <c r="G149" s="56">
        <f t="shared" si="17"/>
        <v>-4.5487800016417168E-3</v>
      </c>
      <c r="I149" s="55">
        <f t="shared" si="16"/>
        <v>-4.5487800016417168E-3</v>
      </c>
      <c r="O149" s="55">
        <f t="shared" ref="O149:O212" ca="1" si="20">+C$11+C$12*F149</f>
        <v>-5.4227058019492378E-3</v>
      </c>
      <c r="Q149" s="66">
        <f t="shared" ref="Q149:Q212" si="21">+C149-15018.5</f>
        <v>34530.932000000001</v>
      </c>
      <c r="AA149" s="55" t="s">
        <v>30</v>
      </c>
      <c r="AB149" s="55">
        <v>11</v>
      </c>
      <c r="AD149" s="55" t="s">
        <v>47</v>
      </c>
      <c r="AF149" s="55" t="s">
        <v>29</v>
      </c>
    </row>
    <row r="150" spans="1:32" s="55" customFormat="1" ht="12.95" customHeight="1" x14ac:dyDescent="0.2">
      <c r="A150" s="65" t="s">
        <v>82</v>
      </c>
      <c r="B150" s="65"/>
      <c r="C150" s="68">
        <v>49580.462</v>
      </c>
      <c r="D150" s="68">
        <v>6.0000000000000001E-3</v>
      </c>
      <c r="E150" s="65">
        <f t="shared" si="18"/>
        <v>5153.0118258477169</v>
      </c>
      <c r="F150" s="55">
        <f t="shared" si="19"/>
        <v>5153</v>
      </c>
      <c r="G150" s="56">
        <f t="shared" si="17"/>
        <v>1.1461460002465174E-2</v>
      </c>
      <c r="I150" s="55">
        <f t="shared" si="16"/>
        <v>1.1461460002465174E-2</v>
      </c>
      <c r="O150" s="55">
        <f t="shared" ca="1" si="20"/>
        <v>-5.4185892637013434E-3</v>
      </c>
      <c r="Q150" s="66">
        <f t="shared" si="21"/>
        <v>34561.962</v>
      </c>
      <c r="AA150" s="55" t="s">
        <v>30</v>
      </c>
      <c r="AB150" s="55">
        <v>9</v>
      </c>
      <c r="AD150" s="55" t="s">
        <v>47</v>
      </c>
      <c r="AF150" s="55" t="s">
        <v>29</v>
      </c>
    </row>
    <row r="151" spans="1:32" s="55" customFormat="1" ht="12.95" customHeight="1" x14ac:dyDescent="0.2">
      <c r="A151" s="65" t="s">
        <v>82</v>
      </c>
      <c r="B151" s="65"/>
      <c r="C151" s="68">
        <v>49581.423999999999</v>
      </c>
      <c r="D151" s="68">
        <v>6.0000000000000001E-3</v>
      </c>
      <c r="E151" s="65">
        <f t="shared" si="18"/>
        <v>5154.0044101697667</v>
      </c>
      <c r="F151" s="55">
        <f t="shared" si="19"/>
        <v>5154</v>
      </c>
      <c r="G151" s="56">
        <f t="shared" si="17"/>
        <v>4.274279999663122E-3</v>
      </c>
      <c r="I151" s="55">
        <f t="shared" si="16"/>
        <v>4.274279999663122E-3</v>
      </c>
      <c r="O151" s="55">
        <f t="shared" ca="1" si="20"/>
        <v>-5.4184606218810969E-3</v>
      </c>
      <c r="Q151" s="66">
        <f t="shared" si="21"/>
        <v>34562.923999999999</v>
      </c>
      <c r="AA151" s="55" t="s">
        <v>30</v>
      </c>
      <c r="AB151" s="55">
        <v>6</v>
      </c>
      <c r="AD151" s="55" t="s">
        <v>47</v>
      </c>
      <c r="AF151" s="55" t="s">
        <v>29</v>
      </c>
    </row>
    <row r="152" spans="1:32" s="55" customFormat="1" ht="12.95" customHeight="1" x14ac:dyDescent="0.2">
      <c r="A152" s="65" t="s">
        <v>83</v>
      </c>
      <c r="B152" s="65"/>
      <c r="C152" s="68">
        <v>49895.449000000001</v>
      </c>
      <c r="D152" s="68">
        <v>5.0000000000000001E-3</v>
      </c>
      <c r="E152" s="65">
        <f t="shared" si="18"/>
        <v>5478.0130294335931</v>
      </c>
      <c r="F152" s="55">
        <f t="shared" si="19"/>
        <v>5478</v>
      </c>
      <c r="G152" s="56">
        <f t="shared" si="17"/>
        <v>1.2627960000827443E-2</v>
      </c>
      <c r="I152" s="55">
        <f t="shared" si="16"/>
        <v>1.2627960000827443E-2</v>
      </c>
      <c r="O152" s="55">
        <f t="shared" ca="1" si="20"/>
        <v>-5.3767806721211654E-3</v>
      </c>
      <c r="Q152" s="66">
        <f t="shared" si="21"/>
        <v>34876.949000000001</v>
      </c>
      <c r="AA152" s="55" t="s">
        <v>30</v>
      </c>
      <c r="AB152" s="55">
        <v>9</v>
      </c>
      <c r="AD152" s="55" t="s">
        <v>47</v>
      </c>
      <c r="AF152" s="55" t="s">
        <v>29</v>
      </c>
    </row>
    <row r="153" spans="1:32" s="55" customFormat="1" ht="12.95" customHeight="1" x14ac:dyDescent="0.2">
      <c r="A153" s="65" t="s">
        <v>83</v>
      </c>
      <c r="B153" s="65"/>
      <c r="C153" s="68">
        <v>49896.415999999997</v>
      </c>
      <c r="D153" s="68">
        <v>5.0000000000000001E-3</v>
      </c>
      <c r="E153" s="65">
        <f t="shared" si="18"/>
        <v>5479.0107727178129</v>
      </c>
      <c r="F153" s="55">
        <f t="shared" si="19"/>
        <v>5479</v>
      </c>
      <c r="G153" s="56">
        <f t="shared" si="17"/>
        <v>1.0440779995406047E-2</v>
      </c>
      <c r="I153" s="55">
        <f t="shared" si="16"/>
        <v>1.0440779995406047E-2</v>
      </c>
      <c r="O153" s="55">
        <f t="shared" ca="1" si="20"/>
        <v>-5.3766520303009189E-3</v>
      </c>
      <c r="Q153" s="66">
        <f t="shared" si="21"/>
        <v>34877.915999999997</v>
      </c>
      <c r="AA153" s="55" t="s">
        <v>30</v>
      </c>
      <c r="AB153" s="55">
        <v>9</v>
      </c>
      <c r="AD153" s="55" t="s">
        <v>47</v>
      </c>
      <c r="AF153" s="55" t="s">
        <v>29</v>
      </c>
    </row>
    <row r="154" spans="1:32" s="55" customFormat="1" ht="12.95" customHeight="1" x14ac:dyDescent="0.2">
      <c r="A154" s="65" t="s">
        <v>90</v>
      </c>
      <c r="B154" s="65"/>
      <c r="C154" s="68">
        <v>49925.476499999997</v>
      </c>
      <c r="D154" s="68">
        <v>2.8E-3</v>
      </c>
      <c r="E154" s="65">
        <f t="shared" si="18"/>
        <v>5508.995176762447</v>
      </c>
      <c r="F154" s="55">
        <f t="shared" si="19"/>
        <v>5509</v>
      </c>
      <c r="G154" s="56">
        <f t="shared" si="17"/>
        <v>-4.6746200023335405E-3</v>
      </c>
      <c r="K154" s="55">
        <f>+G154</f>
        <v>-4.6746200023335405E-3</v>
      </c>
      <c r="O154" s="55">
        <f t="shared" ca="1" si="20"/>
        <v>-5.3727927756935176E-3</v>
      </c>
      <c r="Q154" s="66">
        <f t="shared" si="21"/>
        <v>34906.976499999997</v>
      </c>
    </row>
    <row r="155" spans="1:32" s="55" customFormat="1" ht="12.95" customHeight="1" x14ac:dyDescent="0.2">
      <c r="A155" s="68" t="s">
        <v>90</v>
      </c>
      <c r="B155" s="69"/>
      <c r="C155" s="68">
        <v>49925.476499999997</v>
      </c>
      <c r="D155" s="68">
        <v>2.8E-3</v>
      </c>
      <c r="E155" s="65">
        <f t="shared" si="18"/>
        <v>5508.995176762447</v>
      </c>
      <c r="F155" s="55">
        <f t="shared" si="19"/>
        <v>5509</v>
      </c>
      <c r="G155" s="56">
        <f t="shared" si="17"/>
        <v>-4.6746200023335405E-3</v>
      </c>
      <c r="K155" s="55">
        <f>+G155</f>
        <v>-4.6746200023335405E-3</v>
      </c>
      <c r="O155" s="55">
        <f t="shared" ca="1" si="20"/>
        <v>-5.3727927756935176E-3</v>
      </c>
      <c r="Q155" s="66">
        <f t="shared" si="21"/>
        <v>34906.976499999997</v>
      </c>
    </row>
    <row r="156" spans="1:32" s="55" customFormat="1" ht="12.95" customHeight="1" x14ac:dyDescent="0.2">
      <c r="A156" s="65" t="s">
        <v>43</v>
      </c>
      <c r="B156" s="65"/>
      <c r="C156" s="68">
        <v>50016.576999999997</v>
      </c>
      <c r="D156" s="68"/>
      <c r="E156" s="65">
        <f t="shared" si="18"/>
        <v>5602.9919834474058</v>
      </c>
      <c r="F156" s="55">
        <f t="shared" si="19"/>
        <v>5603</v>
      </c>
      <c r="G156" s="56">
        <f t="shared" si="17"/>
        <v>-7.7695400032098405E-3</v>
      </c>
      <c r="I156" s="55">
        <f>+G156</f>
        <v>-7.7695400032098405E-3</v>
      </c>
      <c r="O156" s="55">
        <f t="shared" ca="1" si="20"/>
        <v>-5.3607004445903276E-3</v>
      </c>
      <c r="Q156" s="66">
        <f t="shared" si="21"/>
        <v>34998.076999999997</v>
      </c>
      <c r="AA156" s="55" t="s">
        <v>30</v>
      </c>
      <c r="AB156" s="55">
        <v>19</v>
      </c>
      <c r="AD156" s="55" t="s">
        <v>48</v>
      </c>
      <c r="AF156" s="55" t="s">
        <v>44</v>
      </c>
    </row>
    <row r="157" spans="1:32" s="55" customFormat="1" ht="12.95" customHeight="1" x14ac:dyDescent="0.2">
      <c r="A157" s="31" t="s">
        <v>534</v>
      </c>
      <c r="B157" s="31" t="s">
        <v>89</v>
      </c>
      <c r="C157" s="31">
        <v>50302.483699999997</v>
      </c>
      <c r="D157" s="31" t="s">
        <v>102</v>
      </c>
      <c r="E157" s="65">
        <f t="shared" si="18"/>
        <v>5897.988353498441</v>
      </c>
      <c r="F157" s="55">
        <f t="shared" si="19"/>
        <v>5898</v>
      </c>
      <c r="G157" s="56">
        <f t="shared" si="17"/>
        <v>-1.128764000168303E-2</v>
      </c>
      <c r="J157" s="55">
        <f>+G157</f>
        <v>-1.128764000168303E-2</v>
      </c>
      <c r="O157" s="55">
        <f t="shared" ca="1" si="20"/>
        <v>-5.3227511076175509E-3</v>
      </c>
      <c r="Q157" s="66">
        <f t="shared" si="21"/>
        <v>35283.983699999997</v>
      </c>
    </row>
    <row r="158" spans="1:32" s="55" customFormat="1" ht="12.95" customHeight="1" x14ac:dyDescent="0.2">
      <c r="A158" s="31" t="s">
        <v>534</v>
      </c>
      <c r="B158" s="31" t="s">
        <v>89</v>
      </c>
      <c r="C158" s="31">
        <v>50302.4879</v>
      </c>
      <c r="D158" s="31" t="s">
        <v>102</v>
      </c>
      <c r="E158" s="65">
        <f t="shared" si="18"/>
        <v>5897.99268702667</v>
      </c>
      <c r="F158" s="55">
        <f t="shared" si="19"/>
        <v>5898</v>
      </c>
      <c r="G158" s="56">
        <f t="shared" si="17"/>
        <v>-7.0876399986445904E-3</v>
      </c>
      <c r="J158" s="55">
        <f>+G158</f>
        <v>-7.0876399986445904E-3</v>
      </c>
      <c r="O158" s="55">
        <f t="shared" ca="1" si="20"/>
        <v>-5.3227511076175509E-3</v>
      </c>
      <c r="Q158" s="66">
        <f t="shared" si="21"/>
        <v>35283.9879</v>
      </c>
    </row>
    <row r="159" spans="1:32" s="55" customFormat="1" ht="12.95" customHeight="1" x14ac:dyDescent="0.2">
      <c r="A159" s="31" t="s">
        <v>534</v>
      </c>
      <c r="B159" s="31" t="s">
        <v>89</v>
      </c>
      <c r="C159" s="31">
        <v>50302.489300000001</v>
      </c>
      <c r="D159" s="31" t="s">
        <v>102</v>
      </c>
      <c r="E159" s="65">
        <f t="shared" si="18"/>
        <v>5897.9941315360793</v>
      </c>
      <c r="F159" s="55">
        <f t="shared" si="19"/>
        <v>5898</v>
      </c>
      <c r="G159" s="56">
        <f t="shared" si="17"/>
        <v>-5.6876399976317771E-3</v>
      </c>
      <c r="J159" s="55">
        <f>+G159</f>
        <v>-5.6876399976317771E-3</v>
      </c>
      <c r="O159" s="55">
        <f t="shared" ca="1" si="20"/>
        <v>-5.3227511076175509E-3</v>
      </c>
      <c r="Q159" s="66">
        <f t="shared" si="21"/>
        <v>35283.989300000001</v>
      </c>
    </row>
    <row r="160" spans="1:32" s="55" customFormat="1" ht="12.95" customHeight="1" x14ac:dyDescent="0.2">
      <c r="A160" s="31" t="s">
        <v>534</v>
      </c>
      <c r="B160" s="31" t="s">
        <v>89</v>
      </c>
      <c r="C160" s="31">
        <v>50302.497600000002</v>
      </c>
      <c r="D160" s="31" t="s">
        <v>102</v>
      </c>
      <c r="E160" s="65">
        <f t="shared" si="18"/>
        <v>5898.0026954132873</v>
      </c>
      <c r="F160" s="55">
        <f t="shared" si="19"/>
        <v>5898</v>
      </c>
      <c r="G160" s="56">
        <f t="shared" si="17"/>
        <v>2.6123600036953576E-3</v>
      </c>
      <c r="J160" s="55">
        <f>+G160</f>
        <v>2.6123600036953576E-3</v>
      </c>
      <c r="O160" s="55">
        <f t="shared" ca="1" si="20"/>
        <v>-5.3227511076175509E-3</v>
      </c>
      <c r="Q160" s="66">
        <f t="shared" si="21"/>
        <v>35283.997600000002</v>
      </c>
    </row>
    <row r="161" spans="1:32" s="55" customFormat="1" ht="12.95" customHeight="1" x14ac:dyDescent="0.2">
      <c r="A161" s="65" t="s">
        <v>84</v>
      </c>
      <c r="B161" s="65"/>
      <c r="C161" s="68">
        <v>50369.368999999999</v>
      </c>
      <c r="D161" s="68">
        <v>4.0000000000000001E-3</v>
      </c>
      <c r="E161" s="65">
        <f t="shared" si="18"/>
        <v>5967.0001000219581</v>
      </c>
      <c r="F161" s="55">
        <f t="shared" si="19"/>
        <v>5967</v>
      </c>
      <c r="G161" s="56">
        <f t="shared" si="17"/>
        <v>9.6939998911693692E-5</v>
      </c>
      <c r="I161" s="55">
        <f>+G161</f>
        <v>9.6939998911693692E-5</v>
      </c>
      <c r="O161" s="55">
        <f t="shared" ca="1" si="20"/>
        <v>-5.3138748220205286E-3</v>
      </c>
      <c r="Q161" s="66">
        <f t="shared" si="21"/>
        <v>35350.868999999999</v>
      </c>
      <c r="AA161" s="55" t="s">
        <v>30</v>
      </c>
      <c r="AB161" s="55">
        <v>9</v>
      </c>
      <c r="AD161" s="55" t="s">
        <v>47</v>
      </c>
      <c r="AF161" s="55" t="s">
        <v>29</v>
      </c>
    </row>
    <row r="162" spans="1:32" s="55" customFormat="1" ht="12.95" customHeight="1" x14ac:dyDescent="0.2">
      <c r="A162" s="65" t="s">
        <v>85</v>
      </c>
      <c r="B162" s="65"/>
      <c r="C162" s="68">
        <v>50681.445</v>
      </c>
      <c r="D162" s="68">
        <v>4.0000000000000001E-3</v>
      </c>
      <c r="E162" s="65">
        <f t="shared" si="18"/>
        <v>6288.9977558308192</v>
      </c>
      <c r="F162" s="55">
        <f t="shared" si="19"/>
        <v>6289</v>
      </c>
      <c r="G162" s="56">
        <f t="shared" si="17"/>
        <v>-2.1750200030510314E-3</v>
      </c>
      <c r="I162" s="55">
        <f>+G162</f>
        <v>-2.1750200030510314E-3</v>
      </c>
      <c r="O162" s="55">
        <f t="shared" ca="1" si="20"/>
        <v>-5.272452155901091E-3</v>
      </c>
      <c r="Q162" s="66">
        <f t="shared" si="21"/>
        <v>35662.945</v>
      </c>
      <c r="AA162" s="55" t="s">
        <v>30</v>
      </c>
      <c r="AB162" s="55">
        <v>7</v>
      </c>
      <c r="AD162" s="55" t="s">
        <v>47</v>
      </c>
      <c r="AF162" s="55" t="s">
        <v>29</v>
      </c>
    </row>
    <row r="163" spans="1:32" s="55" customFormat="1" ht="12.95" customHeight="1" x14ac:dyDescent="0.2">
      <c r="A163" s="65" t="s">
        <v>86</v>
      </c>
      <c r="B163" s="65"/>
      <c r="C163" s="68">
        <v>50715.366999999998</v>
      </c>
      <c r="D163" s="68">
        <v>4.0000000000000001E-3</v>
      </c>
      <c r="E163" s="65">
        <f t="shared" si="18"/>
        <v>6323.9982187960832</v>
      </c>
      <c r="F163" s="55">
        <f t="shared" si="19"/>
        <v>6324</v>
      </c>
      <c r="G163" s="56">
        <f t="shared" si="17"/>
        <v>-1.7263199988519773E-3</v>
      </c>
      <c r="I163" s="55">
        <f>+G163</f>
        <v>-1.7263199988519773E-3</v>
      </c>
      <c r="O163" s="55">
        <f t="shared" ca="1" si="20"/>
        <v>-5.2679496921924562E-3</v>
      </c>
      <c r="Q163" s="66">
        <f t="shared" si="21"/>
        <v>35696.866999999998</v>
      </c>
      <c r="AA163" s="55" t="s">
        <v>30</v>
      </c>
      <c r="AB163" s="55">
        <v>8</v>
      </c>
      <c r="AD163" s="55" t="s">
        <v>47</v>
      </c>
      <c r="AF163" s="55" t="s">
        <v>29</v>
      </c>
    </row>
    <row r="164" spans="1:32" s="55" customFormat="1" ht="12.95" customHeight="1" x14ac:dyDescent="0.2">
      <c r="A164" s="65" t="s">
        <v>86</v>
      </c>
      <c r="B164" s="65"/>
      <c r="C164" s="68">
        <v>50747.349000000002</v>
      </c>
      <c r="D164" s="68">
        <v>6.0000000000000001E-3</v>
      </c>
      <c r="E164" s="65">
        <f t="shared" si="18"/>
        <v>6356.997004438299</v>
      </c>
      <c r="F164" s="55">
        <f t="shared" si="19"/>
        <v>6357</v>
      </c>
      <c r="G164" s="56">
        <f t="shared" si="17"/>
        <v>-2.9032599995844066E-3</v>
      </c>
      <c r="I164" s="55">
        <f>+G164</f>
        <v>-2.9032599995844066E-3</v>
      </c>
      <c r="O164" s="55">
        <f t="shared" ca="1" si="20"/>
        <v>-5.2637045121243153E-3</v>
      </c>
      <c r="Q164" s="66">
        <f t="shared" si="21"/>
        <v>35728.849000000002</v>
      </c>
      <c r="AA164" s="55" t="s">
        <v>30</v>
      </c>
      <c r="AB164" s="55">
        <v>10</v>
      </c>
      <c r="AD164" s="55" t="s">
        <v>47</v>
      </c>
      <c r="AF164" s="55" t="s">
        <v>29</v>
      </c>
    </row>
    <row r="165" spans="1:32" s="55" customFormat="1" ht="12.95" customHeight="1" x14ac:dyDescent="0.2">
      <c r="A165" s="65" t="s">
        <v>86</v>
      </c>
      <c r="B165" s="65"/>
      <c r="C165" s="68">
        <v>50782.232000000004</v>
      </c>
      <c r="D165" s="68">
        <v>6.0000000000000001E-3</v>
      </c>
      <c r="E165" s="65">
        <f t="shared" si="18"/>
        <v>6392.9890199331812</v>
      </c>
      <c r="F165" s="55">
        <f t="shared" si="19"/>
        <v>6393</v>
      </c>
      <c r="G165" s="56">
        <f t="shared" si="17"/>
        <v>-1.0641739994753152E-2</v>
      </c>
      <c r="I165" s="55">
        <f>+G165</f>
        <v>-1.0641739994753152E-2</v>
      </c>
      <c r="O165" s="55">
        <f t="shared" ca="1" si="20"/>
        <v>-5.2590734065954339E-3</v>
      </c>
      <c r="Q165" s="66">
        <f t="shared" si="21"/>
        <v>35763.732000000004</v>
      </c>
      <c r="AA165" s="55" t="s">
        <v>30</v>
      </c>
      <c r="AB165" s="55">
        <v>7</v>
      </c>
      <c r="AD165" s="55" t="s">
        <v>47</v>
      </c>
      <c r="AF165" s="55" t="s">
        <v>29</v>
      </c>
    </row>
    <row r="166" spans="1:32" s="55" customFormat="1" ht="12.95" customHeight="1" x14ac:dyDescent="0.2">
      <c r="A166" s="31" t="s">
        <v>534</v>
      </c>
      <c r="B166" s="31" t="s">
        <v>89</v>
      </c>
      <c r="C166" s="31">
        <v>51028.404499999997</v>
      </c>
      <c r="D166" s="31" t="s">
        <v>102</v>
      </c>
      <c r="E166" s="65">
        <f t="shared" si="18"/>
        <v>6646.9879430307747</v>
      </c>
      <c r="F166" s="55">
        <f t="shared" si="19"/>
        <v>6647</v>
      </c>
      <c r="G166" s="56">
        <f t="shared" si="17"/>
        <v>-1.1685460005537607E-2</v>
      </c>
      <c r="J166" s="55">
        <f t="shared" ref="J166:J173" si="22">+G166</f>
        <v>-1.1685460005537607E-2</v>
      </c>
      <c r="O166" s="55">
        <f t="shared" ca="1" si="20"/>
        <v>-5.2263983842527712E-3</v>
      </c>
      <c r="Q166" s="66">
        <f t="shared" si="21"/>
        <v>36009.904499999997</v>
      </c>
    </row>
    <row r="167" spans="1:32" s="55" customFormat="1" ht="12.95" customHeight="1" x14ac:dyDescent="0.2">
      <c r="A167" s="31" t="s">
        <v>534</v>
      </c>
      <c r="B167" s="31" t="s">
        <v>89</v>
      </c>
      <c r="C167" s="31">
        <v>51374.4087</v>
      </c>
      <c r="D167" s="31" t="s">
        <v>102</v>
      </c>
      <c r="E167" s="65">
        <f t="shared" si="18"/>
        <v>7003.9924589179982</v>
      </c>
      <c r="F167" s="55">
        <f t="shared" si="19"/>
        <v>7004</v>
      </c>
      <c r="G167" s="56">
        <f t="shared" si="17"/>
        <v>-7.3087199998553842E-3</v>
      </c>
      <c r="J167" s="55">
        <f t="shared" si="22"/>
        <v>-7.3087199998553842E-3</v>
      </c>
      <c r="O167" s="55">
        <f t="shared" ca="1" si="20"/>
        <v>-5.1804732544246989E-3</v>
      </c>
      <c r="Q167" s="66">
        <f t="shared" si="21"/>
        <v>36355.9087</v>
      </c>
    </row>
    <row r="168" spans="1:32" s="55" customFormat="1" ht="12.95" customHeight="1" x14ac:dyDescent="0.2">
      <c r="A168" s="31" t="s">
        <v>534</v>
      </c>
      <c r="B168" s="31" t="s">
        <v>89</v>
      </c>
      <c r="C168" s="31">
        <v>51374.428099999997</v>
      </c>
      <c r="D168" s="31" t="s">
        <v>102</v>
      </c>
      <c r="E168" s="65">
        <f t="shared" si="18"/>
        <v>7004.0124756912255</v>
      </c>
      <c r="F168" s="55">
        <f t="shared" si="19"/>
        <v>7004</v>
      </c>
      <c r="G168" s="56">
        <f t="shared" si="17"/>
        <v>1.2091279997548554E-2</v>
      </c>
      <c r="J168" s="55">
        <f t="shared" si="22"/>
        <v>1.2091279997548554E-2</v>
      </c>
      <c r="O168" s="55">
        <f t="shared" ca="1" si="20"/>
        <v>-5.1804732544246989E-3</v>
      </c>
      <c r="Q168" s="66">
        <f t="shared" si="21"/>
        <v>36355.928099999997</v>
      </c>
    </row>
    <row r="169" spans="1:32" s="55" customFormat="1" ht="12.95" customHeight="1" x14ac:dyDescent="0.2">
      <c r="A169" s="31" t="s">
        <v>534</v>
      </c>
      <c r="B169" s="31" t="s">
        <v>89</v>
      </c>
      <c r="C169" s="31">
        <v>51374.4323</v>
      </c>
      <c r="D169" s="31" t="s">
        <v>102</v>
      </c>
      <c r="E169" s="65">
        <f t="shared" si="18"/>
        <v>7004.0168092194544</v>
      </c>
      <c r="F169" s="55">
        <f t="shared" si="19"/>
        <v>7004</v>
      </c>
      <c r="G169" s="56">
        <f t="shared" si="17"/>
        <v>1.6291280000586994E-2</v>
      </c>
      <c r="J169" s="55">
        <f t="shared" si="22"/>
        <v>1.6291280000586994E-2</v>
      </c>
      <c r="O169" s="55">
        <f t="shared" ca="1" si="20"/>
        <v>-5.1804732544246989E-3</v>
      </c>
      <c r="Q169" s="66">
        <f t="shared" si="21"/>
        <v>36355.9323</v>
      </c>
    </row>
    <row r="170" spans="1:32" s="55" customFormat="1" ht="12.95" customHeight="1" x14ac:dyDescent="0.2">
      <c r="A170" s="31" t="s">
        <v>534</v>
      </c>
      <c r="B170" s="31" t="s">
        <v>89</v>
      </c>
      <c r="C170" s="31">
        <v>51374.432999999997</v>
      </c>
      <c r="D170" s="31" t="s">
        <v>102</v>
      </c>
      <c r="E170" s="65">
        <f t="shared" si="18"/>
        <v>7004.0175314741555</v>
      </c>
      <c r="F170" s="55">
        <f t="shared" si="19"/>
        <v>7004</v>
      </c>
      <c r="G170" s="56">
        <f t="shared" si="17"/>
        <v>1.6991279997455422E-2</v>
      </c>
      <c r="J170" s="55">
        <f t="shared" si="22"/>
        <v>1.6991279997455422E-2</v>
      </c>
      <c r="O170" s="55">
        <f t="shared" ca="1" si="20"/>
        <v>-5.1804732544246989E-3</v>
      </c>
      <c r="Q170" s="66">
        <f t="shared" si="21"/>
        <v>36355.932999999997</v>
      </c>
    </row>
    <row r="171" spans="1:32" s="55" customFormat="1" ht="12.95" customHeight="1" x14ac:dyDescent="0.2">
      <c r="A171" s="31" t="s">
        <v>534</v>
      </c>
      <c r="B171" s="31" t="s">
        <v>89</v>
      </c>
      <c r="C171" s="31">
        <v>51374.434999999998</v>
      </c>
      <c r="D171" s="31" t="s">
        <v>102</v>
      </c>
      <c r="E171" s="65">
        <f t="shared" si="18"/>
        <v>7004.0195950590251</v>
      </c>
      <c r="F171" s="55">
        <f t="shared" si="19"/>
        <v>7004</v>
      </c>
      <c r="G171" s="56">
        <f t="shared" si="17"/>
        <v>1.8991279997862875E-2</v>
      </c>
      <c r="J171" s="55">
        <f t="shared" si="22"/>
        <v>1.8991279997862875E-2</v>
      </c>
      <c r="O171" s="55">
        <f t="shared" ca="1" si="20"/>
        <v>-5.1804732544246989E-3</v>
      </c>
      <c r="Q171" s="66">
        <f t="shared" si="21"/>
        <v>36355.934999999998</v>
      </c>
    </row>
    <row r="172" spans="1:32" s="55" customFormat="1" ht="12.95" customHeight="1" x14ac:dyDescent="0.2">
      <c r="A172" s="31" t="s">
        <v>534</v>
      </c>
      <c r="B172" s="31" t="s">
        <v>89</v>
      </c>
      <c r="C172" s="31">
        <v>51374.444100000001</v>
      </c>
      <c r="D172" s="31" t="s">
        <v>102</v>
      </c>
      <c r="E172" s="65">
        <f t="shared" si="18"/>
        <v>7004.0289843701821</v>
      </c>
      <c r="F172" s="55">
        <f t="shared" si="19"/>
        <v>7004</v>
      </c>
      <c r="G172" s="56">
        <f t="shared" si="17"/>
        <v>2.8091280000808183E-2</v>
      </c>
      <c r="J172" s="55">
        <f t="shared" si="22"/>
        <v>2.8091280000808183E-2</v>
      </c>
      <c r="O172" s="55">
        <f t="shared" ca="1" si="20"/>
        <v>-5.1804732544246989E-3</v>
      </c>
      <c r="Q172" s="66">
        <f t="shared" si="21"/>
        <v>36355.944100000001</v>
      </c>
    </row>
    <row r="173" spans="1:32" s="55" customFormat="1" ht="12.95" customHeight="1" x14ac:dyDescent="0.2">
      <c r="A173" s="31" t="s">
        <v>534</v>
      </c>
      <c r="B173" s="31" t="s">
        <v>89</v>
      </c>
      <c r="C173" s="31">
        <v>51437.408799999997</v>
      </c>
      <c r="D173" s="31" t="s">
        <v>102</v>
      </c>
      <c r="E173" s="65">
        <f t="shared" si="18"/>
        <v>7068.9954854747439</v>
      </c>
      <c r="F173" s="55">
        <f t="shared" si="19"/>
        <v>7069</v>
      </c>
      <c r="G173" s="56">
        <f t="shared" si="17"/>
        <v>-4.3754200014518574E-3</v>
      </c>
      <c r="J173" s="55">
        <f t="shared" si="22"/>
        <v>-4.3754200014518574E-3</v>
      </c>
      <c r="O173" s="55">
        <f t="shared" ca="1" si="20"/>
        <v>-5.1721115361086636E-3</v>
      </c>
      <c r="Q173" s="66">
        <f t="shared" si="21"/>
        <v>36418.908799999997</v>
      </c>
    </row>
    <row r="174" spans="1:32" s="55" customFormat="1" ht="12.95" customHeight="1" x14ac:dyDescent="0.2">
      <c r="A174" s="31" t="s">
        <v>593</v>
      </c>
      <c r="B174" s="31" t="s">
        <v>89</v>
      </c>
      <c r="C174" s="31">
        <v>51461.629000000001</v>
      </c>
      <c r="D174" s="31" t="s">
        <v>102</v>
      </c>
      <c r="E174" s="65">
        <f t="shared" si="18"/>
        <v>7093.9857045983636</v>
      </c>
      <c r="F174" s="55">
        <f t="shared" si="19"/>
        <v>7094</v>
      </c>
      <c r="G174" s="56">
        <f t="shared" si="17"/>
        <v>-1.3854919998266269E-2</v>
      </c>
      <c r="K174" s="55">
        <f>+G174</f>
        <v>-1.3854919998266269E-2</v>
      </c>
      <c r="O174" s="55">
        <f t="shared" ca="1" si="20"/>
        <v>-5.1688954906024959E-3</v>
      </c>
      <c r="Q174" s="66">
        <f t="shared" si="21"/>
        <v>36443.129000000001</v>
      </c>
    </row>
    <row r="175" spans="1:32" s="55" customFormat="1" ht="12.95" customHeight="1" x14ac:dyDescent="0.2">
      <c r="A175" s="68" t="s">
        <v>101</v>
      </c>
      <c r="B175" s="69" t="s">
        <v>89</v>
      </c>
      <c r="C175" s="68">
        <v>51751.429199999999</v>
      </c>
      <c r="D175" s="68" t="s">
        <v>102</v>
      </c>
      <c r="E175" s="65">
        <f t="shared" si="18"/>
        <v>7392.9993584933709</v>
      </c>
      <c r="F175" s="55">
        <f t="shared" si="19"/>
        <v>7393</v>
      </c>
      <c r="G175" s="56"/>
      <c r="I175" s="3">
        <v>-6.2174000049708411E-4</v>
      </c>
      <c r="O175" s="55">
        <f t="shared" ca="1" si="20"/>
        <v>-5.1304315863487321E-3</v>
      </c>
      <c r="Q175" s="66">
        <f t="shared" si="21"/>
        <v>36732.929199999999</v>
      </c>
    </row>
    <row r="176" spans="1:32" s="55" customFormat="1" ht="12.95" customHeight="1" x14ac:dyDescent="0.2">
      <c r="A176" s="68" t="s">
        <v>101</v>
      </c>
      <c r="B176" s="69" t="s">
        <v>89</v>
      </c>
      <c r="C176" s="68">
        <v>51751.433400000002</v>
      </c>
      <c r="D176" s="68" t="s">
        <v>102</v>
      </c>
      <c r="E176" s="65">
        <f t="shared" si="18"/>
        <v>7393.0036920215989</v>
      </c>
      <c r="F176" s="55">
        <f t="shared" si="19"/>
        <v>7393</v>
      </c>
      <c r="G176" s="56"/>
      <c r="I176" s="3">
        <v>3.5782600025413558E-3</v>
      </c>
      <c r="O176" s="55">
        <f t="shared" ca="1" si="20"/>
        <v>-5.1304315863487321E-3</v>
      </c>
      <c r="Q176" s="66">
        <f t="shared" si="21"/>
        <v>36732.933400000002</v>
      </c>
    </row>
    <row r="177" spans="1:21" s="55" customFormat="1" ht="12.95" customHeight="1" x14ac:dyDescent="0.2">
      <c r="A177" s="68" t="s">
        <v>101</v>
      </c>
      <c r="B177" s="69" t="s">
        <v>89</v>
      </c>
      <c r="C177" s="68">
        <v>51751.434800000003</v>
      </c>
      <c r="D177" s="68" t="s">
        <v>102</v>
      </c>
      <c r="E177" s="65">
        <f t="shared" si="18"/>
        <v>7393.0051365310082</v>
      </c>
      <c r="F177" s="55">
        <f t="shared" si="19"/>
        <v>7393</v>
      </c>
      <c r="G177" s="56"/>
      <c r="I177" s="3">
        <v>4.9782600035541691E-3</v>
      </c>
      <c r="O177" s="55">
        <f t="shared" ca="1" si="20"/>
        <v>-5.1304315863487321E-3</v>
      </c>
      <c r="Q177" s="66">
        <f t="shared" si="21"/>
        <v>36732.934800000003</v>
      </c>
    </row>
    <row r="178" spans="1:21" s="55" customFormat="1" ht="12.95" customHeight="1" x14ac:dyDescent="0.2">
      <c r="A178" s="68" t="s">
        <v>101</v>
      </c>
      <c r="B178" s="69" t="s">
        <v>89</v>
      </c>
      <c r="C178" s="68">
        <v>51751.437599999997</v>
      </c>
      <c r="D178" s="68" t="s">
        <v>102</v>
      </c>
      <c r="E178" s="65">
        <f t="shared" si="18"/>
        <v>7393.0080255498196</v>
      </c>
      <c r="F178" s="55">
        <f t="shared" si="19"/>
        <v>7393</v>
      </c>
      <c r="G178" s="56"/>
      <c r="I178" s="3">
        <v>7.7782599983038381E-3</v>
      </c>
      <c r="O178" s="55">
        <f t="shared" ca="1" si="20"/>
        <v>-5.1304315863487321E-3</v>
      </c>
      <c r="Q178" s="66">
        <f t="shared" si="21"/>
        <v>36732.937599999997</v>
      </c>
    </row>
    <row r="179" spans="1:21" s="55" customFormat="1" ht="12.95" customHeight="1" x14ac:dyDescent="0.2">
      <c r="A179" s="68" t="s">
        <v>101</v>
      </c>
      <c r="B179" s="69" t="s">
        <v>89</v>
      </c>
      <c r="C179" s="68">
        <v>51751.445200000002</v>
      </c>
      <c r="D179" s="68" t="s">
        <v>102</v>
      </c>
      <c r="E179" s="65">
        <f t="shared" si="18"/>
        <v>7393.0158671723275</v>
      </c>
      <c r="F179" s="55">
        <f t="shared" si="19"/>
        <v>7393</v>
      </c>
      <c r="G179" s="56"/>
      <c r="I179" s="3">
        <v>1.5378260002762545E-2</v>
      </c>
      <c r="O179" s="55">
        <f t="shared" ca="1" si="20"/>
        <v>-5.1304315863487321E-3</v>
      </c>
      <c r="Q179" s="66">
        <f t="shared" si="21"/>
        <v>36732.945200000002</v>
      </c>
    </row>
    <row r="180" spans="1:21" s="55" customFormat="1" ht="12.95" customHeight="1" x14ac:dyDescent="0.2">
      <c r="A180" s="68" t="s">
        <v>101</v>
      </c>
      <c r="B180" s="69" t="s">
        <v>89</v>
      </c>
      <c r="C180" s="68">
        <v>51751.445200000002</v>
      </c>
      <c r="D180" s="68" t="s">
        <v>102</v>
      </c>
      <c r="E180" s="65">
        <f t="shared" si="18"/>
        <v>7393.0158671723275</v>
      </c>
      <c r="F180" s="55">
        <f t="shared" si="19"/>
        <v>7393</v>
      </c>
      <c r="G180" s="56"/>
      <c r="I180" s="3">
        <v>1.5378260002762545E-2</v>
      </c>
      <c r="O180" s="55">
        <f t="shared" ca="1" si="20"/>
        <v>-5.1304315863487321E-3</v>
      </c>
      <c r="Q180" s="66">
        <f t="shared" si="21"/>
        <v>36732.945200000002</v>
      </c>
    </row>
    <row r="181" spans="1:21" s="55" customFormat="1" ht="12.95" customHeight="1" x14ac:dyDescent="0.2">
      <c r="A181" s="68" t="s">
        <v>101</v>
      </c>
      <c r="B181" s="69" t="s">
        <v>89</v>
      </c>
      <c r="C181" s="68">
        <v>51751.457000000002</v>
      </c>
      <c r="D181" s="68" t="s">
        <v>102</v>
      </c>
      <c r="E181" s="65">
        <f t="shared" si="18"/>
        <v>7393.0280423230552</v>
      </c>
      <c r="F181" s="55">
        <f t="shared" si="19"/>
        <v>7393</v>
      </c>
      <c r="G181" s="56"/>
      <c r="I181" s="3">
        <v>2.7178260002983734E-2</v>
      </c>
      <c r="O181" s="55">
        <f t="shared" ca="1" si="20"/>
        <v>-5.1304315863487321E-3</v>
      </c>
      <c r="Q181" s="66">
        <f t="shared" si="21"/>
        <v>36732.957000000002</v>
      </c>
    </row>
    <row r="182" spans="1:21" s="55" customFormat="1" ht="12.95" customHeight="1" x14ac:dyDescent="0.2">
      <c r="A182" s="68" t="s">
        <v>101</v>
      </c>
      <c r="B182" s="69" t="s">
        <v>89</v>
      </c>
      <c r="C182" s="68">
        <v>51780.508999999998</v>
      </c>
      <c r="D182" s="68" t="s">
        <v>102</v>
      </c>
      <c r="E182" s="65">
        <f t="shared" si="18"/>
        <v>7423.0036761319916</v>
      </c>
      <c r="F182" s="55">
        <f t="shared" si="19"/>
        <v>7423</v>
      </c>
      <c r="G182" s="56"/>
      <c r="I182" s="3">
        <v>3.5628600016934797E-3</v>
      </c>
      <c r="O182" s="55">
        <f t="shared" ca="1" si="20"/>
        <v>-5.1265723317413317E-3</v>
      </c>
      <c r="Q182" s="66">
        <f t="shared" si="21"/>
        <v>36762.008999999998</v>
      </c>
    </row>
    <row r="183" spans="1:21" s="55" customFormat="1" ht="12.95" customHeight="1" x14ac:dyDescent="0.2">
      <c r="A183" s="31" t="s">
        <v>593</v>
      </c>
      <c r="B183" s="31" t="s">
        <v>89</v>
      </c>
      <c r="C183" s="31">
        <v>51870.634899999997</v>
      </c>
      <c r="D183" s="31" t="s">
        <v>102</v>
      </c>
      <c r="E183" s="65">
        <f t="shared" si="18"/>
        <v>7515.9948979102237</v>
      </c>
      <c r="F183" s="55">
        <f t="shared" si="19"/>
        <v>7516</v>
      </c>
      <c r="G183" s="56">
        <f>+C183-(C$7+F183*C$8)</f>
        <v>-4.9448800054960884E-3</v>
      </c>
      <c r="K183" s="55">
        <f>+G183</f>
        <v>-4.9448800054960884E-3</v>
      </c>
      <c r="O183" s="55">
        <f t="shared" ca="1" si="20"/>
        <v>-5.1146086424583882E-3</v>
      </c>
      <c r="Q183" s="66">
        <f t="shared" si="21"/>
        <v>36852.134899999997</v>
      </c>
    </row>
    <row r="184" spans="1:21" s="55" customFormat="1" ht="12.95" customHeight="1" x14ac:dyDescent="0.2">
      <c r="A184" s="65" t="s">
        <v>88</v>
      </c>
      <c r="B184" s="65" t="s">
        <v>89</v>
      </c>
      <c r="C184" s="70">
        <v>52131.348599999998</v>
      </c>
      <c r="D184" s="70">
        <v>1.1000000000000001E-3</v>
      </c>
      <c r="E184" s="65">
        <f t="shared" si="18"/>
        <v>7784.9973211572997</v>
      </c>
      <c r="F184" s="55">
        <f t="shared" si="19"/>
        <v>7785</v>
      </c>
      <c r="G184" s="56">
        <f>+C184-(C$7+F184*C$8)</f>
        <v>-2.5963000007322989E-3</v>
      </c>
      <c r="K184" s="55">
        <f>+G184</f>
        <v>-2.5963000007322989E-3</v>
      </c>
      <c r="O184" s="55">
        <f t="shared" ca="1" si="20"/>
        <v>-5.0800039928120249E-3</v>
      </c>
      <c r="Q184" s="66">
        <f t="shared" si="21"/>
        <v>37112.848599999998</v>
      </c>
    </row>
    <row r="185" spans="1:21" s="55" customFormat="1" ht="12.95" customHeight="1" x14ac:dyDescent="0.2">
      <c r="A185" s="31" t="s">
        <v>593</v>
      </c>
      <c r="B185" s="31" t="s">
        <v>89</v>
      </c>
      <c r="C185" s="31">
        <v>52494.792099999999</v>
      </c>
      <c r="D185" s="31" t="s">
        <v>102</v>
      </c>
      <c r="E185" s="65">
        <f t="shared" si="18"/>
        <v>8159.9955748486054</v>
      </c>
      <c r="F185" s="55">
        <f t="shared" si="19"/>
        <v>8160</v>
      </c>
      <c r="G185" s="56">
        <f>+C185-(C$7+F185*C$8)</f>
        <v>-4.288800002541393E-3</v>
      </c>
      <c r="K185" s="55">
        <f>+G185</f>
        <v>-4.288800002541393E-3</v>
      </c>
      <c r="O185" s="55">
        <f t="shared" ca="1" si="20"/>
        <v>-5.0317633102195123E-3</v>
      </c>
      <c r="Q185" s="66">
        <f t="shared" si="21"/>
        <v>37476.292099999999</v>
      </c>
    </row>
    <row r="186" spans="1:21" s="55" customFormat="1" ht="12.95" customHeight="1" x14ac:dyDescent="0.2">
      <c r="A186" s="68" t="s">
        <v>101</v>
      </c>
      <c r="B186" s="69" t="s">
        <v>89</v>
      </c>
      <c r="C186" s="68">
        <v>52505.449200000003</v>
      </c>
      <c r="D186" s="68" t="s">
        <v>102</v>
      </c>
      <c r="E186" s="65">
        <f t="shared" si="18"/>
        <v>8170.9914900029971</v>
      </c>
      <c r="F186" s="55">
        <f t="shared" si="19"/>
        <v>8171</v>
      </c>
      <c r="G186" s="56">
        <f>+C186-(C$7+F186*C$8)</f>
        <v>-8.2477799951448105E-3</v>
      </c>
      <c r="K186" s="55">
        <f>+G186</f>
        <v>-8.2477799951448105E-3</v>
      </c>
      <c r="O186" s="55">
        <f t="shared" ca="1" si="20"/>
        <v>-5.0303482501967986E-3</v>
      </c>
      <c r="Q186" s="66">
        <f t="shared" si="21"/>
        <v>37486.949200000003</v>
      </c>
      <c r="U186" s="3"/>
    </row>
    <row r="187" spans="1:21" s="55" customFormat="1" ht="12.95" customHeight="1" x14ac:dyDescent="0.2">
      <c r="A187" s="68" t="s">
        <v>101</v>
      </c>
      <c r="B187" s="69" t="s">
        <v>89</v>
      </c>
      <c r="C187" s="68">
        <v>52505.4499</v>
      </c>
      <c r="D187" s="68" t="s">
        <v>102</v>
      </c>
      <c r="E187" s="65">
        <f t="shared" si="18"/>
        <v>8170.9922122576982</v>
      </c>
      <c r="F187" s="55">
        <f t="shared" si="19"/>
        <v>8171</v>
      </c>
      <c r="G187" s="56">
        <f>+C187-(C$7+F187*C$8)</f>
        <v>-7.5477799982763827E-3</v>
      </c>
      <c r="K187" s="55">
        <f>+G187</f>
        <v>-7.5477799982763827E-3</v>
      </c>
      <c r="O187" s="55">
        <f t="shared" ca="1" si="20"/>
        <v>-5.0303482501967986E-3</v>
      </c>
      <c r="Q187" s="66">
        <f t="shared" si="21"/>
        <v>37486.9499</v>
      </c>
      <c r="U187" s="3"/>
    </row>
    <row r="188" spans="1:21" s="55" customFormat="1" ht="12.95" customHeight="1" x14ac:dyDescent="0.2">
      <c r="A188" s="68" t="s">
        <v>101</v>
      </c>
      <c r="B188" s="69" t="s">
        <v>89</v>
      </c>
      <c r="C188" s="68">
        <v>52505.464520000001</v>
      </c>
      <c r="D188" s="68" t="s">
        <v>102</v>
      </c>
      <c r="E188" s="65">
        <f t="shared" si="18"/>
        <v>8171.0072970630936</v>
      </c>
      <c r="F188" s="55">
        <f t="shared" si="19"/>
        <v>8171</v>
      </c>
      <c r="G188" s="56"/>
      <c r="O188" s="55">
        <f t="shared" ca="1" si="20"/>
        <v>-5.0303482501967986E-3</v>
      </c>
      <c r="Q188" s="66">
        <f t="shared" si="21"/>
        <v>37486.964520000001</v>
      </c>
      <c r="U188" s="56">
        <f>+C188-(C$7+F188*C$8)</f>
        <v>7.0722200034651905E-3</v>
      </c>
    </row>
    <row r="189" spans="1:21" s="55" customFormat="1" ht="12.95" customHeight="1" x14ac:dyDescent="0.2">
      <c r="A189" s="31" t="s">
        <v>593</v>
      </c>
      <c r="B189" s="31" t="s">
        <v>89</v>
      </c>
      <c r="C189" s="31">
        <v>52559.727299999999</v>
      </c>
      <c r="D189" s="31" t="s">
        <v>102</v>
      </c>
      <c r="E189" s="65">
        <f t="shared" si="18"/>
        <v>8226.9952229454775</v>
      </c>
      <c r="F189" s="55">
        <f t="shared" si="19"/>
        <v>8227</v>
      </c>
      <c r="G189" s="56">
        <f t="shared" ref="G189:G203" si="23">+C189-(C$7+F189*C$8)</f>
        <v>-4.6298599991132505E-3</v>
      </c>
      <c r="K189" s="55">
        <f>+G189</f>
        <v>-4.6298599991132505E-3</v>
      </c>
      <c r="O189" s="55">
        <f t="shared" ca="1" si="20"/>
        <v>-5.0231443082629831E-3</v>
      </c>
      <c r="Q189" s="66">
        <f t="shared" si="21"/>
        <v>37541.227299999999</v>
      </c>
    </row>
    <row r="190" spans="1:21" s="55" customFormat="1" ht="12.95" customHeight="1" x14ac:dyDescent="0.2">
      <c r="A190" s="31" t="s">
        <v>593</v>
      </c>
      <c r="B190" s="31" t="s">
        <v>89</v>
      </c>
      <c r="C190" s="31">
        <v>52811.715300000003</v>
      </c>
      <c r="D190" s="31" t="s">
        <v>102</v>
      </c>
      <c r="E190" s="65">
        <f t="shared" si="18"/>
        <v>8486.9945349462869</v>
      </c>
      <c r="F190" s="55">
        <f t="shared" si="19"/>
        <v>8487</v>
      </c>
      <c r="G190" s="56">
        <f t="shared" si="23"/>
        <v>-5.296659997839015E-3</v>
      </c>
      <c r="K190" s="55">
        <f>+G190</f>
        <v>-5.296659997839015E-3</v>
      </c>
      <c r="O190" s="55">
        <f t="shared" ca="1" si="20"/>
        <v>-4.9896974349988412E-3</v>
      </c>
      <c r="Q190" s="66">
        <f t="shared" si="21"/>
        <v>37793.215300000003</v>
      </c>
    </row>
    <row r="191" spans="1:21" s="55" customFormat="1" ht="12.95" customHeight="1" x14ac:dyDescent="0.2">
      <c r="A191" s="31" t="s">
        <v>593</v>
      </c>
      <c r="B191" s="31" t="s">
        <v>89</v>
      </c>
      <c r="C191" s="31">
        <v>53223.620699999999</v>
      </c>
      <c r="D191" s="31" t="s">
        <v>102</v>
      </c>
      <c r="E191" s="65">
        <f t="shared" si="18"/>
        <v>8911.9954104221633</v>
      </c>
      <c r="F191" s="55">
        <f t="shared" si="19"/>
        <v>8912</v>
      </c>
      <c r="G191" s="56">
        <f t="shared" si="23"/>
        <v>-4.4481599979917519E-3</v>
      </c>
      <c r="K191" s="55">
        <f>+G191</f>
        <v>-4.4481599979917519E-3</v>
      </c>
      <c r="O191" s="55">
        <f t="shared" ca="1" si="20"/>
        <v>-4.9350246613939931E-3</v>
      </c>
      <c r="Q191" s="66">
        <f t="shared" si="21"/>
        <v>38205.120699999999</v>
      </c>
    </row>
    <row r="192" spans="1:21" s="55" customFormat="1" ht="12.95" customHeight="1" x14ac:dyDescent="0.2">
      <c r="A192" s="68" t="s">
        <v>101</v>
      </c>
      <c r="B192" s="69" t="s">
        <v>89</v>
      </c>
      <c r="C192" s="68">
        <v>53227.496310000002</v>
      </c>
      <c r="D192" s="68" t="s">
        <v>103</v>
      </c>
      <c r="E192" s="65">
        <f t="shared" si="18"/>
        <v>8915.9942354994855</v>
      </c>
      <c r="F192" s="55">
        <f t="shared" si="19"/>
        <v>8916</v>
      </c>
      <c r="G192" s="56">
        <f t="shared" si="23"/>
        <v>-5.5868799972813576E-3</v>
      </c>
      <c r="I192" s="55">
        <f>+G192</f>
        <v>-5.5868799972813576E-3</v>
      </c>
      <c r="O192" s="55">
        <f t="shared" ca="1" si="20"/>
        <v>-4.934510094113006E-3</v>
      </c>
      <c r="Q192" s="66">
        <f t="shared" si="21"/>
        <v>38208.996310000002</v>
      </c>
    </row>
    <row r="193" spans="1:21" s="55" customFormat="1" ht="12.95" customHeight="1" x14ac:dyDescent="0.2">
      <c r="A193" s="68" t="s">
        <v>99</v>
      </c>
      <c r="B193" s="71"/>
      <c r="C193" s="68">
        <v>53227.497100000001</v>
      </c>
      <c r="D193" s="68">
        <v>2.9999999999999997E-4</v>
      </c>
      <c r="E193" s="65">
        <f t="shared" si="18"/>
        <v>8915.9950506155074</v>
      </c>
      <c r="F193" s="55">
        <f t="shared" si="19"/>
        <v>8916</v>
      </c>
      <c r="G193" s="56">
        <f t="shared" si="23"/>
        <v>-4.7968799990485422E-3</v>
      </c>
      <c r="K193" s="55">
        <f>+G193</f>
        <v>-4.7968799990485422E-3</v>
      </c>
      <c r="O193" s="55">
        <f t="shared" ca="1" si="20"/>
        <v>-4.934510094113006E-3</v>
      </c>
      <c r="Q193" s="66">
        <f t="shared" si="21"/>
        <v>38208.997100000001</v>
      </c>
    </row>
    <row r="194" spans="1:21" s="55" customFormat="1" ht="12.95" customHeight="1" x14ac:dyDescent="0.2">
      <c r="A194" s="72" t="s">
        <v>107</v>
      </c>
      <c r="B194" s="73" t="s">
        <v>89</v>
      </c>
      <c r="C194" s="72">
        <v>53542.485000000001</v>
      </c>
      <c r="D194" s="72">
        <v>5.0000000000000001E-3</v>
      </c>
      <c r="E194" s="65">
        <f t="shared" si="18"/>
        <v>9240.9971828145735</v>
      </c>
      <c r="F194" s="55">
        <f t="shared" si="19"/>
        <v>9241</v>
      </c>
      <c r="G194" s="56">
        <f t="shared" si="23"/>
        <v>-2.7303800015943125E-3</v>
      </c>
      <c r="I194" s="55">
        <f>+G194</f>
        <v>-2.7303800015943125E-3</v>
      </c>
      <c r="O194" s="55">
        <f t="shared" ca="1" si="20"/>
        <v>-4.892701502532828E-3</v>
      </c>
      <c r="Q194" s="66">
        <f t="shared" si="21"/>
        <v>38523.985000000001</v>
      </c>
    </row>
    <row r="195" spans="1:21" s="55" customFormat="1" ht="12.95" customHeight="1" x14ac:dyDescent="0.2">
      <c r="A195" s="31" t="s">
        <v>593</v>
      </c>
      <c r="B195" s="31" t="s">
        <v>89</v>
      </c>
      <c r="C195" s="31">
        <v>53563.8053</v>
      </c>
      <c r="D195" s="31" t="s">
        <v>102</v>
      </c>
      <c r="E195" s="65">
        <f t="shared" si="18"/>
        <v>9262.9953070571992</v>
      </c>
      <c r="F195" s="55">
        <f t="shared" si="19"/>
        <v>9263</v>
      </c>
      <c r="G195" s="56">
        <f t="shared" si="23"/>
        <v>-4.5483399953809567E-3</v>
      </c>
      <c r="K195" s="55">
        <f>+G195</f>
        <v>-4.5483399953809567E-3</v>
      </c>
      <c r="O195" s="55">
        <f t="shared" ca="1" si="20"/>
        <v>-4.8898713824874008E-3</v>
      </c>
      <c r="Q195" s="66">
        <f t="shared" si="21"/>
        <v>38545.3053</v>
      </c>
    </row>
    <row r="196" spans="1:21" s="55" customFormat="1" ht="12.95" customHeight="1" x14ac:dyDescent="0.2">
      <c r="A196" s="68" t="s">
        <v>101</v>
      </c>
      <c r="B196" s="69" t="s">
        <v>89</v>
      </c>
      <c r="C196" s="68">
        <v>53637.463459999999</v>
      </c>
      <c r="D196" s="68">
        <v>3.5999999999999999E-3</v>
      </c>
      <c r="E196" s="65">
        <f t="shared" si="18"/>
        <v>9338.99523928907</v>
      </c>
      <c r="F196" s="55">
        <f t="shared" si="19"/>
        <v>9339</v>
      </c>
      <c r="G196" s="56">
        <f t="shared" si="23"/>
        <v>-4.6140199992805719E-3</v>
      </c>
      <c r="I196" s="55">
        <f>+G196</f>
        <v>-4.6140199992805719E-3</v>
      </c>
      <c r="O196" s="55">
        <f t="shared" ca="1" si="20"/>
        <v>-4.880094604148651E-3</v>
      </c>
      <c r="Q196" s="66">
        <f t="shared" si="21"/>
        <v>38618.963459999999</v>
      </c>
    </row>
    <row r="197" spans="1:21" s="55" customFormat="1" ht="12.95" customHeight="1" x14ac:dyDescent="0.2">
      <c r="A197" s="68" t="s">
        <v>101</v>
      </c>
      <c r="B197" s="69" t="s">
        <v>89</v>
      </c>
      <c r="C197" s="68">
        <v>53637.463459999999</v>
      </c>
      <c r="D197" s="68">
        <v>3.5999999999999999E-3</v>
      </c>
      <c r="E197" s="65">
        <f t="shared" si="18"/>
        <v>9338.99523928907</v>
      </c>
      <c r="F197" s="55">
        <f t="shared" si="19"/>
        <v>9339</v>
      </c>
      <c r="G197" s="56">
        <f t="shared" si="23"/>
        <v>-4.6140199992805719E-3</v>
      </c>
      <c r="I197" s="55">
        <f>+G197</f>
        <v>-4.6140199992805719E-3</v>
      </c>
      <c r="O197" s="55">
        <f t="shared" ca="1" si="20"/>
        <v>-4.880094604148651E-3</v>
      </c>
      <c r="Q197" s="66">
        <f t="shared" si="21"/>
        <v>38618.963459999999</v>
      </c>
    </row>
    <row r="198" spans="1:21" s="55" customFormat="1" ht="12.95" customHeight="1" x14ac:dyDescent="0.2">
      <c r="A198" s="68" t="s">
        <v>101</v>
      </c>
      <c r="B198" s="69" t="s">
        <v>89</v>
      </c>
      <c r="C198" s="68">
        <v>53637.463459999999</v>
      </c>
      <c r="D198" s="68">
        <v>3.7000000000000002E-3</v>
      </c>
      <c r="E198" s="65">
        <f t="shared" si="18"/>
        <v>9338.99523928907</v>
      </c>
      <c r="F198" s="55">
        <f t="shared" si="19"/>
        <v>9339</v>
      </c>
      <c r="G198" s="56">
        <f t="shared" si="23"/>
        <v>-4.6140199992805719E-3</v>
      </c>
      <c r="I198" s="55">
        <f>+G198</f>
        <v>-4.6140199992805719E-3</v>
      </c>
      <c r="O198" s="55">
        <f t="shared" ca="1" si="20"/>
        <v>-4.880094604148651E-3</v>
      </c>
      <c r="Q198" s="66">
        <f t="shared" si="21"/>
        <v>38618.963459999999</v>
      </c>
    </row>
    <row r="199" spans="1:21" s="55" customFormat="1" ht="12.95" customHeight="1" x14ac:dyDescent="0.2">
      <c r="A199" s="68" t="s">
        <v>101</v>
      </c>
      <c r="B199" s="69" t="s">
        <v>89</v>
      </c>
      <c r="C199" s="68">
        <v>53637.464160000003</v>
      </c>
      <c r="D199" s="68">
        <v>3.8E-3</v>
      </c>
      <c r="E199" s="65">
        <f t="shared" si="18"/>
        <v>9338.9959615437783</v>
      </c>
      <c r="F199" s="55">
        <f t="shared" si="19"/>
        <v>9339</v>
      </c>
      <c r="G199" s="56">
        <f t="shared" si="23"/>
        <v>-3.9140199951361865E-3</v>
      </c>
      <c r="I199" s="55">
        <f>+G199</f>
        <v>-3.9140199951361865E-3</v>
      </c>
      <c r="O199" s="55">
        <f t="shared" ca="1" si="20"/>
        <v>-4.880094604148651E-3</v>
      </c>
      <c r="Q199" s="66">
        <f t="shared" si="21"/>
        <v>38618.964160000003</v>
      </c>
    </row>
    <row r="200" spans="1:21" s="55" customFormat="1" ht="12.95" customHeight="1" x14ac:dyDescent="0.2">
      <c r="A200" s="74" t="s">
        <v>94</v>
      </c>
      <c r="B200" s="75"/>
      <c r="C200" s="68">
        <v>53671.384299999998</v>
      </c>
      <c r="D200" s="68">
        <v>1E-3</v>
      </c>
      <c r="E200" s="65">
        <f t="shared" si="18"/>
        <v>9373.9945053751107</v>
      </c>
      <c r="F200" s="55">
        <f t="shared" si="19"/>
        <v>9374</v>
      </c>
      <c r="G200" s="56">
        <f t="shared" si="23"/>
        <v>-5.3253200021572411E-3</v>
      </c>
      <c r="K200" s="55">
        <f>+G200</f>
        <v>-5.3253200021572411E-3</v>
      </c>
      <c r="O200" s="55">
        <f t="shared" ca="1" si="20"/>
        <v>-4.875592140440017E-3</v>
      </c>
      <c r="Q200" s="66">
        <f t="shared" si="21"/>
        <v>38652.884299999998</v>
      </c>
    </row>
    <row r="201" spans="1:21" s="55" customFormat="1" ht="12.95" customHeight="1" x14ac:dyDescent="0.2">
      <c r="A201" s="68" t="s">
        <v>101</v>
      </c>
      <c r="B201" s="69" t="s">
        <v>89</v>
      </c>
      <c r="C201" s="68">
        <v>53674.292200000004</v>
      </c>
      <c r="D201" s="68">
        <v>2.7000000000000001E-3</v>
      </c>
      <c r="E201" s="65">
        <f t="shared" si="18"/>
        <v>9376.9948545955831</v>
      </c>
      <c r="F201" s="55">
        <f t="shared" si="19"/>
        <v>9377</v>
      </c>
      <c r="G201" s="56">
        <f t="shared" si="23"/>
        <v>-4.9868599962792359E-3</v>
      </c>
      <c r="I201" s="55">
        <f>+G201</f>
        <v>-4.9868599962792359E-3</v>
      </c>
      <c r="O201" s="55">
        <f t="shared" ca="1" si="20"/>
        <v>-4.8752062149792766E-3</v>
      </c>
      <c r="Q201" s="66">
        <f t="shared" si="21"/>
        <v>38655.792200000004</v>
      </c>
    </row>
    <row r="202" spans="1:21" s="55" customFormat="1" ht="12.95" customHeight="1" x14ac:dyDescent="0.2">
      <c r="A202" s="68" t="s">
        <v>101</v>
      </c>
      <c r="B202" s="69" t="s">
        <v>89</v>
      </c>
      <c r="C202" s="68">
        <v>53706.277470000001</v>
      </c>
      <c r="D202" s="68">
        <v>3.0999999999999999E-3</v>
      </c>
      <c r="E202" s="65">
        <f t="shared" si="18"/>
        <v>9409.9970141990543</v>
      </c>
      <c r="F202" s="55">
        <f t="shared" si="19"/>
        <v>9410</v>
      </c>
      <c r="G202" s="56">
        <f t="shared" si="23"/>
        <v>-2.8938000032212585E-3</v>
      </c>
      <c r="I202" s="55">
        <f>+G202</f>
        <v>-2.8938000032212585E-3</v>
      </c>
      <c r="O202" s="55">
        <f t="shared" ca="1" si="20"/>
        <v>-4.8709610349111357E-3</v>
      </c>
      <c r="Q202" s="66">
        <f t="shared" si="21"/>
        <v>38687.777470000001</v>
      </c>
    </row>
    <row r="203" spans="1:21" s="55" customFormat="1" ht="12.95" customHeight="1" x14ac:dyDescent="0.2">
      <c r="A203" s="68" t="s">
        <v>101</v>
      </c>
      <c r="B203" s="69" t="s">
        <v>89</v>
      </c>
      <c r="C203" s="68">
        <v>53921.434500000003</v>
      </c>
      <c r="D203" s="68">
        <v>1.5E-3</v>
      </c>
      <c r="E203" s="65">
        <f t="shared" si="18"/>
        <v>9631.9944099962231</v>
      </c>
      <c r="F203" s="55">
        <f t="shared" si="19"/>
        <v>9632</v>
      </c>
      <c r="G203" s="56">
        <f t="shared" si="23"/>
        <v>-5.4177599959075451E-3</v>
      </c>
      <c r="I203" s="55">
        <f>+G203</f>
        <v>-5.4177599959075451E-3</v>
      </c>
      <c r="O203" s="55">
        <f t="shared" ca="1" si="20"/>
        <v>-4.8424025508163673E-3</v>
      </c>
      <c r="Q203" s="66">
        <f t="shared" si="21"/>
        <v>38902.934500000003</v>
      </c>
    </row>
    <row r="204" spans="1:21" s="55" customFormat="1" ht="12.95" customHeight="1" x14ac:dyDescent="0.2">
      <c r="A204" s="68" t="s">
        <v>101</v>
      </c>
      <c r="B204" s="69" t="s">
        <v>89</v>
      </c>
      <c r="C204" s="68">
        <v>53921.450519999999</v>
      </c>
      <c r="D204" s="68" t="s">
        <v>102</v>
      </c>
      <c r="E204" s="65">
        <f t="shared" si="18"/>
        <v>9632.0109393110197</v>
      </c>
      <c r="F204" s="55">
        <f t="shared" si="19"/>
        <v>9632</v>
      </c>
      <c r="G204" s="56"/>
      <c r="O204" s="55">
        <f t="shared" ca="1" si="20"/>
        <v>-4.8424025508163673E-3</v>
      </c>
      <c r="Q204" s="66">
        <f t="shared" si="21"/>
        <v>38902.950519999999</v>
      </c>
      <c r="U204" s="3">
        <v>1.0602239999570884E-2</v>
      </c>
    </row>
    <row r="205" spans="1:21" s="55" customFormat="1" ht="12.95" customHeight="1" x14ac:dyDescent="0.2">
      <c r="A205" s="31" t="s">
        <v>593</v>
      </c>
      <c r="B205" s="31" t="s">
        <v>89</v>
      </c>
      <c r="C205" s="31">
        <v>54255.804600000003</v>
      </c>
      <c r="D205" s="31" t="s">
        <v>102</v>
      </c>
      <c r="E205" s="65">
        <f t="shared" si="18"/>
        <v>9976.9949495204874</v>
      </c>
      <c r="F205" s="55">
        <f t="shared" si="19"/>
        <v>9977</v>
      </c>
      <c r="G205" s="56">
        <f t="shared" ref="G205:G236" si="24">+C205-(C$7+F205*C$8)</f>
        <v>-4.8948599942377768E-3</v>
      </c>
      <c r="K205" s="55">
        <f>+G205</f>
        <v>-4.8948599942377768E-3</v>
      </c>
      <c r="O205" s="55">
        <f t="shared" ca="1" si="20"/>
        <v>-4.798021122831256E-3</v>
      </c>
      <c r="Q205" s="66">
        <f t="shared" si="21"/>
        <v>39237.304600000003</v>
      </c>
    </row>
    <row r="206" spans="1:21" s="55" customFormat="1" ht="12.95" customHeight="1" x14ac:dyDescent="0.2">
      <c r="A206" s="31" t="s">
        <v>688</v>
      </c>
      <c r="B206" s="31" t="s">
        <v>89</v>
      </c>
      <c r="C206" s="31">
        <v>54359.507299999997</v>
      </c>
      <c r="D206" s="31" t="s">
        <v>102</v>
      </c>
      <c r="E206" s="65">
        <f t="shared" si="18"/>
        <v>10083.994610824297</v>
      </c>
      <c r="F206" s="55">
        <f t="shared" si="19"/>
        <v>10084</v>
      </c>
      <c r="G206" s="56">
        <f t="shared" si="24"/>
        <v>-5.2231200024834834E-3</v>
      </c>
      <c r="I206" s="55">
        <f>+G206</f>
        <v>-5.2231200024834834E-3</v>
      </c>
      <c r="O206" s="55">
        <f t="shared" ca="1" si="20"/>
        <v>-4.7842564480648584E-3</v>
      </c>
      <c r="Q206" s="66">
        <f t="shared" si="21"/>
        <v>39341.007299999997</v>
      </c>
    </row>
    <row r="207" spans="1:21" s="55" customFormat="1" ht="12.95" customHeight="1" x14ac:dyDescent="0.2">
      <c r="A207" s="31" t="s">
        <v>688</v>
      </c>
      <c r="B207" s="31" t="s">
        <v>89</v>
      </c>
      <c r="C207" s="31">
        <v>54363.384100000003</v>
      </c>
      <c r="D207" s="31" t="s">
        <v>102</v>
      </c>
      <c r="E207" s="65">
        <f t="shared" si="18"/>
        <v>10087.994663734618</v>
      </c>
      <c r="F207" s="55">
        <f t="shared" si="19"/>
        <v>10088</v>
      </c>
      <c r="G207" s="56">
        <f t="shared" si="24"/>
        <v>-5.1718399990932085E-3</v>
      </c>
      <c r="I207" s="55">
        <f>+G207</f>
        <v>-5.1718399990932085E-3</v>
      </c>
      <c r="O207" s="55">
        <f t="shared" ca="1" si="20"/>
        <v>-4.7837418807838723E-3</v>
      </c>
      <c r="Q207" s="66">
        <f t="shared" si="21"/>
        <v>39344.884100000003</v>
      </c>
    </row>
    <row r="208" spans="1:21" s="55" customFormat="1" ht="12.95" customHeight="1" x14ac:dyDescent="0.2">
      <c r="A208" s="74" t="s">
        <v>110</v>
      </c>
      <c r="B208" s="69" t="s">
        <v>89</v>
      </c>
      <c r="C208" s="68">
        <v>54635.7264</v>
      </c>
      <c r="D208" s="68">
        <v>2.0000000000000001E-4</v>
      </c>
      <c r="E208" s="65">
        <f t="shared" si="18"/>
        <v>10368.995388486257</v>
      </c>
      <c r="F208" s="55">
        <f t="shared" si="19"/>
        <v>10369</v>
      </c>
      <c r="G208" s="56">
        <f t="shared" si="24"/>
        <v>-4.469420004170388E-3</v>
      </c>
      <c r="K208" s="55">
        <f t="shared" ref="K208:K236" si="25">+G208</f>
        <v>-4.469420004170388E-3</v>
      </c>
      <c r="O208" s="55">
        <f t="shared" ca="1" si="20"/>
        <v>-4.7475935292945488E-3</v>
      </c>
      <c r="Q208" s="66">
        <f t="shared" si="21"/>
        <v>39617.2264</v>
      </c>
    </row>
    <row r="209" spans="1:17" s="55" customFormat="1" ht="12.95" customHeight="1" x14ac:dyDescent="0.2">
      <c r="A209" s="72" t="s">
        <v>106</v>
      </c>
      <c r="B209" s="73" t="s">
        <v>89</v>
      </c>
      <c r="C209" s="72">
        <v>54736.522400000002</v>
      </c>
      <c r="D209" s="72">
        <v>2.0000000000000001E-4</v>
      </c>
      <c r="E209" s="65">
        <f t="shared" si="18"/>
        <v>10472.995938720529</v>
      </c>
      <c r="F209" s="55">
        <f t="shared" si="19"/>
        <v>10473</v>
      </c>
      <c r="G209" s="56">
        <f t="shared" si="24"/>
        <v>-3.9361399976769462E-3</v>
      </c>
      <c r="K209" s="55">
        <f t="shared" si="25"/>
        <v>-3.9361399976769462E-3</v>
      </c>
      <c r="O209" s="55">
        <f t="shared" ca="1" si="20"/>
        <v>-4.7342147799888917E-3</v>
      </c>
      <c r="Q209" s="66">
        <f t="shared" si="21"/>
        <v>39718.022400000002</v>
      </c>
    </row>
    <row r="210" spans="1:17" s="55" customFormat="1" ht="12.95" customHeight="1" x14ac:dyDescent="0.2">
      <c r="A210" s="74" t="s">
        <v>111</v>
      </c>
      <c r="B210" s="69" t="s">
        <v>89</v>
      </c>
      <c r="C210" s="68">
        <v>54797.580300000001</v>
      </c>
      <c r="D210" s="68">
        <v>2.0000000000000001E-4</v>
      </c>
      <c r="E210" s="65">
        <f t="shared" si="18"/>
        <v>10535.995018010868</v>
      </c>
      <c r="F210" s="55">
        <f t="shared" si="19"/>
        <v>10536</v>
      </c>
      <c r="G210" s="56">
        <f t="shared" si="24"/>
        <v>-4.8284799995599315E-3</v>
      </c>
      <c r="K210" s="55">
        <f t="shared" si="25"/>
        <v>-4.8284799995599315E-3</v>
      </c>
      <c r="O210" s="55">
        <f t="shared" ca="1" si="20"/>
        <v>-4.7261103453133495E-3</v>
      </c>
      <c r="Q210" s="66">
        <f t="shared" si="21"/>
        <v>39779.080300000001</v>
      </c>
    </row>
    <row r="211" spans="1:17" s="55" customFormat="1" ht="12.95" customHeight="1" x14ac:dyDescent="0.2">
      <c r="A211" s="74" t="s">
        <v>108</v>
      </c>
      <c r="B211" s="69" t="s">
        <v>89</v>
      </c>
      <c r="C211" s="68">
        <v>54980.756500000003</v>
      </c>
      <c r="D211" s="68">
        <v>2.9999999999999997E-4</v>
      </c>
      <c r="E211" s="65">
        <f t="shared" si="18"/>
        <v>10724.994835362972</v>
      </c>
      <c r="F211" s="55">
        <f t="shared" si="19"/>
        <v>10725</v>
      </c>
      <c r="G211" s="56">
        <f t="shared" si="24"/>
        <v>-5.0054999956046231E-3</v>
      </c>
      <c r="K211" s="55">
        <f t="shared" si="25"/>
        <v>-5.0054999956046231E-3</v>
      </c>
      <c r="O211" s="55">
        <f t="shared" ca="1" si="20"/>
        <v>-4.7017970412867229E-3</v>
      </c>
      <c r="Q211" s="66">
        <f t="shared" si="21"/>
        <v>39962.256500000003</v>
      </c>
    </row>
    <row r="212" spans="1:17" s="55" customFormat="1" ht="12.95" customHeight="1" x14ac:dyDescent="0.2">
      <c r="A212" s="74" t="s">
        <v>108</v>
      </c>
      <c r="B212" s="69" t="s">
        <v>89</v>
      </c>
      <c r="C212" s="68">
        <v>55047.631999999998</v>
      </c>
      <c r="D212" s="68">
        <v>2.0000000000000001E-4</v>
      </c>
      <c r="E212" s="65">
        <f t="shared" si="18"/>
        <v>10793.996470320622</v>
      </c>
      <c r="F212" s="55">
        <f t="shared" si="19"/>
        <v>10794</v>
      </c>
      <c r="G212" s="56">
        <f t="shared" si="24"/>
        <v>-3.4209200020995922E-3</v>
      </c>
      <c r="K212" s="55">
        <f t="shared" si="25"/>
        <v>-3.4209200020995922E-3</v>
      </c>
      <c r="O212" s="55">
        <f t="shared" ca="1" si="20"/>
        <v>-4.6929207556897007E-3</v>
      </c>
      <c r="Q212" s="66">
        <f t="shared" si="21"/>
        <v>40029.131999999998</v>
      </c>
    </row>
    <row r="213" spans="1:17" s="55" customFormat="1" ht="12.95" customHeight="1" x14ac:dyDescent="0.2">
      <c r="A213" s="74" t="s">
        <v>112</v>
      </c>
      <c r="B213" s="69" t="s">
        <v>89</v>
      </c>
      <c r="C213" s="68">
        <v>55105.781799999997</v>
      </c>
      <c r="D213" s="68">
        <v>2.9999999999999997E-4</v>
      </c>
      <c r="E213" s="65">
        <f t="shared" ref="E213:E236" si="26">+(C213-C$7)/C$8</f>
        <v>10853.994994032006</v>
      </c>
      <c r="F213" s="55">
        <f t="shared" ref="F213:F236" si="27">ROUND(2*E213,0)/2</f>
        <v>10854</v>
      </c>
      <c r="G213" s="56">
        <f t="shared" si="24"/>
        <v>-4.8517200048081577E-3</v>
      </c>
      <c r="K213" s="55">
        <f t="shared" si="25"/>
        <v>-4.8517200048081577E-3</v>
      </c>
      <c r="O213" s="55">
        <f t="shared" ref="O213:O236" ca="1" si="28">+C$11+C$12*F213</f>
        <v>-4.6852022464748989E-3</v>
      </c>
      <c r="Q213" s="66">
        <f t="shared" ref="Q213:Q236" si="29">+C213-15018.5</f>
        <v>40087.281799999997</v>
      </c>
    </row>
    <row r="214" spans="1:17" s="55" customFormat="1" ht="12.95" customHeight="1" x14ac:dyDescent="0.2">
      <c r="A214" s="68" t="s">
        <v>113</v>
      </c>
      <c r="B214" s="69" t="s">
        <v>114</v>
      </c>
      <c r="C214" s="68">
        <v>55485.703999999998</v>
      </c>
      <c r="D214" s="68">
        <v>2.9999999999999997E-4</v>
      </c>
      <c r="E214" s="65">
        <f t="shared" si="26"/>
        <v>11245.995845714755</v>
      </c>
      <c r="F214" s="55">
        <f t="shared" si="27"/>
        <v>11246</v>
      </c>
      <c r="G214" s="56">
        <f t="shared" si="24"/>
        <v>-4.0262800030177459E-3</v>
      </c>
      <c r="K214" s="55">
        <f t="shared" si="25"/>
        <v>-4.0262800030177459E-3</v>
      </c>
      <c r="O214" s="55">
        <f t="shared" ca="1" si="28"/>
        <v>-4.6347746529381917E-3</v>
      </c>
      <c r="Q214" s="66">
        <f t="shared" si="29"/>
        <v>40467.203999999998</v>
      </c>
    </row>
    <row r="215" spans="1:17" s="55" customFormat="1" ht="12.95" customHeight="1" x14ac:dyDescent="0.2">
      <c r="A215" s="74" t="s">
        <v>109</v>
      </c>
      <c r="B215" s="69" t="s">
        <v>89</v>
      </c>
      <c r="C215" s="68">
        <v>55867.5625</v>
      </c>
      <c r="D215" s="68">
        <v>2.9999999999999997E-4</v>
      </c>
      <c r="E215" s="65">
        <f t="shared" si="26"/>
        <v>11639.99455708855</v>
      </c>
      <c r="F215" s="55">
        <f t="shared" si="27"/>
        <v>11640</v>
      </c>
      <c r="G215" s="56">
        <f t="shared" si="24"/>
        <v>-5.2751999974134378E-3</v>
      </c>
      <c r="K215" s="55">
        <f t="shared" si="25"/>
        <v>-5.2751999974134378E-3</v>
      </c>
      <c r="O215" s="55">
        <f t="shared" ca="1" si="28"/>
        <v>-4.5840897757609914E-3</v>
      </c>
      <c r="Q215" s="66">
        <f t="shared" si="29"/>
        <v>40849.0625</v>
      </c>
    </row>
    <row r="216" spans="1:17" s="55" customFormat="1" ht="12.95" customHeight="1" x14ac:dyDescent="0.2">
      <c r="A216" s="74" t="s">
        <v>115</v>
      </c>
      <c r="B216" s="69" t="s">
        <v>89</v>
      </c>
      <c r="C216" s="68">
        <v>55867.5625</v>
      </c>
      <c r="D216" s="68">
        <v>2.9999999999999997E-4</v>
      </c>
      <c r="E216" s="65">
        <f t="shared" si="26"/>
        <v>11639.99455708855</v>
      </c>
      <c r="F216" s="55">
        <f t="shared" si="27"/>
        <v>11640</v>
      </c>
      <c r="G216" s="56">
        <f t="shared" si="24"/>
        <v>-5.2751999974134378E-3</v>
      </c>
      <c r="K216" s="55">
        <f t="shared" si="25"/>
        <v>-5.2751999974134378E-3</v>
      </c>
      <c r="O216" s="55">
        <f t="shared" ca="1" si="28"/>
        <v>-4.5840897757609914E-3</v>
      </c>
      <c r="Q216" s="66">
        <f t="shared" si="29"/>
        <v>40849.0625</v>
      </c>
    </row>
    <row r="217" spans="1:17" s="55" customFormat="1" ht="12.95" customHeight="1" x14ac:dyDescent="0.2">
      <c r="A217" s="31" t="s">
        <v>734</v>
      </c>
      <c r="B217" s="31" t="s">
        <v>89</v>
      </c>
      <c r="C217" s="31">
        <v>56181.580199999997</v>
      </c>
      <c r="D217" s="31" t="s">
        <v>102</v>
      </c>
      <c r="E217" s="65">
        <f t="shared" si="26"/>
        <v>11963.995644267598</v>
      </c>
      <c r="F217" s="55">
        <f t="shared" si="27"/>
        <v>11964</v>
      </c>
      <c r="G217" s="56">
        <f t="shared" si="24"/>
        <v>-4.2215200010105036E-3</v>
      </c>
      <c r="K217" s="55">
        <f t="shared" si="25"/>
        <v>-4.2215200010105036E-3</v>
      </c>
      <c r="O217" s="55">
        <f t="shared" ca="1" si="28"/>
        <v>-4.5424098260010599E-3</v>
      </c>
      <c r="Q217" s="66">
        <f t="shared" si="29"/>
        <v>41163.080199999997</v>
      </c>
    </row>
    <row r="218" spans="1:17" s="55" customFormat="1" ht="12.95" customHeight="1" x14ac:dyDescent="0.2">
      <c r="A218" s="74" t="s">
        <v>116</v>
      </c>
      <c r="B218" s="69" t="s">
        <v>89</v>
      </c>
      <c r="C218" s="68">
        <v>56181.580300000001</v>
      </c>
      <c r="D218" s="68">
        <v>1E-4</v>
      </c>
      <c r="E218" s="65">
        <f t="shared" si="26"/>
        <v>11963.995747446847</v>
      </c>
      <c r="F218" s="55">
        <f t="shared" si="27"/>
        <v>11964</v>
      </c>
      <c r="G218" s="56">
        <f t="shared" si="24"/>
        <v>-4.1215199962607585E-3</v>
      </c>
      <c r="K218" s="55">
        <f t="shared" si="25"/>
        <v>-4.1215199962607585E-3</v>
      </c>
      <c r="O218" s="55">
        <f t="shared" ca="1" si="28"/>
        <v>-4.5424098260010599E-3</v>
      </c>
      <c r="Q218" s="66">
        <f t="shared" si="29"/>
        <v>41163.080300000001</v>
      </c>
    </row>
    <row r="219" spans="1:17" s="55" customFormat="1" ht="12.95" customHeight="1" x14ac:dyDescent="0.2">
      <c r="A219" s="74" t="s">
        <v>117</v>
      </c>
      <c r="B219" s="69" t="s">
        <v>89</v>
      </c>
      <c r="C219" s="68">
        <v>56525.641100000001</v>
      </c>
      <c r="D219" s="68">
        <v>2.0000000000000001E-4</v>
      </c>
      <c r="E219" s="65">
        <f t="shared" si="26"/>
        <v>12318.995077916736</v>
      </c>
      <c r="F219" s="55">
        <f t="shared" si="27"/>
        <v>12319</v>
      </c>
      <c r="G219" s="56">
        <f t="shared" si="24"/>
        <v>-4.7704199969302863E-3</v>
      </c>
      <c r="K219" s="55">
        <f t="shared" si="25"/>
        <v>-4.7704199969302863E-3</v>
      </c>
      <c r="O219" s="55">
        <f t="shared" ca="1" si="28"/>
        <v>-4.4967419798134806E-3</v>
      </c>
      <c r="Q219" s="66">
        <f t="shared" si="29"/>
        <v>41507.141100000001</v>
      </c>
    </row>
    <row r="220" spans="1:17" s="55" customFormat="1" ht="12.95" customHeight="1" x14ac:dyDescent="0.2">
      <c r="A220" s="75" t="s">
        <v>118</v>
      </c>
      <c r="B220" s="71" t="s">
        <v>89</v>
      </c>
      <c r="C220" s="70">
        <v>56528.549599999998</v>
      </c>
      <c r="D220" s="70">
        <v>5.0000000000000001E-4</v>
      </c>
      <c r="E220" s="65">
        <f t="shared" si="26"/>
        <v>12321.996046212662</v>
      </c>
      <c r="F220" s="55">
        <f t="shared" si="27"/>
        <v>12322</v>
      </c>
      <c r="G220" s="56">
        <f t="shared" si="24"/>
        <v>-3.8319599989335984E-3</v>
      </c>
      <c r="K220" s="55">
        <f t="shared" si="25"/>
        <v>-3.8319599989335984E-3</v>
      </c>
      <c r="O220" s="55">
        <f t="shared" ca="1" si="28"/>
        <v>-4.496356054352741E-3</v>
      </c>
      <c r="Q220" s="66">
        <f t="shared" si="29"/>
        <v>41510.049599999998</v>
      </c>
    </row>
    <row r="221" spans="1:17" s="55" customFormat="1" ht="12.95" customHeight="1" x14ac:dyDescent="0.2">
      <c r="A221" s="74" t="s">
        <v>119</v>
      </c>
      <c r="B221" s="69" t="s">
        <v>89</v>
      </c>
      <c r="C221" s="68">
        <v>56831.904799999997</v>
      </c>
      <c r="D221" s="68">
        <v>1E-4</v>
      </c>
      <c r="E221" s="65">
        <f t="shared" si="26"/>
        <v>12634.995646558178</v>
      </c>
      <c r="F221" s="55">
        <f t="shared" si="27"/>
        <v>12635</v>
      </c>
      <c r="G221" s="56">
        <f t="shared" si="24"/>
        <v>-4.2193000044790097E-3</v>
      </c>
      <c r="K221" s="55">
        <f t="shared" si="25"/>
        <v>-4.2193000044790097E-3</v>
      </c>
      <c r="O221" s="55">
        <f t="shared" ca="1" si="28"/>
        <v>-4.4560911646155232E-3</v>
      </c>
      <c r="Q221" s="66">
        <f t="shared" si="29"/>
        <v>41813.404799999997</v>
      </c>
    </row>
    <row r="222" spans="1:17" s="55" customFormat="1" ht="12.95" customHeight="1" x14ac:dyDescent="0.2">
      <c r="A222" s="33" t="s">
        <v>752</v>
      </c>
      <c r="B222" s="34" t="s">
        <v>89</v>
      </c>
      <c r="C222" s="35">
        <v>57211.8266</v>
      </c>
      <c r="D222" s="35">
        <v>2.9999999999999997E-4</v>
      </c>
      <c r="E222" s="65">
        <f t="shared" si="26"/>
        <v>13026.996085523955</v>
      </c>
      <c r="F222" s="55">
        <f t="shared" si="27"/>
        <v>13027</v>
      </c>
      <c r="G222" s="56">
        <f t="shared" si="24"/>
        <v>-3.7938599998597056E-3</v>
      </c>
      <c r="K222" s="55">
        <f t="shared" si="25"/>
        <v>-3.7938599998597056E-3</v>
      </c>
      <c r="O222" s="55">
        <f t="shared" ca="1" si="28"/>
        <v>-4.4056635710788168E-3</v>
      </c>
      <c r="Q222" s="66">
        <f t="shared" si="29"/>
        <v>42193.3266</v>
      </c>
    </row>
    <row r="223" spans="1:17" s="55" customFormat="1" ht="12.95" customHeight="1" x14ac:dyDescent="0.2">
      <c r="A223" s="33" t="s">
        <v>753</v>
      </c>
      <c r="B223" s="34" t="s">
        <v>89</v>
      </c>
      <c r="C223" s="35">
        <v>57623.730100000001</v>
      </c>
      <c r="D223" s="35">
        <v>1E-4</v>
      </c>
      <c r="E223" s="65">
        <f t="shared" si="26"/>
        <v>13451.99500059421</v>
      </c>
      <c r="F223" s="55">
        <f t="shared" si="27"/>
        <v>13452</v>
      </c>
      <c r="G223" s="56">
        <f t="shared" si="24"/>
        <v>-4.8453600029461086E-3</v>
      </c>
      <c r="K223" s="55">
        <f t="shared" si="25"/>
        <v>-4.8453600029461086E-3</v>
      </c>
      <c r="O223" s="55">
        <f t="shared" ca="1" si="28"/>
        <v>-4.3509907974739687E-3</v>
      </c>
      <c r="Q223" s="66">
        <f t="shared" si="29"/>
        <v>42605.230100000001</v>
      </c>
    </row>
    <row r="224" spans="1:17" s="55" customFormat="1" ht="12.95" customHeight="1" x14ac:dyDescent="0.2">
      <c r="A224" s="33" t="s">
        <v>753</v>
      </c>
      <c r="B224" s="34" t="s">
        <v>89</v>
      </c>
      <c r="C224" s="35">
        <v>57693.512199999997</v>
      </c>
      <c r="D224" s="35">
        <v>1E-4</v>
      </c>
      <c r="E224" s="65">
        <f t="shared" si="26"/>
        <v>13523.995643442166</v>
      </c>
      <c r="F224" s="55">
        <f t="shared" si="27"/>
        <v>13524</v>
      </c>
      <c r="G224" s="56">
        <f t="shared" si="24"/>
        <v>-4.2223199998261407E-3</v>
      </c>
      <c r="K224" s="55">
        <f t="shared" si="25"/>
        <v>-4.2223199998261407E-3</v>
      </c>
      <c r="O224" s="55">
        <f t="shared" ca="1" si="28"/>
        <v>-4.341728586416206E-3</v>
      </c>
      <c r="Q224" s="66">
        <f t="shared" si="29"/>
        <v>42675.012199999997</v>
      </c>
    </row>
    <row r="225" spans="1:17" s="55" customFormat="1" ht="12.95" customHeight="1" x14ac:dyDescent="0.2">
      <c r="A225" s="36" t="s">
        <v>754</v>
      </c>
      <c r="B225" s="37" t="s">
        <v>89</v>
      </c>
      <c r="C225" s="38">
        <v>57902.856399999997</v>
      </c>
      <c r="D225" s="38">
        <v>1E-4</v>
      </c>
      <c r="E225" s="65">
        <f t="shared" si="26"/>
        <v>13739.995405221927</v>
      </c>
      <c r="F225" s="55">
        <f t="shared" si="27"/>
        <v>13740</v>
      </c>
      <c r="G225" s="56">
        <f t="shared" si="24"/>
        <v>-4.4532000028993934E-3</v>
      </c>
      <c r="K225" s="55">
        <f t="shared" si="25"/>
        <v>-4.4532000028993934E-3</v>
      </c>
      <c r="O225" s="55">
        <f t="shared" ca="1" si="28"/>
        <v>-4.3139419532429186E-3</v>
      </c>
      <c r="Q225" s="66">
        <f t="shared" si="29"/>
        <v>42884.356399999997</v>
      </c>
    </row>
    <row r="226" spans="1:17" s="55" customFormat="1" ht="12.95" customHeight="1" x14ac:dyDescent="0.2">
      <c r="A226" s="41" t="s">
        <v>757</v>
      </c>
      <c r="B226" s="42" t="s">
        <v>89</v>
      </c>
      <c r="C226" s="43">
        <v>58314.760900000001</v>
      </c>
      <c r="D226" s="43">
        <v>1E-4</v>
      </c>
      <c r="E226" s="65">
        <f t="shared" si="26"/>
        <v>14164.995352084621</v>
      </c>
      <c r="F226" s="55">
        <f t="shared" si="27"/>
        <v>14165</v>
      </c>
      <c r="G226" s="56">
        <f t="shared" si="24"/>
        <v>-4.5046999948681332E-3</v>
      </c>
      <c r="K226" s="55">
        <f t="shared" si="25"/>
        <v>-4.5046999948681332E-3</v>
      </c>
      <c r="O226" s="55">
        <f t="shared" ca="1" si="28"/>
        <v>-4.2592691796380705E-3</v>
      </c>
      <c r="Q226" s="66">
        <f t="shared" si="29"/>
        <v>43296.260900000001</v>
      </c>
    </row>
    <row r="227" spans="1:17" s="55" customFormat="1" ht="12.95" customHeight="1" x14ac:dyDescent="0.2">
      <c r="A227" s="47" t="s">
        <v>761</v>
      </c>
      <c r="B227" s="42" t="s">
        <v>89</v>
      </c>
      <c r="C227" s="43">
        <v>58348.681700000001</v>
      </c>
      <c r="D227" s="43">
        <v>5.9999999999999995E-4</v>
      </c>
      <c r="E227" s="65">
        <f t="shared" si="26"/>
        <v>14199.994576898966</v>
      </c>
      <c r="F227" s="55">
        <f t="shared" si="27"/>
        <v>14200</v>
      </c>
      <c r="G227" s="56">
        <f t="shared" si="24"/>
        <v>-5.2559999967343174E-3</v>
      </c>
      <c r="K227" s="55">
        <f t="shared" si="25"/>
        <v>-5.2559999967343174E-3</v>
      </c>
      <c r="O227" s="55">
        <f t="shared" ca="1" si="28"/>
        <v>-4.2547667159294356E-3</v>
      </c>
      <c r="Q227" s="66">
        <f t="shared" si="29"/>
        <v>43330.181700000001</v>
      </c>
    </row>
    <row r="228" spans="1:17" s="55" customFormat="1" ht="12.95" customHeight="1" x14ac:dyDescent="0.2">
      <c r="A228" s="48" t="s">
        <v>762</v>
      </c>
      <c r="B228" s="49" t="s">
        <v>89</v>
      </c>
      <c r="C228" s="76">
        <v>58348.681700000001</v>
      </c>
      <c r="D228" s="50">
        <v>5.9999999999999995E-4</v>
      </c>
      <c r="E228" s="65">
        <f t="shared" si="26"/>
        <v>14199.994576898966</v>
      </c>
      <c r="F228" s="55">
        <f t="shared" si="27"/>
        <v>14200</v>
      </c>
      <c r="G228" s="56">
        <f t="shared" si="24"/>
        <v>-5.2559999967343174E-3</v>
      </c>
      <c r="K228" s="55">
        <f t="shared" si="25"/>
        <v>-5.2559999967343174E-3</v>
      </c>
      <c r="O228" s="55">
        <f t="shared" ca="1" si="28"/>
        <v>-4.2547667159294356E-3</v>
      </c>
      <c r="Q228" s="66">
        <f t="shared" si="29"/>
        <v>43330.181700000001</v>
      </c>
    </row>
    <row r="229" spans="1:17" s="55" customFormat="1" ht="12.95" customHeight="1" x14ac:dyDescent="0.2">
      <c r="A229" s="39" t="s">
        <v>0</v>
      </c>
      <c r="B229" s="40" t="s">
        <v>89</v>
      </c>
      <c r="C229" s="39">
        <v>58382.604599999999</v>
      </c>
      <c r="D229" s="39">
        <v>2.0000000000000001E-4</v>
      </c>
      <c r="E229" s="65">
        <f t="shared" si="26"/>
        <v>14234.995968477419</v>
      </c>
      <c r="F229" s="55">
        <f t="shared" si="27"/>
        <v>14235</v>
      </c>
      <c r="G229" s="56">
        <f t="shared" si="24"/>
        <v>-3.9073000007192604E-3</v>
      </c>
      <c r="K229" s="55">
        <f t="shared" si="25"/>
        <v>-3.9073000007192604E-3</v>
      </c>
      <c r="O229" s="55">
        <f t="shared" ca="1" si="28"/>
        <v>-4.2502642522208017E-3</v>
      </c>
      <c r="Q229" s="66">
        <f t="shared" si="29"/>
        <v>43364.104599999999</v>
      </c>
    </row>
    <row r="230" spans="1:17" s="55" customFormat="1" ht="12.95" customHeight="1" x14ac:dyDescent="0.2">
      <c r="A230" s="39" t="s">
        <v>0</v>
      </c>
      <c r="B230" s="40" t="s">
        <v>89</v>
      </c>
      <c r="C230" s="39">
        <v>58386.481099999997</v>
      </c>
      <c r="D230" s="39">
        <v>1E-4</v>
      </c>
      <c r="E230" s="65">
        <f t="shared" si="26"/>
        <v>14238.995711850004</v>
      </c>
      <c r="F230" s="55">
        <f t="shared" si="27"/>
        <v>14239</v>
      </c>
      <c r="G230" s="56">
        <f t="shared" si="24"/>
        <v>-4.1560200043022633E-3</v>
      </c>
      <c r="K230" s="55">
        <f t="shared" si="25"/>
        <v>-4.1560200043022633E-3</v>
      </c>
      <c r="O230" s="55">
        <f t="shared" ca="1" si="28"/>
        <v>-4.2497496849398146E-3</v>
      </c>
      <c r="Q230" s="66">
        <f t="shared" si="29"/>
        <v>43367.981099999997</v>
      </c>
    </row>
    <row r="231" spans="1:17" s="55" customFormat="1" ht="12.95" customHeight="1" x14ac:dyDescent="0.2">
      <c r="A231" s="39" t="s">
        <v>0</v>
      </c>
      <c r="B231" s="40" t="s">
        <v>89</v>
      </c>
      <c r="C231" s="39">
        <v>58388.419099999999</v>
      </c>
      <c r="D231" s="39">
        <v>1E-4</v>
      </c>
      <c r="E231" s="65">
        <f t="shared" si="26"/>
        <v>14240.99532558819</v>
      </c>
      <c r="F231" s="55">
        <f t="shared" si="27"/>
        <v>14241</v>
      </c>
      <c r="G231" s="56">
        <f t="shared" si="24"/>
        <v>-4.5303799997782335E-3</v>
      </c>
      <c r="K231" s="55">
        <f t="shared" si="25"/>
        <v>-4.5303799997782335E-3</v>
      </c>
      <c r="O231" s="55">
        <f t="shared" ca="1" si="28"/>
        <v>-4.2494924012993207E-3</v>
      </c>
      <c r="Q231" s="66">
        <f t="shared" si="29"/>
        <v>43369.919099999999</v>
      </c>
    </row>
    <row r="232" spans="1:17" s="55" customFormat="1" ht="12.95" customHeight="1" x14ac:dyDescent="0.2">
      <c r="A232" s="39" t="s">
        <v>0</v>
      </c>
      <c r="B232" s="40" t="s">
        <v>89</v>
      </c>
      <c r="C232" s="39">
        <v>58414.586900000002</v>
      </c>
      <c r="D232" s="39">
        <v>1E-4</v>
      </c>
      <c r="E232" s="65">
        <f t="shared" si="26"/>
        <v>14267.995063657365</v>
      </c>
      <c r="F232" s="55">
        <f t="shared" si="27"/>
        <v>14268</v>
      </c>
      <c r="G232" s="56">
        <f t="shared" si="24"/>
        <v>-4.7842400017543696E-3</v>
      </c>
      <c r="K232" s="55">
        <f t="shared" si="25"/>
        <v>-4.7842400017543696E-3</v>
      </c>
      <c r="O232" s="55">
        <f t="shared" ca="1" si="28"/>
        <v>-4.2460190721526599E-3</v>
      </c>
      <c r="Q232" s="66">
        <f t="shared" si="29"/>
        <v>43396.086900000002</v>
      </c>
    </row>
    <row r="233" spans="1:17" s="55" customFormat="1" ht="12.95" customHeight="1" x14ac:dyDescent="0.2">
      <c r="A233" s="41" t="s">
        <v>758</v>
      </c>
      <c r="B233" s="42" t="s">
        <v>89</v>
      </c>
      <c r="C233" s="43">
        <v>58694.682099999998</v>
      </c>
      <c r="D233" s="43">
        <v>1E-4</v>
      </c>
      <c r="E233" s="65">
        <f t="shared" si="26"/>
        <v>14556.995171974932</v>
      </c>
      <c r="F233" s="55">
        <f t="shared" si="27"/>
        <v>14557</v>
      </c>
      <c r="G233" s="56">
        <f t="shared" si="24"/>
        <v>-4.6792600041953847E-3</v>
      </c>
      <c r="K233" s="55">
        <f t="shared" si="25"/>
        <v>-4.6792600041953847E-3</v>
      </c>
      <c r="O233" s="55">
        <f t="shared" ca="1" si="28"/>
        <v>-4.2088415861013632E-3</v>
      </c>
      <c r="Q233" s="66">
        <f t="shared" si="29"/>
        <v>43676.182099999998</v>
      </c>
    </row>
    <row r="234" spans="1:17" s="55" customFormat="1" ht="12.95" customHeight="1" x14ac:dyDescent="0.2">
      <c r="A234" s="44" t="s">
        <v>759</v>
      </c>
      <c r="B234" s="45" t="s">
        <v>89</v>
      </c>
      <c r="C234" s="46">
        <v>58733.450700000001</v>
      </c>
      <c r="D234" s="46">
        <v>1E-4</v>
      </c>
      <c r="E234" s="65">
        <f t="shared" si="26"/>
        <v>14596.996320153556</v>
      </c>
      <c r="F234" s="55">
        <f t="shared" si="27"/>
        <v>14597</v>
      </c>
      <c r="G234" s="56">
        <f t="shared" si="24"/>
        <v>-3.5664600000018254E-3</v>
      </c>
      <c r="K234" s="55">
        <f t="shared" si="25"/>
        <v>-3.5664600000018254E-3</v>
      </c>
      <c r="O234" s="55">
        <f t="shared" ca="1" si="28"/>
        <v>-4.2036959132914949E-3</v>
      </c>
      <c r="Q234" s="66">
        <f t="shared" si="29"/>
        <v>43714.950700000001</v>
      </c>
    </row>
    <row r="235" spans="1:17" s="55" customFormat="1" ht="12.95" customHeight="1" x14ac:dyDescent="0.2">
      <c r="A235" s="44" t="s">
        <v>760</v>
      </c>
      <c r="B235" s="45" t="s">
        <v>89</v>
      </c>
      <c r="C235" s="46">
        <v>58972.839200000002</v>
      </c>
      <c r="D235" s="46">
        <v>2.0000000000000001E-4</v>
      </c>
      <c r="E235" s="65">
        <f t="shared" si="26"/>
        <v>14843.995563375078</v>
      </c>
      <c r="F235" s="55">
        <f t="shared" si="27"/>
        <v>14844</v>
      </c>
      <c r="G235" s="56">
        <f t="shared" si="24"/>
        <v>-4.2999199940823019E-3</v>
      </c>
      <c r="K235" s="55">
        <f t="shared" si="25"/>
        <v>-4.2999199940823019E-3</v>
      </c>
      <c r="O235" s="55">
        <f t="shared" ca="1" si="28"/>
        <v>-4.1719213836905605E-3</v>
      </c>
      <c r="Q235" s="66">
        <f t="shared" si="29"/>
        <v>43954.339200000002</v>
      </c>
    </row>
    <row r="236" spans="1:17" s="55" customFormat="1" ht="12.95" customHeight="1" x14ac:dyDescent="0.2">
      <c r="A236" s="50" t="s">
        <v>763</v>
      </c>
      <c r="B236" s="49" t="s">
        <v>89</v>
      </c>
      <c r="C236" s="76">
        <v>59489.418799999999</v>
      </c>
      <c r="D236" s="50">
        <v>1E-4</v>
      </c>
      <c r="E236" s="65">
        <f t="shared" si="26"/>
        <v>15376.998486504948</v>
      </c>
      <c r="F236" s="55">
        <f t="shared" si="27"/>
        <v>15377</v>
      </c>
      <c r="G236" s="56">
        <f t="shared" si="24"/>
        <v>-1.466859997890424E-3</v>
      </c>
      <c r="K236" s="55">
        <f t="shared" si="25"/>
        <v>-1.466859997890424E-3</v>
      </c>
      <c r="O236" s="55">
        <f t="shared" ca="1" si="28"/>
        <v>-4.1033552934990683E-3</v>
      </c>
      <c r="Q236" s="66">
        <f t="shared" si="29"/>
        <v>44470.918799999999</v>
      </c>
    </row>
    <row r="237" spans="1:17" s="55" customFormat="1" ht="12.95" customHeight="1" x14ac:dyDescent="0.2">
      <c r="A237" s="51" t="s">
        <v>764</v>
      </c>
      <c r="B237" s="52" t="s">
        <v>89</v>
      </c>
      <c r="C237" s="76">
        <v>59796.648300000001</v>
      </c>
      <c r="D237" s="50">
        <v>2.0000000000000001E-4</v>
      </c>
      <c r="E237" s="65">
        <f t="shared" ref="E237:E238" si="30">+(C237-C$7)/C$8</f>
        <v>15693.995560279698</v>
      </c>
      <c r="F237" s="55">
        <f t="shared" ref="F237:F238" si="31">ROUND(2*E237,0)/2</f>
        <v>15694</v>
      </c>
      <c r="G237" s="56">
        <f t="shared" ref="G237:G238" si="32">+C237-(C$7+F237*C$8)</f>
        <v>-4.3029200023738667E-3</v>
      </c>
      <c r="K237" s="55">
        <f t="shared" ref="K237:K238" si="33">+G237</f>
        <v>-4.3029200023738667E-3</v>
      </c>
      <c r="O237" s="55">
        <f t="shared" ref="O237:O238" ca="1" si="34">+C$11+C$12*F237</f>
        <v>-4.0625758364808643E-3</v>
      </c>
      <c r="Q237" s="66">
        <f t="shared" ref="Q237:Q238" si="35">+C237-15018.5</f>
        <v>44778.148300000001</v>
      </c>
    </row>
    <row r="238" spans="1:17" s="55" customFormat="1" ht="12.95" customHeight="1" x14ac:dyDescent="0.2">
      <c r="A238" s="51" t="s">
        <v>764</v>
      </c>
      <c r="B238" s="52" t="s">
        <v>89</v>
      </c>
      <c r="C238" s="76">
        <v>59866.4306</v>
      </c>
      <c r="D238" s="50">
        <v>2.0000000000000001E-4</v>
      </c>
      <c r="E238" s="65">
        <f t="shared" si="30"/>
        <v>15765.996409486143</v>
      </c>
      <c r="F238" s="55">
        <f t="shared" si="31"/>
        <v>15766</v>
      </c>
      <c r="G238" s="56">
        <f t="shared" si="32"/>
        <v>-3.4798799970303662E-3</v>
      </c>
      <c r="K238" s="55">
        <f t="shared" si="33"/>
        <v>-3.4798799970303662E-3</v>
      </c>
      <c r="O238" s="55">
        <f t="shared" ca="1" si="34"/>
        <v>-4.0533136254231016E-3</v>
      </c>
      <c r="Q238" s="66">
        <f t="shared" si="35"/>
        <v>44847.9306</v>
      </c>
    </row>
    <row r="239" spans="1:17" s="55" customFormat="1" ht="12.95" customHeight="1" x14ac:dyDescent="0.2">
      <c r="A239" s="53" t="s">
        <v>765</v>
      </c>
      <c r="B239" s="54" t="s">
        <v>89</v>
      </c>
      <c r="C239" s="50">
        <v>60104.849399999999</v>
      </c>
      <c r="D239" s="50">
        <v>2.0000000000000001E-4</v>
      </c>
      <c r="E239" s="65">
        <f t="shared" ref="E239" si="36">+(C239-C$7)/C$8</f>
        <v>16011.995123583867</v>
      </c>
      <c r="F239" s="55">
        <f t="shared" ref="F239" si="37">ROUND(2*E239,0)/2</f>
        <v>16012</v>
      </c>
      <c r="G239" s="56">
        <f t="shared" ref="G239" si="38">+C239-(C$7+F239*C$8)</f>
        <v>-4.7261600047932006E-3</v>
      </c>
      <c r="K239" s="55">
        <f t="shared" ref="K239" si="39">+G239</f>
        <v>-4.7261600047932006E-3</v>
      </c>
      <c r="O239" s="55">
        <f t="shared" ref="O239" ca="1" si="40">+C$11+C$12*F239</f>
        <v>-4.0216677376424129E-3</v>
      </c>
      <c r="Q239" s="66">
        <f t="shared" ref="Q239" si="41">+C239-15018.5</f>
        <v>45086.349399999999</v>
      </c>
    </row>
    <row r="240" spans="1:17" s="55" customFormat="1" ht="12.95" customHeight="1" x14ac:dyDescent="0.2">
      <c r="A240" s="51" t="s">
        <v>766</v>
      </c>
      <c r="B240" s="77" t="s">
        <v>89</v>
      </c>
      <c r="C240" s="78">
        <v>60213.398399999998</v>
      </c>
      <c r="D240" s="78">
        <v>1E-4</v>
      </c>
      <c r="E240" s="65">
        <f t="shared" ref="E240" si="42">+(C240-C$7)/C$8</f>
        <v>16123.995160563307</v>
      </c>
      <c r="F240" s="55">
        <f t="shared" ref="F240" si="43">ROUND(2*E240,0)/2</f>
        <v>16124</v>
      </c>
      <c r="G240" s="56">
        <f t="shared" ref="G240" si="44">+C240-(C$7+F240*C$8)</f>
        <v>-4.6903200054657646E-3</v>
      </c>
      <c r="K240" s="55">
        <f t="shared" ref="K240" si="45">+G240</f>
        <v>-4.6903200054657646E-3</v>
      </c>
      <c r="O240" s="55">
        <f t="shared" ref="O240" ca="1" si="46">+C$11+C$12*F240</f>
        <v>-4.0072598537747826E-3</v>
      </c>
      <c r="Q240" s="66">
        <f t="shared" ref="Q240" si="47">+C240-15018.5</f>
        <v>45194.898399999998</v>
      </c>
    </row>
    <row r="241" spans="1:17" s="55" customFormat="1" ht="12.95" customHeight="1" x14ac:dyDescent="0.2">
      <c r="A241" s="48" t="s">
        <v>772</v>
      </c>
      <c r="B241" s="54" t="s">
        <v>89</v>
      </c>
      <c r="C241" s="88">
        <v>60516.754000000001</v>
      </c>
      <c r="D241" s="89">
        <v>1E-4</v>
      </c>
      <c r="E241" s="65">
        <f t="shared" ref="E241" si="48">+(C241-C$7)/C$8</f>
        <v>16436.995173625801</v>
      </c>
      <c r="F241" s="55">
        <f t="shared" ref="F241" si="49">ROUND(2*E241,0)/2</f>
        <v>16437</v>
      </c>
      <c r="G241" s="56">
        <f t="shared" ref="G241" si="50">+C241-(C$7+F241*C$8)</f>
        <v>-4.6776599992881529E-3</v>
      </c>
      <c r="K241" s="55">
        <f t="shared" ref="K241" si="51">+G241</f>
        <v>-4.6776599992881529E-3</v>
      </c>
      <c r="O241" s="55">
        <f t="shared" ref="O241" ca="1" si="52">+C$11+C$12*F241</f>
        <v>-3.9669949640375648E-3</v>
      </c>
      <c r="Q241" s="66">
        <f t="shared" ref="Q241" si="53">+C241-15018.5</f>
        <v>45498.254000000001</v>
      </c>
    </row>
    <row r="242" spans="1:17" s="55" customFormat="1" ht="12.95" customHeight="1" x14ac:dyDescent="0.2">
      <c r="A242" s="65"/>
      <c r="B242" s="65"/>
      <c r="C242" s="68"/>
      <c r="D242" s="68"/>
      <c r="E242" s="65"/>
      <c r="G242" s="56"/>
    </row>
    <row r="243" spans="1:17" s="55" customFormat="1" ht="12.95" customHeight="1" x14ac:dyDescent="0.2">
      <c r="A243" s="65"/>
      <c r="B243" s="65"/>
      <c r="C243" s="68"/>
      <c r="D243" s="68"/>
      <c r="E243" s="65"/>
      <c r="G243" s="56"/>
    </row>
    <row r="244" spans="1:17" s="55" customFormat="1" ht="12.95" customHeight="1" x14ac:dyDescent="0.2">
      <c r="A244" s="65"/>
      <c r="B244" s="65"/>
      <c r="C244" s="68"/>
      <c r="D244" s="68"/>
      <c r="E244" s="65"/>
      <c r="G244" s="56"/>
    </row>
    <row r="245" spans="1:17" s="55" customFormat="1" ht="12.95" customHeight="1" x14ac:dyDescent="0.2">
      <c r="A245" s="65"/>
      <c r="B245" s="65"/>
      <c r="C245" s="68"/>
      <c r="D245" s="68"/>
      <c r="E245" s="65"/>
      <c r="G245" s="56"/>
    </row>
    <row r="246" spans="1:17" s="55" customFormat="1" ht="12.95" customHeight="1" x14ac:dyDescent="0.2">
      <c r="A246" s="65"/>
      <c r="B246" s="65"/>
      <c r="C246" s="68"/>
      <c r="D246" s="68"/>
      <c r="E246" s="65"/>
      <c r="G246" s="56"/>
    </row>
    <row r="247" spans="1:17" s="55" customFormat="1" ht="12.95" customHeight="1" x14ac:dyDescent="0.2">
      <c r="A247" s="65"/>
      <c r="B247" s="65"/>
      <c r="C247" s="68"/>
      <c r="D247" s="68"/>
      <c r="E247" s="65"/>
      <c r="G247" s="56"/>
    </row>
    <row r="248" spans="1:17" s="55" customFormat="1" ht="12.95" customHeight="1" x14ac:dyDescent="0.2">
      <c r="A248" s="65"/>
      <c r="B248" s="65"/>
      <c r="C248" s="68"/>
      <c r="D248" s="68"/>
      <c r="E248" s="65"/>
      <c r="G248" s="56"/>
    </row>
    <row r="249" spans="1:17" s="55" customFormat="1" ht="12.95" customHeight="1" x14ac:dyDescent="0.2">
      <c r="A249" s="65"/>
      <c r="B249" s="65"/>
      <c r="C249" s="68"/>
      <c r="D249" s="68"/>
      <c r="E249" s="65"/>
      <c r="G249" s="56"/>
    </row>
    <row r="250" spans="1:17" s="55" customFormat="1" ht="12.95" customHeight="1" x14ac:dyDescent="0.2">
      <c r="A250" s="65"/>
      <c r="B250" s="65"/>
      <c r="C250" s="68"/>
      <c r="D250" s="68"/>
      <c r="E250" s="65"/>
      <c r="G250" s="56"/>
    </row>
    <row r="251" spans="1:17" s="55" customFormat="1" ht="12.95" customHeight="1" x14ac:dyDescent="0.2">
      <c r="A251" s="65"/>
      <c r="B251" s="65"/>
      <c r="C251" s="68"/>
      <c r="D251" s="68"/>
      <c r="E251" s="65"/>
      <c r="G251" s="56"/>
    </row>
    <row r="252" spans="1:17" s="55" customFormat="1" ht="12.95" customHeight="1" x14ac:dyDescent="0.2">
      <c r="A252" s="65"/>
      <c r="B252" s="65"/>
      <c r="C252" s="68"/>
      <c r="D252" s="68"/>
      <c r="E252" s="65"/>
      <c r="G252" s="56"/>
    </row>
    <row r="253" spans="1:17" s="55" customFormat="1" ht="12.95" customHeight="1" x14ac:dyDescent="0.2">
      <c r="A253" s="65"/>
      <c r="B253" s="65"/>
      <c r="C253" s="68"/>
      <c r="D253" s="68"/>
      <c r="E253" s="65"/>
      <c r="G253" s="56"/>
    </row>
    <row r="254" spans="1:17" s="55" customFormat="1" ht="12.95" customHeight="1" x14ac:dyDescent="0.2">
      <c r="A254" s="65"/>
      <c r="B254" s="65"/>
      <c r="C254" s="68"/>
      <c r="D254" s="68"/>
      <c r="E254" s="65"/>
      <c r="G254" s="56"/>
    </row>
    <row r="255" spans="1:17" s="55" customFormat="1" ht="12.95" customHeight="1" x14ac:dyDescent="0.2">
      <c r="A255" s="65"/>
      <c r="B255" s="65"/>
      <c r="C255" s="68"/>
      <c r="D255" s="68"/>
      <c r="E255" s="65"/>
      <c r="G255" s="56"/>
    </row>
    <row r="256" spans="1:17" s="55" customFormat="1" ht="12.95" customHeight="1" x14ac:dyDescent="0.2">
      <c r="A256" s="65"/>
      <c r="B256" s="65"/>
      <c r="C256" s="68"/>
      <c r="D256" s="68"/>
      <c r="E256" s="65"/>
      <c r="G256" s="56"/>
    </row>
    <row r="257" spans="1:7" s="55" customFormat="1" ht="12.95" customHeight="1" x14ac:dyDescent="0.2">
      <c r="A257" s="65"/>
      <c r="B257" s="65"/>
      <c r="C257" s="68"/>
      <c r="D257" s="68"/>
      <c r="E257" s="65"/>
      <c r="G257" s="56"/>
    </row>
    <row r="258" spans="1:7" s="55" customFormat="1" ht="12.95" customHeight="1" x14ac:dyDescent="0.2">
      <c r="A258" s="65"/>
      <c r="B258" s="65"/>
      <c r="C258" s="68"/>
      <c r="D258" s="68"/>
      <c r="E258" s="65"/>
      <c r="G258" s="56"/>
    </row>
    <row r="259" spans="1:7" s="55" customFormat="1" ht="12.95" customHeight="1" x14ac:dyDescent="0.2">
      <c r="A259" s="65"/>
      <c r="B259" s="65"/>
      <c r="C259" s="68"/>
      <c r="D259" s="68"/>
      <c r="E259" s="65"/>
      <c r="G259" s="56"/>
    </row>
    <row r="260" spans="1:7" s="55" customFormat="1" ht="12.95" customHeight="1" x14ac:dyDescent="0.2">
      <c r="A260" s="65"/>
      <c r="B260" s="65"/>
      <c r="C260" s="68"/>
      <c r="D260" s="68"/>
      <c r="E260" s="65"/>
      <c r="G260" s="56"/>
    </row>
    <row r="261" spans="1:7" s="55" customFormat="1" ht="12.95" customHeight="1" x14ac:dyDescent="0.2">
      <c r="A261" s="65"/>
      <c r="B261" s="65"/>
      <c r="C261" s="68"/>
      <c r="D261" s="68"/>
      <c r="E261" s="65"/>
      <c r="G261" s="56"/>
    </row>
    <row r="262" spans="1:7" s="55" customFormat="1" ht="12.95" customHeight="1" x14ac:dyDescent="0.2">
      <c r="A262" s="65"/>
      <c r="B262" s="65"/>
      <c r="C262" s="68"/>
      <c r="D262" s="68"/>
      <c r="E262" s="65"/>
      <c r="G262" s="56"/>
    </row>
    <row r="263" spans="1:7" s="55" customFormat="1" ht="12.95" customHeight="1" x14ac:dyDescent="0.2">
      <c r="A263" s="65"/>
      <c r="B263" s="65"/>
      <c r="C263" s="68"/>
      <c r="D263" s="68"/>
      <c r="E263" s="65"/>
      <c r="G263" s="56"/>
    </row>
    <row r="264" spans="1:7" s="55" customFormat="1" ht="12.95" customHeight="1" x14ac:dyDescent="0.2">
      <c r="A264" s="65"/>
      <c r="B264" s="65"/>
      <c r="C264" s="68"/>
      <c r="D264" s="68"/>
      <c r="E264" s="65"/>
      <c r="G264" s="56"/>
    </row>
    <row r="265" spans="1:7" s="55" customFormat="1" ht="12.95" customHeight="1" x14ac:dyDescent="0.2">
      <c r="A265" s="65"/>
      <c r="B265" s="65"/>
      <c r="C265" s="68"/>
      <c r="D265" s="68"/>
      <c r="E265" s="65"/>
      <c r="G265" s="56"/>
    </row>
    <row r="266" spans="1:7" s="55" customFormat="1" ht="12.95" customHeight="1" x14ac:dyDescent="0.2">
      <c r="A266" s="65"/>
      <c r="B266" s="65"/>
      <c r="C266" s="68"/>
      <c r="D266" s="68"/>
      <c r="E266" s="65"/>
      <c r="G266" s="56"/>
    </row>
    <row r="267" spans="1:7" s="55" customFormat="1" ht="12.95" customHeight="1" x14ac:dyDescent="0.2">
      <c r="A267" s="65"/>
      <c r="B267" s="65"/>
      <c r="C267" s="68"/>
      <c r="D267" s="68"/>
      <c r="E267" s="65"/>
      <c r="G267" s="56"/>
    </row>
    <row r="268" spans="1:7" s="55" customFormat="1" ht="12.95" customHeight="1" x14ac:dyDescent="0.2">
      <c r="A268" s="65"/>
      <c r="B268" s="65"/>
      <c r="C268" s="68"/>
      <c r="D268" s="68"/>
      <c r="E268" s="65"/>
      <c r="G268" s="56"/>
    </row>
    <row r="269" spans="1:7" s="55" customFormat="1" ht="12.95" customHeight="1" x14ac:dyDescent="0.2">
      <c r="A269" s="65"/>
      <c r="B269" s="65"/>
      <c r="C269" s="68"/>
      <c r="D269" s="68"/>
      <c r="E269" s="65"/>
      <c r="G269" s="56"/>
    </row>
    <row r="270" spans="1:7" s="55" customFormat="1" ht="12.95" customHeight="1" x14ac:dyDescent="0.2">
      <c r="A270" s="65"/>
      <c r="B270" s="65"/>
      <c r="C270" s="68"/>
      <c r="D270" s="68"/>
      <c r="E270" s="65"/>
      <c r="G270" s="56"/>
    </row>
    <row r="271" spans="1:7" s="55" customFormat="1" ht="12.95" customHeight="1" x14ac:dyDescent="0.2">
      <c r="A271" s="65"/>
      <c r="B271" s="65"/>
      <c r="C271" s="68"/>
      <c r="D271" s="68"/>
      <c r="E271" s="65"/>
      <c r="G271" s="56"/>
    </row>
    <row r="272" spans="1:7" s="55" customFormat="1" ht="12.95" customHeight="1" x14ac:dyDescent="0.2">
      <c r="A272" s="65"/>
      <c r="B272" s="65"/>
      <c r="C272" s="68"/>
      <c r="D272" s="68"/>
      <c r="E272" s="65"/>
      <c r="G272" s="56"/>
    </row>
    <row r="273" spans="1:7" s="55" customFormat="1" ht="12.95" customHeight="1" x14ac:dyDescent="0.2">
      <c r="A273" s="65"/>
      <c r="B273" s="65"/>
      <c r="C273" s="68"/>
      <c r="D273" s="68"/>
      <c r="E273" s="65"/>
      <c r="G273" s="56"/>
    </row>
    <row r="274" spans="1:7" s="55" customFormat="1" ht="12.95" customHeight="1" x14ac:dyDescent="0.2">
      <c r="A274" s="65"/>
      <c r="B274" s="65"/>
      <c r="C274" s="68"/>
      <c r="D274" s="68"/>
      <c r="E274" s="65"/>
      <c r="G274" s="56"/>
    </row>
    <row r="275" spans="1:7" s="55" customFormat="1" ht="12.95" customHeight="1" x14ac:dyDescent="0.2">
      <c r="A275" s="65"/>
      <c r="B275" s="65"/>
      <c r="C275" s="68"/>
      <c r="D275" s="68"/>
      <c r="E275" s="65"/>
      <c r="G275" s="56"/>
    </row>
    <row r="276" spans="1:7" s="55" customFormat="1" ht="12.95" customHeight="1" x14ac:dyDescent="0.2">
      <c r="A276" s="65"/>
      <c r="B276" s="65"/>
      <c r="C276" s="68"/>
      <c r="D276" s="68"/>
      <c r="E276" s="65"/>
      <c r="G276" s="56"/>
    </row>
    <row r="277" spans="1:7" s="55" customFormat="1" ht="12.95" customHeight="1" x14ac:dyDescent="0.2">
      <c r="A277" s="65"/>
      <c r="B277" s="65"/>
      <c r="C277" s="68"/>
      <c r="D277" s="68"/>
      <c r="E277" s="65"/>
      <c r="G277" s="56"/>
    </row>
    <row r="278" spans="1:7" s="55" customFormat="1" ht="12.95" customHeight="1" x14ac:dyDescent="0.2">
      <c r="A278" s="65"/>
      <c r="B278" s="65"/>
      <c r="C278" s="68"/>
      <c r="D278" s="68"/>
      <c r="E278" s="65"/>
      <c r="G278" s="56"/>
    </row>
    <row r="279" spans="1:7" s="55" customFormat="1" ht="12.95" customHeight="1" x14ac:dyDescent="0.2">
      <c r="A279" s="65"/>
      <c r="B279" s="65"/>
      <c r="C279" s="68"/>
      <c r="D279" s="68"/>
      <c r="E279" s="65"/>
      <c r="G279" s="56"/>
    </row>
    <row r="280" spans="1:7" s="55" customFormat="1" ht="12.95" customHeight="1" x14ac:dyDescent="0.2">
      <c r="A280" s="65"/>
      <c r="B280" s="65"/>
      <c r="C280" s="68"/>
      <c r="D280" s="68"/>
      <c r="E280" s="65"/>
      <c r="G280" s="56"/>
    </row>
    <row r="281" spans="1:7" s="55" customFormat="1" ht="12.95" customHeight="1" x14ac:dyDescent="0.2">
      <c r="A281" s="65"/>
      <c r="B281" s="65"/>
      <c r="C281" s="68"/>
      <c r="D281" s="68"/>
      <c r="E281" s="65"/>
      <c r="G281" s="56"/>
    </row>
    <row r="282" spans="1:7" s="55" customFormat="1" ht="12.95" customHeight="1" x14ac:dyDescent="0.2">
      <c r="A282" s="65"/>
      <c r="B282" s="65"/>
      <c r="C282" s="68"/>
      <c r="D282" s="68"/>
      <c r="E282" s="65"/>
      <c r="G282" s="56"/>
    </row>
    <row r="283" spans="1:7" s="55" customFormat="1" ht="12.95" customHeight="1" x14ac:dyDescent="0.2">
      <c r="A283" s="65"/>
      <c r="B283" s="65"/>
      <c r="C283" s="68"/>
      <c r="D283" s="68"/>
      <c r="E283" s="65"/>
      <c r="G283" s="56"/>
    </row>
    <row r="284" spans="1:7" s="55" customFormat="1" ht="12.95" customHeight="1" x14ac:dyDescent="0.2">
      <c r="A284" s="65"/>
      <c r="B284" s="65"/>
      <c r="C284" s="68"/>
      <c r="D284" s="68"/>
      <c r="E284" s="65"/>
      <c r="G284" s="56"/>
    </row>
    <row r="285" spans="1:7" s="55" customFormat="1" ht="12.95" customHeight="1" x14ac:dyDescent="0.2">
      <c r="A285" s="65"/>
      <c r="B285" s="65"/>
      <c r="C285" s="68"/>
      <c r="D285" s="68"/>
      <c r="E285" s="65"/>
      <c r="G285" s="56"/>
    </row>
    <row r="286" spans="1:7" s="55" customFormat="1" ht="12.95" customHeight="1" x14ac:dyDescent="0.2">
      <c r="A286" s="65"/>
      <c r="B286" s="65"/>
      <c r="C286" s="68"/>
      <c r="D286" s="68"/>
      <c r="E286" s="65"/>
      <c r="G286" s="56"/>
    </row>
    <row r="287" spans="1:7" s="55" customFormat="1" ht="12.95" customHeight="1" x14ac:dyDescent="0.2">
      <c r="A287" s="65"/>
      <c r="B287" s="65"/>
      <c r="C287" s="68"/>
      <c r="D287" s="68"/>
      <c r="E287" s="65"/>
      <c r="G287" s="56"/>
    </row>
    <row r="288" spans="1:7" s="55" customFormat="1" ht="12.95" customHeight="1" x14ac:dyDescent="0.2">
      <c r="A288" s="65"/>
      <c r="B288" s="65"/>
      <c r="C288" s="68"/>
      <c r="D288" s="68"/>
      <c r="E288" s="65"/>
      <c r="G288" s="56"/>
    </row>
    <row r="289" spans="1:7" s="55" customFormat="1" ht="12.95" customHeight="1" x14ac:dyDescent="0.2">
      <c r="A289" s="65"/>
      <c r="B289" s="65"/>
      <c r="C289" s="68"/>
      <c r="D289" s="68"/>
      <c r="E289" s="65"/>
      <c r="G289" s="56"/>
    </row>
    <row r="290" spans="1:7" s="55" customFormat="1" ht="12.95" customHeight="1" x14ac:dyDescent="0.2">
      <c r="A290" s="65"/>
      <c r="B290" s="65"/>
      <c r="C290" s="68"/>
      <c r="D290" s="68"/>
      <c r="E290" s="65"/>
      <c r="G290" s="56"/>
    </row>
    <row r="291" spans="1:7" s="55" customFormat="1" ht="12.95" customHeight="1" x14ac:dyDescent="0.2">
      <c r="A291" s="65"/>
      <c r="B291" s="65"/>
      <c r="C291" s="68"/>
      <c r="D291" s="68"/>
      <c r="E291" s="65"/>
      <c r="G291" s="56"/>
    </row>
    <row r="292" spans="1:7" s="55" customFormat="1" ht="12.95" customHeight="1" x14ac:dyDescent="0.2">
      <c r="A292" s="65"/>
      <c r="B292" s="65"/>
      <c r="C292" s="68"/>
      <c r="D292" s="68"/>
      <c r="E292" s="65"/>
      <c r="G292" s="56"/>
    </row>
    <row r="293" spans="1:7" s="55" customFormat="1" ht="12.95" customHeight="1" x14ac:dyDescent="0.2">
      <c r="A293" s="65"/>
      <c r="B293" s="65"/>
      <c r="C293" s="68"/>
      <c r="D293" s="68"/>
      <c r="E293" s="65"/>
      <c r="G293" s="56"/>
    </row>
    <row r="294" spans="1:7" s="55" customFormat="1" ht="12.95" customHeight="1" x14ac:dyDescent="0.2">
      <c r="A294" s="65"/>
      <c r="B294" s="65"/>
      <c r="C294" s="68"/>
      <c r="D294" s="68"/>
      <c r="E294" s="65"/>
      <c r="G294" s="56"/>
    </row>
    <row r="295" spans="1:7" s="55" customFormat="1" ht="12.95" customHeight="1" x14ac:dyDescent="0.2">
      <c r="A295" s="65"/>
      <c r="B295" s="65"/>
      <c r="C295" s="68"/>
      <c r="D295" s="68"/>
      <c r="E295" s="65"/>
      <c r="G295" s="56"/>
    </row>
    <row r="296" spans="1:7" s="55" customFormat="1" ht="12.95" customHeight="1" x14ac:dyDescent="0.2">
      <c r="A296" s="65"/>
      <c r="B296" s="65"/>
      <c r="C296" s="68"/>
      <c r="D296" s="68"/>
      <c r="E296" s="65"/>
      <c r="G296" s="56"/>
    </row>
    <row r="297" spans="1:7" s="55" customFormat="1" ht="12.95" customHeight="1" x14ac:dyDescent="0.2">
      <c r="A297" s="65"/>
      <c r="B297" s="65"/>
      <c r="C297" s="68"/>
      <c r="D297" s="68"/>
      <c r="E297" s="65"/>
      <c r="G297" s="56"/>
    </row>
    <row r="298" spans="1:7" s="55" customFormat="1" ht="12.95" customHeight="1" x14ac:dyDescent="0.2">
      <c r="A298" s="65"/>
      <c r="B298" s="65"/>
      <c r="C298" s="68"/>
      <c r="D298" s="68"/>
      <c r="E298" s="65"/>
      <c r="G298" s="56"/>
    </row>
    <row r="299" spans="1:7" s="55" customFormat="1" ht="12.95" customHeight="1" x14ac:dyDescent="0.2">
      <c r="A299" s="65"/>
      <c r="B299" s="65"/>
      <c r="C299" s="68"/>
      <c r="D299" s="68"/>
      <c r="E299" s="65"/>
      <c r="G299" s="56"/>
    </row>
    <row r="300" spans="1:7" s="55" customFormat="1" ht="12.95" customHeight="1" x14ac:dyDescent="0.2">
      <c r="A300" s="65"/>
      <c r="B300" s="65"/>
      <c r="C300" s="68"/>
      <c r="D300" s="68"/>
      <c r="E300" s="65"/>
      <c r="G300" s="56"/>
    </row>
    <row r="301" spans="1:7" s="55" customFormat="1" ht="12.95" customHeight="1" x14ac:dyDescent="0.2">
      <c r="A301" s="65"/>
      <c r="B301" s="65"/>
      <c r="C301" s="68"/>
      <c r="D301" s="68"/>
      <c r="E301" s="65"/>
      <c r="G301" s="56"/>
    </row>
    <row r="302" spans="1:7" s="55" customFormat="1" ht="12.95" customHeight="1" x14ac:dyDescent="0.2">
      <c r="A302" s="65"/>
      <c r="B302" s="65"/>
      <c r="C302" s="68"/>
      <c r="D302" s="68"/>
      <c r="E302" s="65"/>
      <c r="G302" s="56"/>
    </row>
    <row r="303" spans="1:7" s="55" customFormat="1" ht="12.95" customHeight="1" x14ac:dyDescent="0.2">
      <c r="A303" s="65"/>
      <c r="B303" s="65"/>
      <c r="C303" s="68"/>
      <c r="D303" s="68"/>
      <c r="E303" s="65"/>
      <c r="G303" s="56"/>
    </row>
    <row r="304" spans="1:7" s="55" customFormat="1" ht="12.95" customHeight="1" x14ac:dyDescent="0.2">
      <c r="A304" s="65"/>
      <c r="B304" s="65"/>
      <c r="C304" s="68"/>
      <c r="D304" s="68"/>
      <c r="E304" s="65"/>
      <c r="G304" s="56"/>
    </row>
    <row r="305" spans="1:7" s="55" customFormat="1" ht="12.95" customHeight="1" x14ac:dyDescent="0.2">
      <c r="A305" s="65"/>
      <c r="B305" s="65"/>
      <c r="C305" s="68"/>
      <c r="D305" s="68"/>
      <c r="E305" s="65"/>
      <c r="G305" s="56"/>
    </row>
    <row r="306" spans="1:7" s="55" customFormat="1" ht="12.95" customHeight="1" x14ac:dyDescent="0.2">
      <c r="A306" s="65"/>
      <c r="B306" s="65"/>
      <c r="C306" s="68"/>
      <c r="D306" s="68"/>
      <c r="E306" s="65"/>
      <c r="G306" s="56"/>
    </row>
    <row r="307" spans="1:7" s="55" customFormat="1" ht="12.95" customHeight="1" x14ac:dyDescent="0.2">
      <c r="A307" s="65"/>
      <c r="B307" s="65"/>
      <c r="C307" s="68"/>
      <c r="D307" s="68"/>
      <c r="E307" s="65"/>
      <c r="G307" s="56"/>
    </row>
    <row r="308" spans="1:7" s="55" customFormat="1" ht="12.95" customHeight="1" x14ac:dyDescent="0.2">
      <c r="A308" s="65"/>
      <c r="B308" s="65"/>
      <c r="C308" s="68"/>
      <c r="D308" s="68"/>
      <c r="E308" s="65"/>
      <c r="G308" s="56"/>
    </row>
    <row r="309" spans="1:7" s="55" customFormat="1" ht="12.95" customHeight="1" x14ac:dyDescent="0.2">
      <c r="A309" s="65"/>
      <c r="B309" s="65"/>
      <c r="C309" s="68"/>
      <c r="D309" s="68"/>
      <c r="E309" s="65"/>
      <c r="G309" s="56"/>
    </row>
    <row r="310" spans="1:7" s="55" customFormat="1" ht="12.95" customHeight="1" x14ac:dyDescent="0.2">
      <c r="A310" s="65"/>
      <c r="B310" s="65"/>
      <c r="C310" s="68"/>
      <c r="D310" s="68"/>
      <c r="E310" s="65"/>
      <c r="G310" s="56"/>
    </row>
    <row r="311" spans="1:7" s="55" customFormat="1" ht="12.95" customHeight="1" x14ac:dyDescent="0.2">
      <c r="A311" s="65"/>
      <c r="B311" s="65"/>
      <c r="C311" s="68"/>
      <c r="D311" s="68"/>
      <c r="E311" s="65"/>
      <c r="G311" s="56"/>
    </row>
    <row r="312" spans="1:7" s="55" customFormat="1" ht="12.95" customHeight="1" x14ac:dyDescent="0.2">
      <c r="A312" s="65"/>
      <c r="B312" s="65"/>
      <c r="C312" s="68"/>
      <c r="D312" s="68"/>
      <c r="E312" s="65"/>
      <c r="G312" s="56"/>
    </row>
    <row r="313" spans="1:7" s="55" customFormat="1" ht="12.95" customHeight="1" x14ac:dyDescent="0.2">
      <c r="A313" s="65"/>
      <c r="B313" s="65"/>
      <c r="C313" s="68"/>
      <c r="D313" s="68"/>
      <c r="E313" s="65"/>
      <c r="G313" s="56"/>
    </row>
    <row r="314" spans="1:7" s="55" customFormat="1" ht="12.95" customHeight="1" x14ac:dyDescent="0.2">
      <c r="A314" s="65"/>
      <c r="B314" s="65"/>
      <c r="C314" s="68"/>
      <c r="D314" s="68"/>
      <c r="E314" s="65"/>
      <c r="G314" s="56"/>
    </row>
    <row r="315" spans="1:7" s="55" customFormat="1" ht="12.95" customHeight="1" x14ac:dyDescent="0.2">
      <c r="A315" s="65"/>
      <c r="B315" s="65"/>
      <c r="C315" s="68"/>
      <c r="D315" s="68"/>
      <c r="E315" s="65"/>
      <c r="G315" s="56"/>
    </row>
    <row r="316" spans="1:7" s="55" customFormat="1" ht="12.95" customHeight="1" x14ac:dyDescent="0.2">
      <c r="A316" s="65"/>
      <c r="B316" s="65"/>
      <c r="C316" s="68"/>
      <c r="D316" s="68"/>
      <c r="E316" s="65"/>
      <c r="G316" s="56"/>
    </row>
    <row r="317" spans="1:7" s="55" customFormat="1" ht="12.95" customHeight="1" x14ac:dyDescent="0.2">
      <c r="A317" s="65"/>
      <c r="B317" s="65"/>
      <c r="C317" s="68"/>
      <c r="D317" s="68"/>
      <c r="E317" s="65"/>
      <c r="G317" s="56"/>
    </row>
    <row r="318" spans="1:7" s="55" customFormat="1" ht="12.95" customHeight="1" x14ac:dyDescent="0.2">
      <c r="A318" s="65"/>
      <c r="B318" s="65"/>
      <c r="C318" s="68"/>
      <c r="D318" s="68"/>
      <c r="E318" s="65"/>
      <c r="G318" s="56"/>
    </row>
    <row r="319" spans="1:7" s="55" customFormat="1" ht="12.95" customHeight="1" x14ac:dyDescent="0.2">
      <c r="A319" s="65"/>
      <c r="B319" s="65"/>
      <c r="C319" s="68"/>
      <c r="D319" s="68"/>
      <c r="E319" s="65"/>
      <c r="G319" s="56"/>
    </row>
    <row r="320" spans="1:7" s="55" customFormat="1" ht="12.95" customHeight="1" x14ac:dyDescent="0.2">
      <c r="A320" s="65"/>
      <c r="B320" s="65"/>
      <c r="C320" s="68"/>
      <c r="D320" s="68"/>
      <c r="E320" s="65"/>
      <c r="G320" s="56"/>
    </row>
    <row r="321" spans="1:7" s="55" customFormat="1" ht="12.95" customHeight="1" x14ac:dyDescent="0.2">
      <c r="A321" s="65"/>
      <c r="B321" s="65"/>
      <c r="C321" s="68"/>
      <c r="D321" s="68"/>
      <c r="E321" s="65"/>
      <c r="G321" s="56"/>
    </row>
    <row r="322" spans="1:7" s="55" customFormat="1" ht="12.95" customHeight="1" x14ac:dyDescent="0.2">
      <c r="A322" s="65"/>
      <c r="B322" s="65"/>
      <c r="C322" s="68"/>
      <c r="D322" s="68"/>
      <c r="E322" s="65"/>
      <c r="G322" s="56"/>
    </row>
    <row r="323" spans="1:7" s="55" customFormat="1" ht="12.95" customHeight="1" x14ac:dyDescent="0.2">
      <c r="A323" s="65"/>
      <c r="B323" s="65"/>
      <c r="C323" s="68"/>
      <c r="D323" s="68"/>
      <c r="E323" s="65"/>
      <c r="G323" s="56"/>
    </row>
    <row r="324" spans="1:7" s="55" customFormat="1" ht="12.95" customHeight="1" x14ac:dyDescent="0.2">
      <c r="A324" s="65"/>
      <c r="B324" s="65"/>
      <c r="C324" s="68"/>
      <c r="D324" s="68"/>
      <c r="E324" s="65"/>
      <c r="G324" s="56"/>
    </row>
    <row r="325" spans="1:7" s="55" customFormat="1" ht="12.95" customHeight="1" x14ac:dyDescent="0.2">
      <c r="A325" s="65"/>
      <c r="B325" s="65"/>
      <c r="C325" s="68"/>
      <c r="D325" s="68"/>
      <c r="E325" s="65"/>
      <c r="G325" s="56"/>
    </row>
    <row r="326" spans="1:7" s="55" customFormat="1" ht="12.95" customHeight="1" x14ac:dyDescent="0.2">
      <c r="A326" s="65"/>
      <c r="B326" s="65"/>
      <c r="C326" s="68"/>
      <c r="D326" s="68"/>
      <c r="E326" s="65"/>
      <c r="G326" s="56"/>
    </row>
    <row r="327" spans="1:7" s="55" customFormat="1" ht="12.95" customHeight="1" x14ac:dyDescent="0.2">
      <c r="A327" s="65"/>
      <c r="B327" s="65"/>
      <c r="C327" s="68"/>
      <c r="D327" s="68"/>
      <c r="E327" s="65"/>
      <c r="G327" s="56"/>
    </row>
    <row r="328" spans="1:7" s="55" customFormat="1" ht="12.95" customHeight="1" x14ac:dyDescent="0.2">
      <c r="A328" s="65"/>
      <c r="B328" s="65"/>
      <c r="C328" s="68"/>
      <c r="D328" s="68"/>
      <c r="E328" s="65"/>
      <c r="G328" s="56"/>
    </row>
    <row r="329" spans="1:7" s="55" customFormat="1" ht="12.95" customHeight="1" x14ac:dyDescent="0.2">
      <c r="A329" s="65"/>
      <c r="B329" s="65"/>
      <c r="C329" s="68"/>
      <c r="D329" s="68"/>
      <c r="E329" s="65"/>
      <c r="G329" s="56"/>
    </row>
    <row r="330" spans="1:7" s="55" customFormat="1" ht="12.95" customHeight="1" x14ac:dyDescent="0.2">
      <c r="A330" s="65"/>
      <c r="B330" s="65"/>
      <c r="C330" s="68"/>
      <c r="D330" s="68"/>
      <c r="E330" s="65"/>
      <c r="G330" s="56"/>
    </row>
    <row r="331" spans="1:7" s="55" customFormat="1" ht="12.95" customHeight="1" x14ac:dyDescent="0.2">
      <c r="A331" s="65"/>
      <c r="B331" s="65"/>
      <c r="C331" s="68"/>
      <c r="D331" s="68"/>
      <c r="E331" s="65"/>
      <c r="G331" s="56"/>
    </row>
    <row r="332" spans="1:7" s="55" customFormat="1" ht="12.95" customHeight="1" x14ac:dyDescent="0.2">
      <c r="A332" s="65"/>
      <c r="B332" s="65"/>
      <c r="C332" s="68"/>
      <c r="D332" s="68"/>
      <c r="E332" s="65"/>
      <c r="G332" s="56"/>
    </row>
    <row r="333" spans="1:7" s="55" customFormat="1" ht="12.95" customHeight="1" x14ac:dyDescent="0.2">
      <c r="A333" s="65"/>
      <c r="B333" s="65"/>
      <c r="C333" s="68"/>
      <c r="D333" s="68"/>
      <c r="E333" s="65"/>
      <c r="G333" s="56"/>
    </row>
    <row r="334" spans="1:7" s="55" customFormat="1" ht="12.95" customHeight="1" x14ac:dyDescent="0.2">
      <c r="A334" s="65"/>
      <c r="B334" s="65"/>
      <c r="C334" s="68"/>
      <c r="D334" s="68"/>
      <c r="E334" s="65"/>
      <c r="G334" s="56"/>
    </row>
    <row r="335" spans="1:7" s="55" customFormat="1" ht="12.95" customHeight="1" x14ac:dyDescent="0.2">
      <c r="A335" s="65"/>
      <c r="B335" s="65"/>
      <c r="C335" s="68"/>
      <c r="D335" s="68"/>
      <c r="E335" s="65"/>
      <c r="G335" s="56"/>
    </row>
    <row r="336" spans="1:7" s="55" customFormat="1" ht="12.95" customHeight="1" x14ac:dyDescent="0.2">
      <c r="A336" s="65"/>
      <c r="B336" s="65"/>
      <c r="C336" s="68"/>
      <c r="D336" s="68"/>
      <c r="E336" s="65"/>
      <c r="G336" s="56"/>
    </row>
    <row r="337" spans="1:7" s="55" customFormat="1" ht="12.95" customHeight="1" x14ac:dyDescent="0.2">
      <c r="A337" s="65"/>
      <c r="B337" s="65"/>
      <c r="C337" s="68"/>
      <c r="D337" s="68"/>
      <c r="E337" s="65"/>
      <c r="G337" s="56"/>
    </row>
    <row r="338" spans="1:7" s="55" customFormat="1" ht="12.95" customHeight="1" x14ac:dyDescent="0.2">
      <c r="A338" s="65"/>
      <c r="B338" s="65"/>
      <c r="C338" s="68"/>
      <c r="D338" s="68"/>
      <c r="E338" s="65"/>
      <c r="G338" s="56"/>
    </row>
    <row r="339" spans="1:7" s="55" customFormat="1" ht="12.95" customHeight="1" x14ac:dyDescent="0.2">
      <c r="A339" s="65"/>
      <c r="B339" s="65"/>
      <c r="C339" s="68"/>
      <c r="D339" s="68"/>
      <c r="E339" s="65"/>
      <c r="G339" s="56"/>
    </row>
    <row r="340" spans="1:7" s="55" customFormat="1" ht="12.95" customHeight="1" x14ac:dyDescent="0.2">
      <c r="A340" s="65"/>
      <c r="B340" s="65"/>
      <c r="C340" s="68"/>
      <c r="D340" s="68"/>
      <c r="E340" s="65"/>
      <c r="G340" s="56"/>
    </row>
    <row r="341" spans="1:7" s="55" customFormat="1" ht="12.95" customHeight="1" x14ac:dyDescent="0.2">
      <c r="A341" s="65"/>
      <c r="B341" s="65"/>
      <c r="C341" s="68"/>
      <c r="D341" s="68"/>
      <c r="E341" s="65"/>
      <c r="G341" s="56"/>
    </row>
    <row r="342" spans="1:7" s="55" customFormat="1" ht="12.95" customHeight="1" x14ac:dyDescent="0.2">
      <c r="A342" s="65"/>
      <c r="B342" s="65"/>
      <c r="C342" s="68"/>
      <c r="D342" s="68"/>
      <c r="E342" s="65"/>
      <c r="G342" s="56"/>
    </row>
    <row r="343" spans="1:7" s="55" customFormat="1" ht="12.95" customHeight="1" x14ac:dyDescent="0.2">
      <c r="A343" s="65"/>
      <c r="B343" s="65"/>
      <c r="C343" s="68"/>
      <c r="D343" s="68"/>
      <c r="E343" s="65"/>
      <c r="G343" s="56"/>
    </row>
    <row r="344" spans="1:7" s="55" customFormat="1" ht="12.95" customHeight="1" x14ac:dyDescent="0.2">
      <c r="A344" s="65"/>
      <c r="B344" s="65"/>
      <c r="C344" s="68"/>
      <c r="D344" s="68"/>
      <c r="E344" s="65"/>
      <c r="G344" s="56"/>
    </row>
    <row r="345" spans="1:7" s="55" customFormat="1" ht="12.95" customHeight="1" x14ac:dyDescent="0.2">
      <c r="A345" s="65"/>
      <c r="B345" s="65"/>
      <c r="C345" s="68"/>
      <c r="D345" s="68"/>
      <c r="E345" s="65"/>
      <c r="G345" s="56"/>
    </row>
    <row r="346" spans="1:7" s="55" customFormat="1" ht="12.95" customHeight="1" x14ac:dyDescent="0.2">
      <c r="A346" s="65"/>
      <c r="B346" s="65"/>
      <c r="C346" s="68"/>
      <c r="D346" s="68"/>
      <c r="E346" s="65"/>
      <c r="G346" s="56"/>
    </row>
    <row r="347" spans="1:7" s="55" customFormat="1" ht="12.95" customHeight="1" x14ac:dyDescent="0.2">
      <c r="A347" s="65"/>
      <c r="B347" s="65"/>
      <c r="C347" s="68"/>
      <c r="D347" s="68"/>
      <c r="E347" s="65"/>
      <c r="G347" s="56"/>
    </row>
    <row r="348" spans="1:7" s="55" customFormat="1" ht="12.95" customHeight="1" x14ac:dyDescent="0.2">
      <c r="A348" s="65"/>
      <c r="B348" s="65"/>
      <c r="C348" s="68"/>
      <c r="D348" s="68"/>
      <c r="E348" s="65"/>
      <c r="G348" s="56"/>
    </row>
    <row r="349" spans="1:7" s="55" customFormat="1" ht="12.95" customHeight="1" x14ac:dyDescent="0.2">
      <c r="A349" s="65"/>
      <c r="B349" s="65"/>
      <c r="C349" s="68"/>
      <c r="D349" s="68"/>
      <c r="E349" s="65"/>
      <c r="G349" s="56"/>
    </row>
    <row r="350" spans="1:7" s="55" customFormat="1" ht="12.95" customHeight="1" x14ac:dyDescent="0.2">
      <c r="A350" s="65"/>
      <c r="B350" s="65"/>
      <c r="C350" s="68"/>
      <c r="D350" s="68"/>
      <c r="E350" s="65"/>
      <c r="G350" s="56"/>
    </row>
    <row r="351" spans="1:7" s="55" customFormat="1" ht="12.95" customHeight="1" x14ac:dyDescent="0.2">
      <c r="A351" s="65"/>
      <c r="B351" s="65"/>
      <c r="C351" s="68"/>
      <c r="D351" s="68"/>
      <c r="E351" s="65"/>
      <c r="G351" s="56"/>
    </row>
    <row r="352" spans="1:7" s="55" customFormat="1" ht="12.95" customHeight="1" x14ac:dyDescent="0.2">
      <c r="A352" s="65"/>
      <c r="B352" s="65"/>
      <c r="C352" s="68"/>
      <c r="D352" s="68"/>
      <c r="E352" s="65"/>
      <c r="G352" s="56"/>
    </row>
    <row r="353" spans="1:7" s="55" customFormat="1" ht="12.95" customHeight="1" x14ac:dyDescent="0.2">
      <c r="A353" s="65"/>
      <c r="B353" s="65"/>
      <c r="C353" s="68"/>
      <c r="D353" s="68"/>
      <c r="E353" s="65"/>
      <c r="G353" s="56"/>
    </row>
    <row r="354" spans="1:7" s="55" customFormat="1" ht="12.95" customHeight="1" x14ac:dyDescent="0.2">
      <c r="A354" s="65"/>
      <c r="B354" s="65"/>
      <c r="C354" s="68"/>
      <c r="D354" s="68"/>
      <c r="E354" s="65"/>
      <c r="G354" s="56"/>
    </row>
    <row r="355" spans="1:7" s="55" customFormat="1" ht="12.95" customHeight="1" x14ac:dyDescent="0.2">
      <c r="A355" s="65"/>
      <c r="B355" s="65"/>
      <c r="C355" s="65"/>
      <c r="D355" s="65"/>
      <c r="E355" s="65"/>
      <c r="G355" s="56"/>
    </row>
    <row r="356" spans="1:7" s="55" customFormat="1" ht="12.95" customHeight="1" x14ac:dyDescent="0.2">
      <c r="A356" s="65"/>
      <c r="B356" s="65"/>
      <c r="C356" s="65"/>
      <c r="D356" s="65"/>
      <c r="E356" s="65"/>
      <c r="G356" s="56"/>
    </row>
    <row r="357" spans="1:7" s="55" customFormat="1" ht="12.95" customHeight="1" x14ac:dyDescent="0.2">
      <c r="A357" s="65"/>
      <c r="B357" s="65"/>
      <c r="C357" s="65"/>
      <c r="D357" s="65"/>
      <c r="E357" s="65"/>
      <c r="G357" s="56"/>
    </row>
    <row r="358" spans="1:7" s="55" customFormat="1" ht="12.95" customHeight="1" x14ac:dyDescent="0.2">
      <c r="A358" s="65"/>
      <c r="B358" s="65"/>
      <c r="C358" s="65"/>
      <c r="D358" s="65"/>
      <c r="E358" s="65"/>
      <c r="G358" s="56"/>
    </row>
    <row r="359" spans="1:7" s="55" customFormat="1" ht="12.95" customHeight="1" x14ac:dyDescent="0.2">
      <c r="A359" s="65"/>
      <c r="B359" s="65"/>
      <c r="C359" s="65"/>
      <c r="D359" s="65"/>
      <c r="E359" s="65"/>
      <c r="G359" s="56"/>
    </row>
    <row r="360" spans="1:7" x14ac:dyDescent="0.2">
      <c r="A360" s="16"/>
      <c r="B360" s="16"/>
      <c r="C360" s="16"/>
      <c r="D360" s="16"/>
      <c r="E360" s="16"/>
    </row>
    <row r="361" spans="1:7" x14ac:dyDescent="0.2">
      <c r="A361" s="16"/>
      <c r="B361" s="16"/>
      <c r="C361" s="16"/>
      <c r="D361" s="16"/>
      <c r="E361" s="16"/>
    </row>
  </sheetData>
  <protectedRanges>
    <protectedRange sqref="A230:D232" name="Range1"/>
    <protectedRange sqref="A233:D233" name="Range1_1"/>
  </protectedRanges>
  <sortState xmlns:xlrd2="http://schemas.microsoft.com/office/spreadsheetml/2017/richdata2" ref="A21:T236">
    <sortCondition ref="C21:C236"/>
  </sortState>
  <phoneticPr fontId="7" type="noConversion"/>
  <hyperlinks>
    <hyperlink ref="H64625" r:id="rId1" display="http://vsolj.cetus-net.org/bulletin.html" xr:uid="{00000000-0004-0000-0000-000000000000}"/>
    <hyperlink ref="H64618" r:id="rId2" display="https://www.aavso.org/ejaavso" xr:uid="{00000000-0004-0000-0000-000001000000}"/>
    <hyperlink ref="I64625" r:id="rId3" display="http://vsolj.cetus-net.org/bulletin.html" xr:uid="{00000000-0004-0000-0000-000002000000}"/>
    <hyperlink ref="AQ58276" r:id="rId4" display="http://cdsbib.u-strasbg.fr/cgi-bin/cdsbib?1990RMxAA..21..381G" xr:uid="{00000000-0004-0000-0000-000003000000}"/>
    <hyperlink ref="H64622" r:id="rId5" display="https://www.aavso.org/ejaavso" xr:uid="{00000000-0004-0000-0000-000004000000}"/>
    <hyperlink ref="AP5640" r:id="rId6" display="http://cdsbib.u-strasbg.fr/cgi-bin/cdsbib?1990RMxAA..21..381G" xr:uid="{00000000-0004-0000-0000-000005000000}"/>
    <hyperlink ref="AP5643" r:id="rId7" display="http://cdsbib.u-strasbg.fr/cgi-bin/cdsbib?1990RMxAA..21..381G" xr:uid="{00000000-0004-0000-0000-000006000000}"/>
    <hyperlink ref="AP5641" r:id="rId8" display="http://cdsbib.u-strasbg.fr/cgi-bin/cdsbib?1990RMxAA..21..381G" xr:uid="{00000000-0004-0000-0000-000007000000}"/>
    <hyperlink ref="AP5625" r:id="rId9" display="http://cdsbib.u-strasbg.fr/cgi-bin/cdsbib?1990RMxAA..21..381G" xr:uid="{00000000-0004-0000-0000-000008000000}"/>
    <hyperlink ref="AQ5854" r:id="rId10" display="http://cdsbib.u-strasbg.fr/cgi-bin/cdsbib?1990RMxAA..21..381G" xr:uid="{00000000-0004-0000-0000-000009000000}"/>
    <hyperlink ref="AQ5858" r:id="rId11" display="http://cdsbib.u-strasbg.fr/cgi-bin/cdsbib?1990RMxAA..21..381G" xr:uid="{00000000-0004-0000-0000-00000A000000}"/>
    <hyperlink ref="AQ4" r:id="rId12" display="http://cdsbib.u-strasbg.fr/cgi-bin/cdsbib?1990RMxAA..21..381G" xr:uid="{00000000-0004-0000-0000-00000B000000}"/>
    <hyperlink ref="I2746" r:id="rId13" display="http://vsolj.cetus-net.org/bulletin.html" xr:uid="{00000000-0004-0000-0000-00000C000000}"/>
    <hyperlink ref="H2746" r:id="rId14" display="http://vsolj.cetus-net.org/bulletin.html" xr:uid="{00000000-0004-0000-0000-00000D000000}"/>
    <hyperlink ref="AQ663" r:id="rId15" display="http://cdsbib.u-strasbg.fr/cgi-bin/cdsbib?1990RMxAA..21..381G" xr:uid="{00000000-0004-0000-0000-00000E000000}"/>
    <hyperlink ref="AQ662" r:id="rId16" display="http://cdsbib.u-strasbg.fr/cgi-bin/cdsbib?1990RMxAA..21..381G" xr:uid="{00000000-0004-0000-0000-00000F000000}"/>
    <hyperlink ref="AP3916" r:id="rId17" display="http://cdsbib.u-strasbg.fr/cgi-bin/cdsbib?1990RMxAA..21..381G" xr:uid="{00000000-0004-0000-0000-000010000000}"/>
    <hyperlink ref="AP3934" r:id="rId18" display="http://cdsbib.u-strasbg.fr/cgi-bin/cdsbib?1990RMxAA..21..381G" xr:uid="{00000000-0004-0000-0000-000011000000}"/>
    <hyperlink ref="AP3935" r:id="rId19" display="http://cdsbib.u-strasbg.fr/cgi-bin/cdsbib?1990RMxAA..21..381G" xr:uid="{00000000-0004-0000-0000-000012000000}"/>
    <hyperlink ref="AP393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8" workbookViewId="0">
      <selection activeCell="A151" sqref="A151:D205"/>
    </sheetView>
  </sheetViews>
  <sheetFormatPr defaultRowHeight="12.75" x14ac:dyDescent="0.2"/>
  <cols>
    <col min="1" max="1" width="19.7109375" style="18" customWidth="1"/>
    <col min="2" max="2" width="4.42578125" style="5" customWidth="1"/>
    <col min="3" max="3" width="12.7109375" style="18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8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7" t="s">
        <v>120</v>
      </c>
      <c r="I1" s="19" t="s">
        <v>121</v>
      </c>
      <c r="J1" s="20" t="s">
        <v>122</v>
      </c>
    </row>
    <row r="2" spans="1:16" x14ac:dyDescent="0.2">
      <c r="I2" s="21" t="s">
        <v>123</v>
      </c>
      <c r="J2" s="22" t="s">
        <v>124</v>
      </c>
    </row>
    <row r="3" spans="1:16" x14ac:dyDescent="0.2">
      <c r="A3" s="23" t="s">
        <v>125</v>
      </c>
      <c r="I3" s="21" t="s">
        <v>126</v>
      </c>
      <c r="J3" s="22" t="s">
        <v>127</v>
      </c>
    </row>
    <row r="4" spans="1:16" x14ac:dyDescent="0.2">
      <c r="I4" s="21" t="s">
        <v>128</v>
      </c>
      <c r="J4" s="22" t="s">
        <v>127</v>
      </c>
    </row>
    <row r="5" spans="1:16" ht="13.5" thickBot="1" x14ac:dyDescent="0.25">
      <c r="I5" s="24" t="s">
        <v>129</v>
      </c>
      <c r="J5" s="25" t="s">
        <v>102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BBS 7 </v>
      </c>
      <c r="B11" s="8" t="str">
        <f t="shared" ref="B11:B42" si="1">IF(H11=INT(H11),"I","II")</f>
        <v>I</v>
      </c>
      <c r="C11" s="18">
        <f t="shared" ref="C11:C42" si="2">1*G11</f>
        <v>41657.33</v>
      </c>
      <c r="D11" s="5" t="str">
        <f t="shared" ref="D11:D42" si="3">VLOOKUP(F11,I$1:J$5,2,FALSE)</f>
        <v>vis</v>
      </c>
      <c r="E11" s="26">
        <f>VLOOKUP(C11,Active!C$21:E$961,3,FALSE)</f>
        <v>-3022.0158298008</v>
      </c>
      <c r="F11" s="8" t="s">
        <v>129</v>
      </c>
      <c r="G11" s="5" t="str">
        <f t="shared" ref="G11:G42" si="4">MID(I11,3,LEN(I11)-3)</f>
        <v>41657.330</v>
      </c>
      <c r="H11" s="18">
        <f t="shared" ref="H11:H42" si="5">1*K11</f>
        <v>-3022</v>
      </c>
      <c r="I11" s="27" t="s">
        <v>197</v>
      </c>
      <c r="J11" s="28" t="s">
        <v>198</v>
      </c>
      <c r="K11" s="27">
        <v>-3022</v>
      </c>
      <c r="L11" s="27" t="s">
        <v>199</v>
      </c>
      <c r="M11" s="28" t="s">
        <v>141</v>
      </c>
      <c r="N11" s="28"/>
      <c r="O11" s="29" t="s">
        <v>200</v>
      </c>
      <c r="P11" s="29" t="s">
        <v>201</v>
      </c>
    </row>
    <row r="12" spans="1:16" ht="12.75" customHeight="1" thickBot="1" x14ac:dyDescent="0.25">
      <c r="A12" s="18" t="str">
        <f t="shared" si="0"/>
        <v> BBS 10 </v>
      </c>
      <c r="B12" s="8" t="str">
        <f t="shared" si="1"/>
        <v>I</v>
      </c>
      <c r="C12" s="18">
        <f t="shared" si="2"/>
        <v>41871.542999999998</v>
      </c>
      <c r="D12" s="5" t="str">
        <f t="shared" si="3"/>
        <v>vis</v>
      </c>
      <c r="E12" s="26">
        <f>VLOOKUP(C12,Active!C$21:E$961,3,FALSE)</f>
        <v>-2800.9924770156385</v>
      </c>
      <c r="F12" s="8" t="s">
        <v>129</v>
      </c>
      <c r="G12" s="5" t="str">
        <f t="shared" si="4"/>
        <v>41871.543</v>
      </c>
      <c r="H12" s="18">
        <f t="shared" si="5"/>
        <v>-2801</v>
      </c>
      <c r="I12" s="27" t="s">
        <v>202</v>
      </c>
      <c r="J12" s="28" t="s">
        <v>203</v>
      </c>
      <c r="K12" s="27">
        <v>-2801</v>
      </c>
      <c r="L12" s="27" t="s">
        <v>204</v>
      </c>
      <c r="M12" s="28" t="s">
        <v>141</v>
      </c>
      <c r="N12" s="28"/>
      <c r="O12" s="29" t="s">
        <v>205</v>
      </c>
      <c r="P12" s="29" t="s">
        <v>206</v>
      </c>
    </row>
    <row r="13" spans="1:16" ht="12.75" customHeight="1" thickBot="1" x14ac:dyDescent="0.25">
      <c r="A13" s="18" t="str">
        <f t="shared" si="0"/>
        <v> BBS 15 </v>
      </c>
      <c r="B13" s="8" t="str">
        <f t="shared" si="1"/>
        <v>I</v>
      </c>
      <c r="C13" s="18">
        <f t="shared" si="2"/>
        <v>42152.574999999997</v>
      </c>
      <c r="D13" s="5" t="str">
        <f t="shared" si="3"/>
        <v>vis</v>
      </c>
      <c r="E13" s="26">
        <f>VLOOKUP(C13,Active!C$21:E$961,3,FALSE)</f>
        <v>-2511.0257855453701</v>
      </c>
      <c r="F13" s="8" t="s">
        <v>129</v>
      </c>
      <c r="G13" s="5" t="str">
        <f t="shared" si="4"/>
        <v>42152.575</v>
      </c>
      <c r="H13" s="18">
        <f t="shared" si="5"/>
        <v>-2511</v>
      </c>
      <c r="I13" s="27" t="s">
        <v>207</v>
      </c>
      <c r="J13" s="28" t="s">
        <v>208</v>
      </c>
      <c r="K13" s="27">
        <v>-2511</v>
      </c>
      <c r="L13" s="27" t="s">
        <v>209</v>
      </c>
      <c r="M13" s="28" t="s">
        <v>141</v>
      </c>
      <c r="N13" s="28"/>
      <c r="O13" s="29" t="s">
        <v>205</v>
      </c>
      <c r="P13" s="29" t="s">
        <v>210</v>
      </c>
    </row>
    <row r="14" spans="1:16" ht="12.75" customHeight="1" thickBot="1" x14ac:dyDescent="0.25">
      <c r="A14" s="18" t="str">
        <f t="shared" si="0"/>
        <v> BBS 15 </v>
      </c>
      <c r="B14" s="8" t="str">
        <f t="shared" si="1"/>
        <v>I</v>
      </c>
      <c r="C14" s="18">
        <f t="shared" si="2"/>
        <v>42185.542000000001</v>
      </c>
      <c r="D14" s="5" t="str">
        <f t="shared" si="3"/>
        <v>vis</v>
      </c>
      <c r="E14" s="26">
        <f>VLOOKUP(C14,Active!C$21:E$961,3,FALSE)</f>
        <v>-2477.0106843551089</v>
      </c>
      <c r="F14" s="8" t="s">
        <v>129</v>
      </c>
      <c r="G14" s="5" t="str">
        <f t="shared" si="4"/>
        <v>42185.542</v>
      </c>
      <c r="H14" s="18">
        <f t="shared" si="5"/>
        <v>-2477</v>
      </c>
      <c r="I14" s="27" t="s">
        <v>211</v>
      </c>
      <c r="J14" s="28" t="s">
        <v>212</v>
      </c>
      <c r="K14" s="27">
        <v>-2477</v>
      </c>
      <c r="L14" s="27" t="s">
        <v>180</v>
      </c>
      <c r="M14" s="28" t="s">
        <v>141</v>
      </c>
      <c r="N14" s="28"/>
      <c r="O14" s="29" t="s">
        <v>205</v>
      </c>
      <c r="P14" s="29" t="s">
        <v>210</v>
      </c>
    </row>
    <row r="15" spans="1:16" ht="12.75" customHeight="1" thickBot="1" x14ac:dyDescent="0.25">
      <c r="A15" s="18" t="str">
        <f t="shared" si="0"/>
        <v> BBS 16 </v>
      </c>
      <c r="B15" s="8" t="str">
        <f t="shared" si="1"/>
        <v>I</v>
      </c>
      <c r="C15" s="18">
        <f t="shared" si="2"/>
        <v>42218.51</v>
      </c>
      <c r="D15" s="5" t="str">
        <f t="shared" si="3"/>
        <v>vis</v>
      </c>
      <c r="E15" s="26">
        <f>VLOOKUP(C15,Active!C$21:E$961,3,FALSE)</f>
        <v>-2442.994551372416</v>
      </c>
      <c r="F15" s="8" t="s">
        <v>129</v>
      </c>
      <c r="G15" s="5" t="str">
        <f t="shared" si="4"/>
        <v>42218.510</v>
      </c>
      <c r="H15" s="18">
        <f t="shared" si="5"/>
        <v>-2443</v>
      </c>
      <c r="I15" s="27" t="s">
        <v>213</v>
      </c>
      <c r="J15" s="28" t="s">
        <v>214</v>
      </c>
      <c r="K15" s="27">
        <v>-2443</v>
      </c>
      <c r="L15" s="27" t="s">
        <v>215</v>
      </c>
      <c r="M15" s="28" t="s">
        <v>141</v>
      </c>
      <c r="N15" s="28"/>
      <c r="O15" s="29" t="s">
        <v>205</v>
      </c>
      <c r="P15" s="29" t="s">
        <v>216</v>
      </c>
    </row>
    <row r="16" spans="1:16" ht="12.75" customHeight="1" thickBot="1" x14ac:dyDescent="0.25">
      <c r="A16" s="18" t="str">
        <f t="shared" si="0"/>
        <v> BBS 16 </v>
      </c>
      <c r="B16" s="8" t="str">
        <f t="shared" si="1"/>
        <v>I</v>
      </c>
      <c r="C16" s="18">
        <f t="shared" si="2"/>
        <v>42220.436999999998</v>
      </c>
      <c r="D16" s="5" t="str">
        <f t="shared" si="3"/>
        <v>vis</v>
      </c>
      <c r="E16" s="26">
        <f>VLOOKUP(C16,Active!C$21:E$961,3,FALSE)</f>
        <v>-2441.0062873510165</v>
      </c>
      <c r="F16" s="8" t="s">
        <v>129</v>
      </c>
      <c r="G16" s="5" t="str">
        <f t="shared" si="4"/>
        <v>42220.437</v>
      </c>
      <c r="H16" s="18">
        <f t="shared" si="5"/>
        <v>-2441</v>
      </c>
      <c r="I16" s="27" t="s">
        <v>217</v>
      </c>
      <c r="J16" s="28" t="s">
        <v>218</v>
      </c>
      <c r="K16" s="27">
        <v>-2441</v>
      </c>
      <c r="L16" s="27" t="s">
        <v>219</v>
      </c>
      <c r="M16" s="28" t="s">
        <v>141</v>
      </c>
      <c r="N16" s="28"/>
      <c r="O16" s="29" t="s">
        <v>205</v>
      </c>
      <c r="P16" s="29" t="s">
        <v>216</v>
      </c>
    </row>
    <row r="17" spans="1:16" ht="12.75" customHeight="1" thickBot="1" x14ac:dyDescent="0.25">
      <c r="A17" s="18" t="str">
        <f t="shared" si="0"/>
        <v> BBS 17 </v>
      </c>
      <c r="B17" s="8" t="str">
        <f t="shared" si="1"/>
        <v>I</v>
      </c>
      <c r="C17" s="18">
        <f t="shared" si="2"/>
        <v>42285.375999999997</v>
      </c>
      <c r="D17" s="5" t="str">
        <f t="shared" si="3"/>
        <v>vis</v>
      </c>
      <c r="E17" s="26">
        <f>VLOOKUP(C17,Active!C$21:E$961,3,FALSE)</f>
        <v>-2374.0027184428941</v>
      </c>
      <c r="F17" s="8" t="s">
        <v>129</v>
      </c>
      <c r="G17" s="5" t="str">
        <f t="shared" si="4"/>
        <v>42285.376</v>
      </c>
      <c r="H17" s="18">
        <f t="shared" si="5"/>
        <v>-2374</v>
      </c>
      <c r="I17" s="27" t="s">
        <v>220</v>
      </c>
      <c r="J17" s="28" t="s">
        <v>221</v>
      </c>
      <c r="K17" s="27">
        <v>-2374</v>
      </c>
      <c r="L17" s="27" t="s">
        <v>130</v>
      </c>
      <c r="M17" s="28" t="s">
        <v>141</v>
      </c>
      <c r="N17" s="28"/>
      <c r="O17" s="29" t="s">
        <v>205</v>
      </c>
      <c r="P17" s="29" t="s">
        <v>222</v>
      </c>
    </row>
    <row r="18" spans="1:16" ht="12.75" customHeight="1" thickBot="1" x14ac:dyDescent="0.25">
      <c r="A18" s="18" t="str">
        <f t="shared" si="0"/>
        <v> BBS 17 </v>
      </c>
      <c r="B18" s="8" t="str">
        <f t="shared" si="1"/>
        <v>I</v>
      </c>
      <c r="C18" s="18">
        <f t="shared" si="2"/>
        <v>42318.330999999998</v>
      </c>
      <c r="D18" s="5" t="str">
        <f t="shared" si="3"/>
        <v>vis</v>
      </c>
      <c r="E18" s="26">
        <f>VLOOKUP(C18,Active!C$21:E$961,3,FALSE)</f>
        <v>-2339.9999987618503</v>
      </c>
      <c r="F18" s="8" t="s">
        <v>129</v>
      </c>
      <c r="G18" s="5" t="str">
        <f t="shared" si="4"/>
        <v>42318.331</v>
      </c>
      <c r="H18" s="18">
        <f t="shared" si="5"/>
        <v>-2340</v>
      </c>
      <c r="I18" s="27" t="s">
        <v>223</v>
      </c>
      <c r="J18" s="28" t="s">
        <v>224</v>
      </c>
      <c r="K18" s="27">
        <v>-2340</v>
      </c>
      <c r="L18" s="27" t="s">
        <v>225</v>
      </c>
      <c r="M18" s="28" t="s">
        <v>141</v>
      </c>
      <c r="N18" s="28"/>
      <c r="O18" s="29" t="s">
        <v>205</v>
      </c>
      <c r="P18" s="29" t="s">
        <v>222</v>
      </c>
    </row>
    <row r="19" spans="1:16" ht="12.75" customHeight="1" thickBot="1" x14ac:dyDescent="0.25">
      <c r="A19" s="18" t="str">
        <f t="shared" si="0"/>
        <v> BRNO 20 </v>
      </c>
      <c r="B19" s="8" t="str">
        <f t="shared" si="1"/>
        <v>I</v>
      </c>
      <c r="C19" s="18">
        <f t="shared" si="2"/>
        <v>42597.476000000002</v>
      </c>
      <c r="D19" s="5" t="str">
        <f t="shared" si="3"/>
        <v>vis</v>
      </c>
      <c r="E19" s="26">
        <f>VLOOKUP(C19,Active!C$21:E$961,3,FALSE)</f>
        <v>-2051.9802996155986</v>
      </c>
      <c r="F19" s="8" t="s">
        <v>129</v>
      </c>
      <c r="G19" s="5" t="str">
        <f t="shared" si="4"/>
        <v>42597.476</v>
      </c>
      <c r="H19" s="18">
        <f t="shared" si="5"/>
        <v>-2052</v>
      </c>
      <c r="I19" s="27" t="s">
        <v>226</v>
      </c>
      <c r="J19" s="28" t="s">
        <v>227</v>
      </c>
      <c r="K19" s="27">
        <v>-2052</v>
      </c>
      <c r="L19" s="27" t="s">
        <v>228</v>
      </c>
      <c r="M19" s="28" t="s">
        <v>141</v>
      </c>
      <c r="N19" s="28"/>
      <c r="O19" s="29" t="s">
        <v>229</v>
      </c>
      <c r="P19" s="29" t="s">
        <v>230</v>
      </c>
    </row>
    <row r="20" spans="1:16" ht="12.75" customHeight="1" thickBot="1" x14ac:dyDescent="0.25">
      <c r="A20" s="18" t="str">
        <f t="shared" si="0"/>
        <v> BRNO 20 </v>
      </c>
      <c r="B20" s="8" t="str">
        <f t="shared" si="1"/>
        <v>I</v>
      </c>
      <c r="C20" s="18">
        <f t="shared" si="2"/>
        <v>42631.4</v>
      </c>
      <c r="D20" s="5" t="str">
        <f t="shared" si="3"/>
        <v>vis</v>
      </c>
      <c r="E20" s="26">
        <f>VLOOKUP(C20,Active!C$21:E$961,3,FALSE)</f>
        <v>-2016.9777730654648</v>
      </c>
      <c r="F20" s="8" t="s">
        <v>129</v>
      </c>
      <c r="G20" s="5" t="str">
        <f t="shared" si="4"/>
        <v>42631.400</v>
      </c>
      <c r="H20" s="18">
        <f t="shared" si="5"/>
        <v>-2017</v>
      </c>
      <c r="I20" s="27" t="s">
        <v>231</v>
      </c>
      <c r="J20" s="28" t="s">
        <v>232</v>
      </c>
      <c r="K20" s="27">
        <v>-2017</v>
      </c>
      <c r="L20" s="27" t="s">
        <v>233</v>
      </c>
      <c r="M20" s="28" t="s">
        <v>141</v>
      </c>
      <c r="N20" s="28"/>
      <c r="O20" s="29" t="s">
        <v>229</v>
      </c>
      <c r="P20" s="29" t="s">
        <v>230</v>
      </c>
    </row>
    <row r="21" spans="1:16" ht="12.75" customHeight="1" thickBot="1" x14ac:dyDescent="0.25">
      <c r="A21" s="18" t="str">
        <f t="shared" si="0"/>
        <v> BBS 24 </v>
      </c>
      <c r="B21" s="8" t="str">
        <f t="shared" si="1"/>
        <v>I</v>
      </c>
      <c r="C21" s="18">
        <f t="shared" si="2"/>
        <v>42657.536999999997</v>
      </c>
      <c r="D21" s="5" t="str">
        <f t="shared" si="3"/>
        <v>vis</v>
      </c>
      <c r="E21" s="26">
        <f>VLOOKUP(C21,Active!C$21:E$961,3,FALSE)</f>
        <v>-1990.0098142032818</v>
      </c>
      <c r="F21" s="8" t="s">
        <v>129</v>
      </c>
      <c r="G21" s="5" t="str">
        <f t="shared" si="4"/>
        <v>42657.537</v>
      </c>
      <c r="H21" s="18">
        <f t="shared" si="5"/>
        <v>-1990</v>
      </c>
      <c r="I21" s="27" t="s">
        <v>234</v>
      </c>
      <c r="J21" s="28" t="s">
        <v>235</v>
      </c>
      <c r="K21" s="27">
        <v>-1990</v>
      </c>
      <c r="L21" s="27" t="s">
        <v>180</v>
      </c>
      <c r="M21" s="28" t="s">
        <v>141</v>
      </c>
      <c r="N21" s="28"/>
      <c r="O21" s="29" t="s">
        <v>205</v>
      </c>
      <c r="P21" s="29" t="s">
        <v>236</v>
      </c>
    </row>
    <row r="22" spans="1:16" ht="12.75" customHeight="1" thickBot="1" x14ac:dyDescent="0.25">
      <c r="A22" s="18" t="str">
        <f t="shared" si="0"/>
        <v> BRNO 20 </v>
      </c>
      <c r="B22" s="8" t="str">
        <f t="shared" si="1"/>
        <v>I</v>
      </c>
      <c r="C22" s="18">
        <f t="shared" si="2"/>
        <v>42664.334999999999</v>
      </c>
      <c r="D22" s="5" t="str">
        <f t="shared" si="3"/>
        <v>vis</v>
      </c>
      <c r="E22" s="26">
        <f>VLOOKUP(C22,Active!C$21:E$961,3,FALSE)</f>
        <v>-1982.9956892331161</v>
      </c>
      <c r="F22" s="8" t="s">
        <v>129</v>
      </c>
      <c r="G22" s="5" t="str">
        <f t="shared" si="4"/>
        <v>42664.335</v>
      </c>
      <c r="H22" s="18">
        <f t="shared" si="5"/>
        <v>-1983</v>
      </c>
      <c r="I22" s="27" t="s">
        <v>237</v>
      </c>
      <c r="J22" s="28" t="s">
        <v>238</v>
      </c>
      <c r="K22" s="27">
        <v>-1983</v>
      </c>
      <c r="L22" s="27" t="s">
        <v>239</v>
      </c>
      <c r="M22" s="28" t="s">
        <v>141</v>
      </c>
      <c r="N22" s="28"/>
      <c r="O22" s="29" t="s">
        <v>240</v>
      </c>
      <c r="P22" s="29" t="s">
        <v>230</v>
      </c>
    </row>
    <row r="23" spans="1:16" ht="12.75" customHeight="1" thickBot="1" x14ac:dyDescent="0.25">
      <c r="A23" s="18" t="str">
        <f t="shared" si="0"/>
        <v> BRNO 20 </v>
      </c>
      <c r="B23" s="8" t="str">
        <f t="shared" si="1"/>
        <v>I</v>
      </c>
      <c r="C23" s="18">
        <f t="shared" si="2"/>
        <v>42664.343000000001</v>
      </c>
      <c r="D23" s="5" t="str">
        <f t="shared" si="3"/>
        <v>vis</v>
      </c>
      <c r="E23" s="26">
        <f>VLOOKUP(C23,Active!C$21:E$961,3,FALSE)</f>
        <v>-1982.987434893638</v>
      </c>
      <c r="F23" s="8" t="s">
        <v>129</v>
      </c>
      <c r="G23" s="5" t="str">
        <f t="shared" si="4"/>
        <v>42664.343</v>
      </c>
      <c r="H23" s="18">
        <f t="shared" si="5"/>
        <v>-1983</v>
      </c>
      <c r="I23" s="27" t="s">
        <v>241</v>
      </c>
      <c r="J23" s="28" t="s">
        <v>242</v>
      </c>
      <c r="K23" s="27">
        <v>-1983</v>
      </c>
      <c r="L23" s="27" t="s">
        <v>144</v>
      </c>
      <c r="M23" s="28" t="s">
        <v>141</v>
      </c>
      <c r="N23" s="28"/>
      <c r="O23" s="29" t="s">
        <v>243</v>
      </c>
      <c r="P23" s="29" t="s">
        <v>230</v>
      </c>
    </row>
    <row r="24" spans="1:16" ht="12.75" customHeight="1" thickBot="1" x14ac:dyDescent="0.25">
      <c r="A24" s="18" t="str">
        <f t="shared" si="0"/>
        <v> BBS 29 </v>
      </c>
      <c r="B24" s="8" t="str">
        <f t="shared" si="1"/>
        <v>I</v>
      </c>
      <c r="C24" s="18">
        <f t="shared" si="2"/>
        <v>42974.466999999997</v>
      </c>
      <c r="D24" s="5" t="str">
        <f t="shared" si="3"/>
        <v>vis</v>
      </c>
      <c r="E24" s="26">
        <f>VLOOKUP(C24,Active!C$21:E$961,3,FALSE)</f>
        <v>-1663.0038379170496</v>
      </c>
      <c r="F24" s="8" t="s">
        <v>129</v>
      </c>
      <c r="G24" s="5" t="str">
        <f t="shared" si="4"/>
        <v>42974.467</v>
      </c>
      <c r="H24" s="18">
        <f t="shared" si="5"/>
        <v>-1663</v>
      </c>
      <c r="I24" s="27" t="s">
        <v>244</v>
      </c>
      <c r="J24" s="28" t="s">
        <v>245</v>
      </c>
      <c r="K24" s="27">
        <v>-1663</v>
      </c>
      <c r="L24" s="27" t="s">
        <v>140</v>
      </c>
      <c r="M24" s="28" t="s">
        <v>141</v>
      </c>
      <c r="N24" s="28"/>
      <c r="O24" s="29" t="s">
        <v>205</v>
      </c>
      <c r="P24" s="29" t="s">
        <v>246</v>
      </c>
    </row>
    <row r="25" spans="1:16" ht="12.75" customHeight="1" thickBot="1" x14ac:dyDescent="0.25">
      <c r="A25" s="18" t="str">
        <f t="shared" si="0"/>
        <v> BRNO 21 </v>
      </c>
      <c r="B25" s="8" t="str">
        <f t="shared" si="1"/>
        <v>I</v>
      </c>
      <c r="C25" s="18">
        <f t="shared" si="2"/>
        <v>43008.4</v>
      </c>
      <c r="D25" s="5" t="str">
        <f t="shared" si="3"/>
        <v>vis</v>
      </c>
      <c r="E25" s="26">
        <f>VLOOKUP(C25,Active!C$21:E$961,3,FALSE)</f>
        <v>-1627.9920252349993</v>
      </c>
      <c r="F25" s="8" t="s">
        <v>129</v>
      </c>
      <c r="G25" s="5" t="str">
        <f t="shared" si="4"/>
        <v>43008.400</v>
      </c>
      <c r="H25" s="18">
        <f t="shared" si="5"/>
        <v>-1628</v>
      </c>
      <c r="I25" s="27" t="s">
        <v>247</v>
      </c>
      <c r="J25" s="28" t="s">
        <v>248</v>
      </c>
      <c r="K25" s="27">
        <v>-1628</v>
      </c>
      <c r="L25" s="27" t="s">
        <v>134</v>
      </c>
      <c r="M25" s="28" t="s">
        <v>141</v>
      </c>
      <c r="N25" s="28"/>
      <c r="O25" s="29" t="s">
        <v>229</v>
      </c>
      <c r="P25" s="29" t="s">
        <v>249</v>
      </c>
    </row>
    <row r="26" spans="1:16" ht="12.75" customHeight="1" thickBot="1" x14ac:dyDescent="0.25">
      <c r="A26" s="18" t="str">
        <f t="shared" si="0"/>
        <v> AOEB 3 </v>
      </c>
      <c r="B26" s="8" t="str">
        <f t="shared" si="1"/>
        <v>I</v>
      </c>
      <c r="C26" s="18">
        <f t="shared" si="2"/>
        <v>43026.798999999999</v>
      </c>
      <c r="D26" s="5" t="str">
        <f t="shared" si="3"/>
        <v>vis</v>
      </c>
      <c r="E26" s="26">
        <f>VLOOKUP(C26,Active!C$21:E$961,3,FALSE)</f>
        <v>-1609.0080762314667</v>
      </c>
      <c r="F26" s="8" t="s">
        <v>129</v>
      </c>
      <c r="G26" s="5" t="str">
        <f t="shared" si="4"/>
        <v>43026.799</v>
      </c>
      <c r="H26" s="18">
        <f t="shared" si="5"/>
        <v>-1609</v>
      </c>
      <c r="I26" s="27" t="s">
        <v>250</v>
      </c>
      <c r="J26" s="28" t="s">
        <v>251</v>
      </c>
      <c r="K26" s="27">
        <v>-1609</v>
      </c>
      <c r="L26" s="27" t="s">
        <v>156</v>
      </c>
      <c r="M26" s="28" t="s">
        <v>141</v>
      </c>
      <c r="N26" s="28"/>
      <c r="O26" s="29" t="s">
        <v>252</v>
      </c>
      <c r="P26" s="29" t="s">
        <v>253</v>
      </c>
    </row>
    <row r="27" spans="1:16" ht="12.75" customHeight="1" thickBot="1" x14ac:dyDescent="0.25">
      <c r="A27" s="18" t="str">
        <f t="shared" si="0"/>
        <v> AOEB 3 </v>
      </c>
      <c r="B27" s="8" t="str">
        <f t="shared" si="1"/>
        <v>I</v>
      </c>
      <c r="C27" s="18">
        <f t="shared" si="2"/>
        <v>43026.813999999998</v>
      </c>
      <c r="D27" s="5" t="str">
        <f t="shared" si="3"/>
        <v>vis</v>
      </c>
      <c r="E27" s="26">
        <f>VLOOKUP(C27,Active!C$21:E$961,3,FALSE)</f>
        <v>-1608.9925993449488</v>
      </c>
      <c r="F27" s="8" t="s">
        <v>129</v>
      </c>
      <c r="G27" s="5" t="str">
        <f t="shared" si="4"/>
        <v>43026.814</v>
      </c>
      <c r="H27" s="18">
        <f t="shared" si="5"/>
        <v>-1609</v>
      </c>
      <c r="I27" s="27" t="s">
        <v>254</v>
      </c>
      <c r="J27" s="28" t="s">
        <v>255</v>
      </c>
      <c r="K27" s="27">
        <v>-1609</v>
      </c>
      <c r="L27" s="27" t="s">
        <v>204</v>
      </c>
      <c r="M27" s="28" t="s">
        <v>141</v>
      </c>
      <c r="N27" s="28"/>
      <c r="O27" s="29" t="s">
        <v>256</v>
      </c>
      <c r="P27" s="29" t="s">
        <v>253</v>
      </c>
    </row>
    <row r="28" spans="1:16" ht="12.75" customHeight="1" thickBot="1" x14ac:dyDescent="0.25">
      <c r="A28" s="18" t="str">
        <f t="shared" si="0"/>
        <v> BBS 30 </v>
      </c>
      <c r="B28" s="8" t="str">
        <f t="shared" si="1"/>
        <v>I</v>
      </c>
      <c r="C28" s="18">
        <f t="shared" si="2"/>
        <v>43040.364000000001</v>
      </c>
      <c r="D28" s="5" t="str">
        <f t="shared" si="3"/>
        <v>vis</v>
      </c>
      <c r="E28" s="26">
        <f>VLOOKUP(C28,Active!C$21:E$961,3,FALSE)</f>
        <v>-1595.0118118566095</v>
      </c>
      <c r="F28" s="8" t="s">
        <v>129</v>
      </c>
      <c r="G28" s="5" t="str">
        <f t="shared" si="4"/>
        <v>43040.364</v>
      </c>
      <c r="H28" s="18">
        <f t="shared" si="5"/>
        <v>-1595</v>
      </c>
      <c r="I28" s="27" t="s">
        <v>257</v>
      </c>
      <c r="J28" s="28" t="s">
        <v>258</v>
      </c>
      <c r="K28" s="27">
        <v>-1595</v>
      </c>
      <c r="L28" s="27" t="s">
        <v>164</v>
      </c>
      <c r="M28" s="28" t="s">
        <v>141</v>
      </c>
      <c r="N28" s="28"/>
      <c r="O28" s="29" t="s">
        <v>205</v>
      </c>
      <c r="P28" s="29" t="s">
        <v>259</v>
      </c>
    </row>
    <row r="29" spans="1:16" ht="12.75" customHeight="1" thickBot="1" x14ac:dyDescent="0.25">
      <c r="A29" s="18" t="str">
        <f t="shared" si="0"/>
        <v> BBS 30 </v>
      </c>
      <c r="B29" s="8" t="str">
        <f t="shared" si="1"/>
        <v>I</v>
      </c>
      <c r="C29" s="18">
        <f t="shared" si="2"/>
        <v>43040.366000000002</v>
      </c>
      <c r="D29" s="5" t="str">
        <f t="shared" si="3"/>
        <v>vis</v>
      </c>
      <c r="E29" s="26">
        <f>VLOOKUP(C29,Active!C$21:E$961,3,FALSE)</f>
        <v>-1595.0097482717399</v>
      </c>
      <c r="F29" s="8" t="s">
        <v>129</v>
      </c>
      <c r="G29" s="5" t="str">
        <f t="shared" si="4"/>
        <v>43040.366</v>
      </c>
      <c r="H29" s="18">
        <f t="shared" si="5"/>
        <v>-1595</v>
      </c>
      <c r="I29" s="27" t="s">
        <v>260</v>
      </c>
      <c r="J29" s="28" t="s">
        <v>261</v>
      </c>
      <c r="K29" s="27">
        <v>-1595</v>
      </c>
      <c r="L29" s="27" t="s">
        <v>262</v>
      </c>
      <c r="M29" s="28" t="s">
        <v>141</v>
      </c>
      <c r="N29" s="28"/>
      <c r="O29" s="29" t="s">
        <v>263</v>
      </c>
      <c r="P29" s="29" t="s">
        <v>259</v>
      </c>
    </row>
    <row r="30" spans="1:16" ht="12.75" customHeight="1" thickBot="1" x14ac:dyDescent="0.25">
      <c r="A30" s="18" t="str">
        <f t="shared" si="0"/>
        <v> AOEB 3 </v>
      </c>
      <c r="B30" s="8" t="str">
        <f t="shared" si="1"/>
        <v>I</v>
      </c>
      <c r="C30" s="18">
        <f t="shared" si="2"/>
        <v>43094.642</v>
      </c>
      <c r="D30" s="5" t="str">
        <f t="shared" si="3"/>
        <v>vis</v>
      </c>
      <c r="E30" s="26">
        <f>VLOOKUP(C30,Active!C$21:E$961,3,FALSE)</f>
        <v>-1539.0081820933697</v>
      </c>
      <c r="F30" s="8" t="s">
        <v>129</v>
      </c>
      <c r="G30" s="5" t="str">
        <f t="shared" si="4"/>
        <v>43094.642</v>
      </c>
      <c r="H30" s="18">
        <f t="shared" si="5"/>
        <v>-1539</v>
      </c>
      <c r="I30" s="27" t="s">
        <v>264</v>
      </c>
      <c r="J30" s="28" t="s">
        <v>265</v>
      </c>
      <c r="K30" s="27">
        <v>-1539</v>
      </c>
      <c r="L30" s="27" t="s">
        <v>156</v>
      </c>
      <c r="M30" s="28" t="s">
        <v>141</v>
      </c>
      <c r="N30" s="28"/>
      <c r="O30" s="29" t="s">
        <v>252</v>
      </c>
      <c r="P30" s="29" t="s">
        <v>253</v>
      </c>
    </row>
    <row r="31" spans="1:16" ht="12.75" customHeight="1" thickBot="1" x14ac:dyDescent="0.25">
      <c r="A31" s="18" t="str">
        <f t="shared" si="0"/>
        <v> AOEB 3 </v>
      </c>
      <c r="B31" s="8" t="str">
        <f t="shared" si="1"/>
        <v>I</v>
      </c>
      <c r="C31" s="18">
        <f t="shared" si="2"/>
        <v>43094.646999999997</v>
      </c>
      <c r="D31" s="5" t="str">
        <f t="shared" si="3"/>
        <v>vis</v>
      </c>
      <c r="E31" s="26">
        <f>VLOOKUP(C31,Active!C$21:E$961,3,FALSE)</f>
        <v>-1539.0030231311996</v>
      </c>
      <c r="F31" s="8" t="s">
        <v>129</v>
      </c>
      <c r="G31" s="5" t="str">
        <f t="shared" si="4"/>
        <v>43094.647</v>
      </c>
      <c r="H31" s="18">
        <f t="shared" si="5"/>
        <v>-1539</v>
      </c>
      <c r="I31" s="27" t="s">
        <v>266</v>
      </c>
      <c r="J31" s="28" t="s">
        <v>267</v>
      </c>
      <c r="K31" s="27">
        <v>-1539</v>
      </c>
      <c r="L31" s="27" t="s">
        <v>130</v>
      </c>
      <c r="M31" s="28" t="s">
        <v>141</v>
      </c>
      <c r="N31" s="28"/>
      <c r="O31" s="29" t="s">
        <v>268</v>
      </c>
      <c r="P31" s="29" t="s">
        <v>253</v>
      </c>
    </row>
    <row r="32" spans="1:16" ht="12.75" customHeight="1" thickBot="1" x14ac:dyDescent="0.25">
      <c r="A32" s="18" t="str">
        <f t="shared" si="0"/>
        <v> AOEB 3 </v>
      </c>
      <c r="B32" s="8" t="str">
        <f t="shared" si="1"/>
        <v>I</v>
      </c>
      <c r="C32" s="18">
        <f t="shared" si="2"/>
        <v>43344.701999999997</v>
      </c>
      <c r="D32" s="5" t="str">
        <f t="shared" si="3"/>
        <v>vis</v>
      </c>
      <c r="E32" s="26">
        <f>VLOOKUP(C32,Active!C$21:E$961,3,FALSE)</f>
        <v>-1280.998165906406</v>
      </c>
      <c r="F32" s="8" t="s">
        <v>129</v>
      </c>
      <c r="G32" s="5" t="str">
        <f t="shared" si="4"/>
        <v>43344.702</v>
      </c>
      <c r="H32" s="18">
        <f t="shared" si="5"/>
        <v>-1281</v>
      </c>
      <c r="I32" s="27" t="s">
        <v>269</v>
      </c>
      <c r="J32" s="28" t="s">
        <v>270</v>
      </c>
      <c r="K32" s="27">
        <v>-1281</v>
      </c>
      <c r="L32" s="27" t="s">
        <v>159</v>
      </c>
      <c r="M32" s="28" t="s">
        <v>141</v>
      </c>
      <c r="N32" s="28"/>
      <c r="O32" s="29" t="s">
        <v>268</v>
      </c>
      <c r="P32" s="29" t="s">
        <v>253</v>
      </c>
    </row>
    <row r="33" spans="1:16" ht="12.75" customHeight="1" thickBot="1" x14ac:dyDescent="0.25">
      <c r="A33" s="18" t="str">
        <f t="shared" si="0"/>
        <v> AOEB 3 </v>
      </c>
      <c r="B33" s="8" t="str">
        <f t="shared" si="1"/>
        <v>I</v>
      </c>
      <c r="C33" s="18">
        <f t="shared" si="2"/>
        <v>43373.779000000002</v>
      </c>
      <c r="D33" s="5" t="str">
        <f t="shared" si="3"/>
        <v>vis</v>
      </c>
      <c r="E33" s="26">
        <f>VLOOKUP(C33,Active!C$21:E$961,3,FALSE)</f>
        <v>-1250.9967372865963</v>
      </c>
      <c r="F33" s="8" t="s">
        <v>129</v>
      </c>
      <c r="G33" s="5" t="str">
        <f t="shared" si="4"/>
        <v>43373.779</v>
      </c>
      <c r="H33" s="18">
        <f t="shared" si="5"/>
        <v>-1251</v>
      </c>
      <c r="I33" s="27" t="s">
        <v>271</v>
      </c>
      <c r="J33" s="28" t="s">
        <v>272</v>
      </c>
      <c r="K33" s="27">
        <v>-1251</v>
      </c>
      <c r="L33" s="27" t="s">
        <v>191</v>
      </c>
      <c r="M33" s="28" t="s">
        <v>141</v>
      </c>
      <c r="N33" s="28"/>
      <c r="O33" s="29" t="s">
        <v>256</v>
      </c>
      <c r="P33" s="29" t="s">
        <v>253</v>
      </c>
    </row>
    <row r="34" spans="1:16" ht="12.75" customHeight="1" thickBot="1" x14ac:dyDescent="0.25">
      <c r="A34" s="18" t="str">
        <f t="shared" si="0"/>
        <v> AOEB 3 </v>
      </c>
      <c r="B34" s="8" t="str">
        <f t="shared" si="1"/>
        <v>I</v>
      </c>
      <c r="C34" s="18">
        <f t="shared" si="2"/>
        <v>43751.741999999998</v>
      </c>
      <c r="D34" s="5" t="str">
        <f t="shared" si="3"/>
        <v>vis</v>
      </c>
      <c r="E34" s="26">
        <f>VLOOKUP(C34,Active!C$21:E$961,3,FALSE)</f>
        <v>-861.01737334165</v>
      </c>
      <c r="F34" s="8" t="s">
        <v>129</v>
      </c>
      <c r="G34" s="5" t="str">
        <f t="shared" si="4"/>
        <v>43751.742</v>
      </c>
      <c r="H34" s="18">
        <f t="shared" si="5"/>
        <v>-861</v>
      </c>
      <c r="I34" s="27" t="s">
        <v>273</v>
      </c>
      <c r="J34" s="28" t="s">
        <v>274</v>
      </c>
      <c r="K34" s="27">
        <v>-861</v>
      </c>
      <c r="L34" s="27" t="s">
        <v>275</v>
      </c>
      <c r="M34" s="28" t="s">
        <v>141</v>
      </c>
      <c r="N34" s="28"/>
      <c r="O34" s="29" t="s">
        <v>268</v>
      </c>
      <c r="P34" s="29" t="s">
        <v>253</v>
      </c>
    </row>
    <row r="35" spans="1:16" ht="12.75" customHeight="1" thickBot="1" x14ac:dyDescent="0.25">
      <c r="A35" s="18" t="str">
        <f t="shared" si="0"/>
        <v> BBS 39 </v>
      </c>
      <c r="B35" s="8" t="str">
        <f t="shared" si="1"/>
        <v>I</v>
      </c>
      <c r="C35" s="18">
        <f t="shared" si="2"/>
        <v>43764.364000000001</v>
      </c>
      <c r="D35" s="5" t="str">
        <f t="shared" si="3"/>
        <v>vis</v>
      </c>
      <c r="E35" s="26">
        <f>VLOOKUP(C35,Active!C$21:E$961,3,FALSE)</f>
        <v>-847.99408923258557</v>
      </c>
      <c r="F35" s="8" t="s">
        <v>129</v>
      </c>
      <c r="G35" s="5" t="str">
        <f t="shared" si="4"/>
        <v>43764.364</v>
      </c>
      <c r="H35" s="18">
        <f t="shared" si="5"/>
        <v>-848</v>
      </c>
      <c r="I35" s="27" t="s">
        <v>276</v>
      </c>
      <c r="J35" s="28" t="s">
        <v>277</v>
      </c>
      <c r="K35" s="27">
        <v>-848</v>
      </c>
      <c r="L35" s="27" t="s">
        <v>278</v>
      </c>
      <c r="M35" s="28" t="s">
        <v>141</v>
      </c>
      <c r="N35" s="28"/>
      <c r="O35" s="29" t="s">
        <v>205</v>
      </c>
      <c r="P35" s="29" t="s">
        <v>279</v>
      </c>
    </row>
    <row r="36" spans="1:16" ht="12.75" customHeight="1" thickBot="1" x14ac:dyDescent="0.25">
      <c r="A36" s="18" t="str">
        <f t="shared" si="0"/>
        <v> AOEB 3 </v>
      </c>
      <c r="B36" s="8" t="str">
        <f t="shared" si="1"/>
        <v>I</v>
      </c>
      <c r="C36" s="18">
        <f t="shared" si="2"/>
        <v>44132.652000000002</v>
      </c>
      <c r="D36" s="5" t="str">
        <f t="shared" si="3"/>
        <v>vis</v>
      </c>
      <c r="E36" s="26">
        <f>VLOOKUP(C36,Active!C$21:E$961,3,FALSE)</f>
        <v>-467.99731709203735</v>
      </c>
      <c r="F36" s="8" t="s">
        <v>129</v>
      </c>
      <c r="G36" s="5" t="str">
        <f t="shared" si="4"/>
        <v>44132.652</v>
      </c>
      <c r="H36" s="18">
        <f t="shared" si="5"/>
        <v>-468</v>
      </c>
      <c r="I36" s="27" t="s">
        <v>280</v>
      </c>
      <c r="J36" s="28" t="s">
        <v>281</v>
      </c>
      <c r="K36" s="27">
        <v>-468</v>
      </c>
      <c r="L36" s="27" t="s">
        <v>191</v>
      </c>
      <c r="M36" s="28" t="s">
        <v>141</v>
      </c>
      <c r="N36" s="28"/>
      <c r="O36" s="29" t="s">
        <v>268</v>
      </c>
      <c r="P36" s="29" t="s">
        <v>253</v>
      </c>
    </row>
    <row r="37" spans="1:16" ht="12.75" customHeight="1" thickBot="1" x14ac:dyDescent="0.25">
      <c r="A37" s="18" t="str">
        <f t="shared" si="0"/>
        <v> AOEB 3 </v>
      </c>
      <c r="B37" s="8" t="str">
        <f t="shared" si="1"/>
        <v>I</v>
      </c>
      <c r="C37" s="18">
        <f t="shared" si="2"/>
        <v>44444.718000000001</v>
      </c>
      <c r="D37" s="5" t="str">
        <f t="shared" si="3"/>
        <v>vis</v>
      </c>
      <c r="E37" s="26">
        <f>VLOOKUP(C37,Active!C$21:E$961,3,FALSE)</f>
        <v>-146.00997920752377</v>
      </c>
      <c r="F37" s="8" t="s">
        <v>129</v>
      </c>
      <c r="G37" s="5" t="str">
        <f t="shared" si="4"/>
        <v>44444.718</v>
      </c>
      <c r="H37" s="18">
        <f t="shared" si="5"/>
        <v>-146</v>
      </c>
      <c r="I37" s="27" t="s">
        <v>292</v>
      </c>
      <c r="J37" s="28" t="s">
        <v>293</v>
      </c>
      <c r="K37" s="27">
        <v>-146</v>
      </c>
      <c r="L37" s="27" t="s">
        <v>180</v>
      </c>
      <c r="M37" s="28" t="s">
        <v>141</v>
      </c>
      <c r="N37" s="28"/>
      <c r="O37" s="29" t="s">
        <v>294</v>
      </c>
      <c r="P37" s="29" t="s">
        <v>253</v>
      </c>
    </row>
    <row r="38" spans="1:16" ht="12.75" customHeight="1" thickBot="1" x14ac:dyDescent="0.25">
      <c r="A38" s="18" t="str">
        <f t="shared" si="0"/>
        <v> AOEB 3 </v>
      </c>
      <c r="B38" s="8" t="str">
        <f t="shared" si="1"/>
        <v>I</v>
      </c>
      <c r="C38" s="18">
        <f t="shared" si="2"/>
        <v>44445.688999999998</v>
      </c>
      <c r="D38" s="5" t="str">
        <f t="shared" si="3"/>
        <v>vis</v>
      </c>
      <c r="E38" s="26">
        <f>VLOOKUP(C38,Active!C$21:E$961,3,FALSE)</f>
        <v>-145.0081087535649</v>
      </c>
      <c r="F38" s="8" t="s">
        <v>129</v>
      </c>
      <c r="G38" s="5" t="str">
        <f t="shared" si="4"/>
        <v>44445.689</v>
      </c>
      <c r="H38" s="18">
        <f t="shared" si="5"/>
        <v>-145</v>
      </c>
      <c r="I38" s="27" t="s">
        <v>295</v>
      </c>
      <c r="J38" s="28" t="s">
        <v>296</v>
      </c>
      <c r="K38" s="27">
        <v>-145</v>
      </c>
      <c r="L38" s="27" t="s">
        <v>156</v>
      </c>
      <c r="M38" s="28" t="s">
        <v>141</v>
      </c>
      <c r="N38" s="28"/>
      <c r="O38" s="29" t="s">
        <v>294</v>
      </c>
      <c r="P38" s="29" t="s">
        <v>253</v>
      </c>
    </row>
    <row r="39" spans="1:16" ht="12.75" customHeight="1" thickBot="1" x14ac:dyDescent="0.25">
      <c r="A39" s="18" t="str">
        <f t="shared" si="0"/>
        <v> AOEB 3 </v>
      </c>
      <c r="B39" s="8" t="str">
        <f t="shared" si="1"/>
        <v>I</v>
      </c>
      <c r="C39" s="18">
        <f t="shared" si="2"/>
        <v>44445.696000000004</v>
      </c>
      <c r="D39" s="5" t="str">
        <f t="shared" si="3"/>
        <v>vis</v>
      </c>
      <c r="E39" s="26">
        <f>VLOOKUP(C39,Active!C$21:E$961,3,FALSE)</f>
        <v>-145.00088620651772</v>
      </c>
      <c r="F39" s="8" t="s">
        <v>129</v>
      </c>
      <c r="G39" s="5" t="str">
        <f t="shared" si="4"/>
        <v>44445.696</v>
      </c>
      <c r="H39" s="18">
        <f t="shared" si="5"/>
        <v>-145</v>
      </c>
      <c r="I39" s="27" t="s">
        <v>297</v>
      </c>
      <c r="J39" s="28" t="s">
        <v>298</v>
      </c>
      <c r="K39" s="27">
        <v>-145</v>
      </c>
      <c r="L39" s="27" t="s">
        <v>150</v>
      </c>
      <c r="M39" s="28" t="s">
        <v>141</v>
      </c>
      <c r="N39" s="28"/>
      <c r="O39" s="29" t="s">
        <v>268</v>
      </c>
      <c r="P39" s="29" t="s">
        <v>253</v>
      </c>
    </row>
    <row r="40" spans="1:16" ht="12.75" customHeight="1" thickBot="1" x14ac:dyDescent="0.25">
      <c r="A40" s="18" t="str">
        <f t="shared" si="0"/>
        <v> AOEB 3 </v>
      </c>
      <c r="B40" s="8" t="str">
        <f t="shared" si="1"/>
        <v>I</v>
      </c>
      <c r="C40" s="18">
        <f t="shared" si="2"/>
        <v>44475.726000000002</v>
      </c>
      <c r="D40" s="5" t="str">
        <f t="shared" si="3"/>
        <v>vis</v>
      </c>
      <c r="E40" s="26">
        <f>VLOOKUP(C40,Active!C$21:E$961,3,FALSE)</f>
        <v>-114.01615939657493</v>
      </c>
      <c r="F40" s="8" t="s">
        <v>129</v>
      </c>
      <c r="G40" s="5" t="str">
        <f t="shared" si="4"/>
        <v>44475.726</v>
      </c>
      <c r="H40" s="18">
        <f t="shared" si="5"/>
        <v>-114</v>
      </c>
      <c r="I40" s="27" t="s">
        <v>299</v>
      </c>
      <c r="J40" s="28" t="s">
        <v>300</v>
      </c>
      <c r="K40" s="27">
        <v>-114</v>
      </c>
      <c r="L40" s="27" t="s">
        <v>301</v>
      </c>
      <c r="M40" s="28" t="s">
        <v>141</v>
      </c>
      <c r="N40" s="28"/>
      <c r="O40" s="29" t="s">
        <v>302</v>
      </c>
      <c r="P40" s="29" t="s">
        <v>253</v>
      </c>
    </row>
    <row r="41" spans="1:16" ht="12.75" customHeight="1" thickBot="1" x14ac:dyDescent="0.25">
      <c r="A41" s="18" t="str">
        <f t="shared" si="0"/>
        <v> BBS 50 </v>
      </c>
      <c r="B41" s="8" t="str">
        <f t="shared" si="1"/>
        <v>I</v>
      </c>
      <c r="C41" s="18">
        <f t="shared" si="2"/>
        <v>44484.46</v>
      </c>
      <c r="D41" s="5" t="str">
        <f t="shared" si="3"/>
        <v>vis</v>
      </c>
      <c r="E41" s="26">
        <f>VLOOKUP(C41,Active!C$21:E$961,3,FALSE)</f>
        <v>-105.00448427310009</v>
      </c>
      <c r="F41" s="8" t="s">
        <v>129</v>
      </c>
      <c r="G41" s="5" t="str">
        <f t="shared" si="4"/>
        <v>44484.460</v>
      </c>
      <c r="H41" s="18">
        <f t="shared" si="5"/>
        <v>-105</v>
      </c>
      <c r="I41" s="27" t="s">
        <v>303</v>
      </c>
      <c r="J41" s="28" t="s">
        <v>304</v>
      </c>
      <c r="K41" s="27">
        <v>-105</v>
      </c>
      <c r="L41" s="27" t="s">
        <v>140</v>
      </c>
      <c r="M41" s="28" t="s">
        <v>141</v>
      </c>
      <c r="N41" s="28"/>
      <c r="O41" s="29" t="s">
        <v>263</v>
      </c>
      <c r="P41" s="29" t="s">
        <v>305</v>
      </c>
    </row>
    <row r="42" spans="1:16" ht="12.75" customHeight="1" thickBot="1" x14ac:dyDescent="0.25">
      <c r="A42" s="18" t="str">
        <f t="shared" si="0"/>
        <v> BBS 50 </v>
      </c>
      <c r="B42" s="8" t="str">
        <f t="shared" si="1"/>
        <v>I</v>
      </c>
      <c r="C42" s="18">
        <f t="shared" si="2"/>
        <v>44485.428</v>
      </c>
      <c r="D42" s="5" t="str">
        <f t="shared" si="3"/>
        <v>vis</v>
      </c>
      <c r="E42" s="26">
        <f>VLOOKUP(C42,Active!C$21:E$961,3,FALSE)</f>
        <v>-104.00570919644177</v>
      </c>
      <c r="F42" s="8" t="s">
        <v>129</v>
      </c>
      <c r="G42" s="5" t="str">
        <f t="shared" si="4"/>
        <v>44485.428</v>
      </c>
      <c r="H42" s="18">
        <f t="shared" si="5"/>
        <v>-104</v>
      </c>
      <c r="I42" s="27" t="s">
        <v>306</v>
      </c>
      <c r="J42" s="28" t="s">
        <v>307</v>
      </c>
      <c r="K42" s="27">
        <v>-104</v>
      </c>
      <c r="L42" s="27" t="s">
        <v>219</v>
      </c>
      <c r="M42" s="28" t="s">
        <v>141</v>
      </c>
      <c r="N42" s="28"/>
      <c r="O42" s="29" t="s">
        <v>263</v>
      </c>
      <c r="P42" s="29" t="s">
        <v>305</v>
      </c>
    </row>
    <row r="43" spans="1:16" ht="12.75" customHeight="1" thickBot="1" x14ac:dyDescent="0.25">
      <c r="A43" s="18" t="str">
        <f t="shared" ref="A43:A74" si="6">P43</f>
        <v> BRNO 23 </v>
      </c>
      <c r="B43" s="8" t="str">
        <f t="shared" ref="B43:B74" si="7">IF(H43=INT(H43),"I","II")</f>
        <v>I</v>
      </c>
      <c r="C43" s="18">
        <f t="shared" ref="C43:C74" si="8">1*G43</f>
        <v>44486.392</v>
      </c>
      <c r="D43" s="5" t="str">
        <f t="shared" ref="D43:D74" si="9">VLOOKUP(F43,I$1:J$5,2,FALSE)</f>
        <v>vis</v>
      </c>
      <c r="E43" s="26">
        <f>VLOOKUP(C43,Active!C$21:E$961,3,FALSE)</f>
        <v>-103.01106128952256</v>
      </c>
      <c r="F43" s="8" t="s">
        <v>129</v>
      </c>
      <c r="G43" s="5" t="str">
        <f t="shared" ref="G43:G74" si="10">MID(I43,3,LEN(I43)-3)</f>
        <v>44486.392</v>
      </c>
      <c r="H43" s="18">
        <f t="shared" ref="H43:H74" si="11">1*K43</f>
        <v>-103</v>
      </c>
      <c r="I43" s="27" t="s">
        <v>308</v>
      </c>
      <c r="J43" s="28" t="s">
        <v>309</v>
      </c>
      <c r="K43" s="27">
        <v>-103</v>
      </c>
      <c r="L43" s="27" t="s">
        <v>164</v>
      </c>
      <c r="M43" s="28" t="s">
        <v>141</v>
      </c>
      <c r="N43" s="28"/>
      <c r="O43" s="29" t="s">
        <v>310</v>
      </c>
      <c r="P43" s="29" t="s">
        <v>285</v>
      </c>
    </row>
    <row r="44" spans="1:16" ht="12.75" customHeight="1" thickBot="1" x14ac:dyDescent="0.25">
      <c r="A44" s="18" t="str">
        <f t="shared" si="6"/>
        <v> BRNO 23 </v>
      </c>
      <c r="B44" s="8" t="str">
        <f t="shared" si="7"/>
        <v>I</v>
      </c>
      <c r="C44" s="18">
        <f t="shared" si="8"/>
        <v>44486.398000000001</v>
      </c>
      <c r="D44" s="5" t="str">
        <f t="shared" si="9"/>
        <v>vis</v>
      </c>
      <c r="E44" s="26">
        <f>VLOOKUP(C44,Active!C$21:E$961,3,FALSE)</f>
        <v>-103.00487053491392</v>
      </c>
      <c r="F44" s="8" t="s">
        <v>129</v>
      </c>
      <c r="G44" s="5" t="str">
        <f t="shared" si="10"/>
        <v>44486.398</v>
      </c>
      <c r="H44" s="18">
        <f t="shared" si="11"/>
        <v>-103</v>
      </c>
      <c r="I44" s="27" t="s">
        <v>311</v>
      </c>
      <c r="J44" s="28" t="s">
        <v>312</v>
      </c>
      <c r="K44" s="27">
        <v>-103</v>
      </c>
      <c r="L44" s="27" t="s">
        <v>313</v>
      </c>
      <c r="M44" s="28" t="s">
        <v>141</v>
      </c>
      <c r="N44" s="28"/>
      <c r="O44" s="29" t="s">
        <v>314</v>
      </c>
      <c r="P44" s="29" t="s">
        <v>285</v>
      </c>
    </row>
    <row r="45" spans="1:16" ht="12.75" customHeight="1" thickBot="1" x14ac:dyDescent="0.25">
      <c r="A45" s="18" t="str">
        <f t="shared" si="6"/>
        <v> BRNO 23 </v>
      </c>
      <c r="B45" s="8" t="str">
        <f t="shared" si="7"/>
        <v>I</v>
      </c>
      <c r="C45" s="18">
        <f t="shared" si="8"/>
        <v>44487.360000000001</v>
      </c>
      <c r="D45" s="5" t="str">
        <f t="shared" si="9"/>
        <v>vis</v>
      </c>
      <c r="E45" s="26">
        <f>VLOOKUP(C45,Active!C$21:E$961,3,FALSE)</f>
        <v>-102.01228621286424</v>
      </c>
      <c r="F45" s="8" t="s">
        <v>129</v>
      </c>
      <c r="G45" s="5" t="str">
        <f t="shared" si="10"/>
        <v>44487.360</v>
      </c>
      <c r="H45" s="18">
        <f t="shared" si="11"/>
        <v>-102</v>
      </c>
      <c r="I45" s="27" t="s">
        <v>315</v>
      </c>
      <c r="J45" s="28" t="s">
        <v>316</v>
      </c>
      <c r="K45" s="27">
        <v>-102</v>
      </c>
      <c r="L45" s="27" t="s">
        <v>317</v>
      </c>
      <c r="M45" s="28" t="s">
        <v>141</v>
      </c>
      <c r="N45" s="28"/>
      <c r="O45" s="29" t="s">
        <v>314</v>
      </c>
      <c r="P45" s="29" t="s">
        <v>285</v>
      </c>
    </row>
    <row r="46" spans="1:16" ht="12.75" customHeight="1" thickBot="1" x14ac:dyDescent="0.25">
      <c r="A46" s="18" t="str">
        <f t="shared" si="6"/>
        <v> BRNO 23 </v>
      </c>
      <c r="B46" s="8" t="str">
        <f t="shared" si="7"/>
        <v>I</v>
      </c>
      <c r="C46" s="18">
        <f t="shared" si="8"/>
        <v>44487.374000000003</v>
      </c>
      <c r="D46" s="5" t="str">
        <f t="shared" si="9"/>
        <v>vis</v>
      </c>
      <c r="E46" s="26">
        <f>VLOOKUP(C46,Active!C$21:E$961,3,FALSE)</f>
        <v>-101.99784111877742</v>
      </c>
      <c r="F46" s="8" t="s">
        <v>129</v>
      </c>
      <c r="G46" s="5" t="str">
        <f t="shared" si="10"/>
        <v>44487.374</v>
      </c>
      <c r="H46" s="18">
        <f t="shared" si="11"/>
        <v>-102</v>
      </c>
      <c r="I46" s="27" t="s">
        <v>318</v>
      </c>
      <c r="J46" s="28" t="s">
        <v>319</v>
      </c>
      <c r="K46" s="27">
        <v>-102</v>
      </c>
      <c r="L46" s="27" t="s">
        <v>159</v>
      </c>
      <c r="M46" s="28" t="s">
        <v>141</v>
      </c>
      <c r="N46" s="28"/>
      <c r="O46" s="29" t="s">
        <v>310</v>
      </c>
      <c r="P46" s="29" t="s">
        <v>285</v>
      </c>
    </row>
    <row r="47" spans="1:16" ht="12.75" customHeight="1" thickBot="1" x14ac:dyDescent="0.25">
      <c r="A47" s="18" t="str">
        <f t="shared" si="6"/>
        <v> BRNO 23 </v>
      </c>
      <c r="B47" s="8" t="str">
        <f t="shared" si="7"/>
        <v>I</v>
      </c>
      <c r="C47" s="18">
        <f t="shared" si="8"/>
        <v>44488.341999999997</v>
      </c>
      <c r="D47" s="5" t="str">
        <f t="shared" si="9"/>
        <v>vis</v>
      </c>
      <c r="E47" s="26">
        <f>VLOOKUP(C47,Active!C$21:E$961,3,FALSE)</f>
        <v>-100.9990660421266</v>
      </c>
      <c r="F47" s="8" t="s">
        <v>129</v>
      </c>
      <c r="G47" s="5" t="str">
        <f t="shared" si="10"/>
        <v>44488.342</v>
      </c>
      <c r="H47" s="18">
        <f t="shared" si="11"/>
        <v>-101</v>
      </c>
      <c r="I47" s="27" t="s">
        <v>320</v>
      </c>
      <c r="J47" s="28" t="s">
        <v>321</v>
      </c>
      <c r="K47" s="27">
        <v>-101</v>
      </c>
      <c r="L47" s="27" t="s">
        <v>322</v>
      </c>
      <c r="M47" s="28" t="s">
        <v>141</v>
      </c>
      <c r="N47" s="28"/>
      <c r="O47" s="29" t="s">
        <v>323</v>
      </c>
      <c r="P47" s="29" t="s">
        <v>285</v>
      </c>
    </row>
    <row r="48" spans="1:16" ht="12.75" customHeight="1" thickBot="1" x14ac:dyDescent="0.25">
      <c r="A48" s="18" t="str">
        <f t="shared" si="6"/>
        <v> BRNO 23 </v>
      </c>
      <c r="B48" s="8" t="str">
        <f t="shared" si="7"/>
        <v>I</v>
      </c>
      <c r="C48" s="18">
        <f t="shared" si="8"/>
        <v>44488.347000000002</v>
      </c>
      <c r="D48" s="5" t="str">
        <f t="shared" si="9"/>
        <v>vis</v>
      </c>
      <c r="E48" s="26">
        <f>VLOOKUP(C48,Active!C$21:E$961,3,FALSE)</f>
        <v>-100.99390707994898</v>
      </c>
      <c r="F48" s="8" t="s">
        <v>129</v>
      </c>
      <c r="G48" s="5" t="str">
        <f t="shared" si="10"/>
        <v>44488.347</v>
      </c>
      <c r="H48" s="18">
        <f t="shared" si="11"/>
        <v>-101</v>
      </c>
      <c r="I48" s="27" t="s">
        <v>324</v>
      </c>
      <c r="J48" s="28" t="s">
        <v>325</v>
      </c>
      <c r="K48" s="27">
        <v>-101</v>
      </c>
      <c r="L48" s="27" t="s">
        <v>278</v>
      </c>
      <c r="M48" s="28" t="s">
        <v>141</v>
      </c>
      <c r="N48" s="28"/>
      <c r="O48" s="29" t="s">
        <v>314</v>
      </c>
      <c r="P48" s="29" t="s">
        <v>285</v>
      </c>
    </row>
    <row r="49" spans="1:16" ht="12.75" customHeight="1" thickBot="1" x14ac:dyDescent="0.25">
      <c r="A49" s="18" t="str">
        <f t="shared" si="6"/>
        <v> AOEB 3 </v>
      </c>
      <c r="B49" s="8" t="str">
        <f t="shared" si="7"/>
        <v>I</v>
      </c>
      <c r="C49" s="18">
        <f t="shared" si="8"/>
        <v>44542.608</v>
      </c>
      <c r="D49" s="5" t="str">
        <f t="shared" si="9"/>
        <v>vis</v>
      </c>
      <c r="E49" s="26">
        <f>VLOOKUP(C49,Active!C$21:E$961,3,FALSE)</f>
        <v>-45.007817788096602</v>
      </c>
      <c r="F49" s="8" t="s">
        <v>129</v>
      </c>
      <c r="G49" s="5" t="str">
        <f t="shared" si="10"/>
        <v>44542.608</v>
      </c>
      <c r="H49" s="18">
        <f t="shared" si="11"/>
        <v>-45</v>
      </c>
      <c r="I49" s="27" t="s">
        <v>326</v>
      </c>
      <c r="J49" s="28" t="s">
        <v>327</v>
      </c>
      <c r="K49" s="27">
        <v>-45</v>
      </c>
      <c r="L49" s="27" t="s">
        <v>156</v>
      </c>
      <c r="M49" s="28" t="s">
        <v>141</v>
      </c>
      <c r="N49" s="28"/>
      <c r="O49" s="29" t="s">
        <v>294</v>
      </c>
      <c r="P49" s="29" t="s">
        <v>253</v>
      </c>
    </row>
    <row r="50" spans="1:16" ht="12.75" customHeight="1" thickBot="1" x14ac:dyDescent="0.25">
      <c r="A50" s="18" t="str">
        <f t="shared" si="6"/>
        <v> AOEB 3 </v>
      </c>
      <c r="B50" s="8" t="str">
        <f t="shared" si="7"/>
        <v>I</v>
      </c>
      <c r="C50" s="18">
        <f t="shared" si="8"/>
        <v>44543.584000000003</v>
      </c>
      <c r="D50" s="5" t="str">
        <f t="shared" si="9"/>
        <v>vis</v>
      </c>
      <c r="E50" s="26">
        <f>VLOOKUP(C50,Active!C$21:E$961,3,FALSE)</f>
        <v>-44.000788371960098</v>
      </c>
      <c r="F50" s="8" t="s">
        <v>129</v>
      </c>
      <c r="G50" s="5" t="str">
        <f t="shared" si="10"/>
        <v>44543.584</v>
      </c>
      <c r="H50" s="18">
        <f t="shared" si="11"/>
        <v>-44</v>
      </c>
      <c r="I50" s="27" t="s">
        <v>328</v>
      </c>
      <c r="J50" s="28" t="s">
        <v>329</v>
      </c>
      <c r="K50" s="27">
        <v>-44</v>
      </c>
      <c r="L50" s="27" t="s">
        <v>150</v>
      </c>
      <c r="M50" s="28" t="s">
        <v>141</v>
      </c>
      <c r="N50" s="28"/>
      <c r="O50" s="29" t="s">
        <v>294</v>
      </c>
      <c r="P50" s="29" t="s">
        <v>253</v>
      </c>
    </row>
    <row r="51" spans="1:16" ht="12.75" customHeight="1" thickBot="1" x14ac:dyDescent="0.25">
      <c r="A51" s="18" t="str">
        <f t="shared" si="6"/>
        <v> BBS 52 </v>
      </c>
      <c r="B51" s="8" t="str">
        <f t="shared" si="7"/>
        <v>I</v>
      </c>
      <c r="C51" s="18">
        <f t="shared" si="8"/>
        <v>44582.353999999999</v>
      </c>
      <c r="D51" s="5" t="str">
        <f t="shared" si="9"/>
        <v>vis</v>
      </c>
      <c r="E51" s="26">
        <f>VLOOKUP(C51,Active!C$21:E$961,3,FALSE)</f>
        <v>-3.99819568393383</v>
      </c>
      <c r="F51" s="8" t="s">
        <v>129</v>
      </c>
      <c r="G51" s="5" t="str">
        <f t="shared" si="10"/>
        <v>44582.354</v>
      </c>
      <c r="H51" s="18">
        <f t="shared" si="11"/>
        <v>-4</v>
      </c>
      <c r="I51" s="27" t="s">
        <v>330</v>
      </c>
      <c r="J51" s="28" t="s">
        <v>331</v>
      </c>
      <c r="K51" s="27">
        <v>-4</v>
      </c>
      <c r="L51" s="27" t="s">
        <v>159</v>
      </c>
      <c r="M51" s="28" t="s">
        <v>141</v>
      </c>
      <c r="N51" s="28"/>
      <c r="O51" s="29" t="s">
        <v>263</v>
      </c>
      <c r="P51" s="29" t="s">
        <v>332</v>
      </c>
    </row>
    <row r="52" spans="1:16" ht="12.75" customHeight="1" thickBot="1" x14ac:dyDescent="0.25">
      <c r="A52" s="18" t="str">
        <f t="shared" si="6"/>
        <v> BBS 52 </v>
      </c>
      <c r="B52" s="8" t="str">
        <f t="shared" si="7"/>
        <v>I</v>
      </c>
      <c r="C52" s="18">
        <f t="shared" si="8"/>
        <v>44586.228999999999</v>
      </c>
      <c r="D52" s="5" t="str">
        <f t="shared" si="9"/>
        <v>vis</v>
      </c>
      <c r="E52" s="26">
        <f>VLOOKUP(C52,Active!C$21:E$961,3,FALSE)</f>
        <v>0</v>
      </c>
      <c r="F52" s="8" t="s">
        <v>129</v>
      </c>
      <c r="G52" s="5" t="str">
        <f t="shared" si="10"/>
        <v>44586.229</v>
      </c>
      <c r="H52" s="18">
        <f t="shared" si="11"/>
        <v>0</v>
      </c>
      <c r="I52" s="27" t="s">
        <v>333</v>
      </c>
      <c r="J52" s="28" t="s">
        <v>334</v>
      </c>
      <c r="K52" s="27">
        <v>0</v>
      </c>
      <c r="L52" s="27" t="s">
        <v>225</v>
      </c>
      <c r="M52" s="28" t="s">
        <v>141</v>
      </c>
      <c r="N52" s="28"/>
      <c r="O52" s="29" t="s">
        <v>263</v>
      </c>
      <c r="P52" s="29" t="s">
        <v>332</v>
      </c>
    </row>
    <row r="53" spans="1:16" ht="12.75" customHeight="1" thickBot="1" x14ac:dyDescent="0.25">
      <c r="A53" s="18" t="str">
        <f t="shared" si="6"/>
        <v> BRNO 26 </v>
      </c>
      <c r="B53" s="8" t="str">
        <f t="shared" si="7"/>
        <v>I</v>
      </c>
      <c r="C53" s="18">
        <f t="shared" si="8"/>
        <v>44830.481</v>
      </c>
      <c r="D53" s="5" t="str">
        <f t="shared" si="9"/>
        <v>vis</v>
      </c>
      <c r="E53" s="26">
        <f>VLOOKUP(C53,Active!C$21:E$961,3,FALSE)</f>
        <v>252.01736572702129</v>
      </c>
      <c r="F53" s="8" t="s">
        <v>129</v>
      </c>
      <c r="G53" s="5" t="str">
        <f t="shared" si="10"/>
        <v>44830.481</v>
      </c>
      <c r="H53" s="18">
        <f t="shared" si="11"/>
        <v>252</v>
      </c>
      <c r="I53" s="27" t="s">
        <v>335</v>
      </c>
      <c r="J53" s="28" t="s">
        <v>336</v>
      </c>
      <c r="K53" s="27">
        <v>252</v>
      </c>
      <c r="L53" s="27" t="s">
        <v>337</v>
      </c>
      <c r="M53" s="28" t="s">
        <v>141</v>
      </c>
      <c r="N53" s="28"/>
      <c r="O53" s="29" t="s">
        <v>338</v>
      </c>
      <c r="P53" s="29" t="s">
        <v>339</v>
      </c>
    </row>
    <row r="54" spans="1:16" ht="12.75" customHeight="1" thickBot="1" x14ac:dyDescent="0.25">
      <c r="A54" s="18" t="str">
        <f t="shared" si="6"/>
        <v> BRNO 26 </v>
      </c>
      <c r="B54" s="8" t="str">
        <f t="shared" si="7"/>
        <v>I</v>
      </c>
      <c r="C54" s="18">
        <f t="shared" si="8"/>
        <v>44830.482000000004</v>
      </c>
      <c r="D54" s="5" t="str">
        <f t="shared" si="9"/>
        <v>vis</v>
      </c>
      <c r="E54" s="26">
        <f>VLOOKUP(C54,Active!C$21:E$961,3,FALSE)</f>
        <v>252.0183975194598</v>
      </c>
      <c r="F54" s="8" t="s">
        <v>129</v>
      </c>
      <c r="G54" s="5" t="str">
        <f t="shared" si="10"/>
        <v>44830.482</v>
      </c>
      <c r="H54" s="18">
        <f t="shared" si="11"/>
        <v>252</v>
      </c>
      <c r="I54" s="27" t="s">
        <v>340</v>
      </c>
      <c r="J54" s="28" t="s">
        <v>341</v>
      </c>
      <c r="K54" s="27">
        <v>252</v>
      </c>
      <c r="L54" s="27" t="s">
        <v>342</v>
      </c>
      <c r="M54" s="28" t="s">
        <v>141</v>
      </c>
      <c r="N54" s="28"/>
      <c r="O54" s="29" t="s">
        <v>229</v>
      </c>
      <c r="P54" s="29" t="s">
        <v>339</v>
      </c>
    </row>
    <row r="55" spans="1:16" ht="12.75" customHeight="1" thickBot="1" x14ac:dyDescent="0.25">
      <c r="A55" s="18" t="str">
        <f t="shared" si="6"/>
        <v> AOEB 3 </v>
      </c>
      <c r="B55" s="8" t="str">
        <f t="shared" si="7"/>
        <v>I</v>
      </c>
      <c r="C55" s="18">
        <f t="shared" si="8"/>
        <v>44856.624000000003</v>
      </c>
      <c r="D55" s="5" t="str">
        <f t="shared" si="9"/>
        <v>vis</v>
      </c>
      <c r="E55" s="26">
        <f>VLOOKUP(C55,Active!C$21:E$961,3,FALSE)</f>
        <v>278.99151534382042</v>
      </c>
      <c r="F55" s="8" t="s">
        <v>129</v>
      </c>
      <c r="G55" s="5" t="str">
        <f t="shared" si="10"/>
        <v>44856.624</v>
      </c>
      <c r="H55" s="18">
        <f t="shared" si="11"/>
        <v>279</v>
      </c>
      <c r="I55" s="27" t="s">
        <v>343</v>
      </c>
      <c r="J55" s="28" t="s">
        <v>344</v>
      </c>
      <c r="K55" s="27">
        <v>279</v>
      </c>
      <c r="L55" s="27" t="s">
        <v>156</v>
      </c>
      <c r="M55" s="28" t="s">
        <v>141</v>
      </c>
      <c r="N55" s="28"/>
      <c r="O55" s="29" t="s">
        <v>268</v>
      </c>
      <c r="P55" s="29" t="s">
        <v>253</v>
      </c>
    </row>
    <row r="56" spans="1:16" ht="12.75" customHeight="1" thickBot="1" x14ac:dyDescent="0.25">
      <c r="A56" s="18" t="str">
        <f t="shared" si="6"/>
        <v> BBS 57 </v>
      </c>
      <c r="B56" s="8" t="str">
        <f t="shared" si="7"/>
        <v>I</v>
      </c>
      <c r="C56" s="18">
        <f t="shared" si="8"/>
        <v>44929.334000000003</v>
      </c>
      <c r="D56" s="5" t="str">
        <f t="shared" si="9"/>
        <v>vis</v>
      </c>
      <c r="E56" s="26">
        <f>VLOOKUP(C56,Active!C$21:E$961,3,FALSE)</f>
        <v>354.01314326093666</v>
      </c>
      <c r="F56" s="8" t="str">
        <f>LEFT(M56,1)</f>
        <v>V</v>
      </c>
      <c r="G56" s="5" t="str">
        <f t="shared" si="10"/>
        <v>44929.334</v>
      </c>
      <c r="H56" s="18">
        <f t="shared" si="11"/>
        <v>354</v>
      </c>
      <c r="I56" s="27" t="s">
        <v>345</v>
      </c>
      <c r="J56" s="28" t="s">
        <v>346</v>
      </c>
      <c r="K56" s="27">
        <v>354</v>
      </c>
      <c r="L56" s="27" t="s">
        <v>347</v>
      </c>
      <c r="M56" s="28" t="s">
        <v>141</v>
      </c>
      <c r="N56" s="28"/>
      <c r="O56" s="29" t="s">
        <v>263</v>
      </c>
      <c r="P56" s="29" t="s">
        <v>348</v>
      </c>
    </row>
    <row r="57" spans="1:16" ht="12.75" customHeight="1" thickBot="1" x14ac:dyDescent="0.25">
      <c r="A57" s="18" t="str">
        <f t="shared" si="6"/>
        <v> BBS 61 </v>
      </c>
      <c r="B57" s="8" t="str">
        <f t="shared" si="7"/>
        <v>I</v>
      </c>
      <c r="C57" s="18">
        <f t="shared" si="8"/>
        <v>45145.466</v>
      </c>
      <c r="D57" s="5" t="str">
        <f t="shared" si="9"/>
        <v>vis</v>
      </c>
      <c r="E57" s="26">
        <f>VLOOKUP(C57,Active!C$21:E$961,3,FALSE)</f>
        <v>577.01650572802771</v>
      </c>
      <c r="F57" s="8" t="str">
        <f>LEFT(M57,1)</f>
        <v>V</v>
      </c>
      <c r="G57" s="5" t="str">
        <f t="shared" si="10"/>
        <v>45145.466</v>
      </c>
      <c r="H57" s="18">
        <f t="shared" si="11"/>
        <v>577</v>
      </c>
      <c r="I57" s="27" t="s">
        <v>349</v>
      </c>
      <c r="J57" s="28" t="s">
        <v>350</v>
      </c>
      <c r="K57" s="27">
        <v>577</v>
      </c>
      <c r="L57" s="27" t="s">
        <v>351</v>
      </c>
      <c r="M57" s="28" t="s">
        <v>141</v>
      </c>
      <c r="N57" s="28"/>
      <c r="O57" s="29" t="s">
        <v>263</v>
      </c>
      <c r="P57" s="29" t="s">
        <v>352</v>
      </c>
    </row>
    <row r="58" spans="1:16" ht="12.75" customHeight="1" thickBot="1" x14ac:dyDescent="0.25">
      <c r="A58" s="18" t="str">
        <f t="shared" si="6"/>
        <v> BRNO 26 </v>
      </c>
      <c r="B58" s="8" t="str">
        <f t="shared" si="7"/>
        <v>I</v>
      </c>
      <c r="C58" s="18">
        <f t="shared" si="8"/>
        <v>45208.44</v>
      </c>
      <c r="D58" s="5" t="str">
        <f t="shared" si="9"/>
        <v>pg</v>
      </c>
      <c r="E58" s="26">
        <f>VLOOKUP(C58,Active!C$21:E$961,3,FALSE)</f>
        <v>641.99260250223585</v>
      </c>
      <c r="F58" s="8" t="str">
        <f>LEFT(M58,1)</f>
        <v>F</v>
      </c>
      <c r="G58" s="5" t="str">
        <f t="shared" si="10"/>
        <v>45208.440</v>
      </c>
      <c r="H58" s="18">
        <f t="shared" si="11"/>
        <v>642</v>
      </c>
      <c r="I58" s="27" t="s">
        <v>353</v>
      </c>
      <c r="J58" s="28" t="s">
        <v>354</v>
      </c>
      <c r="K58" s="27">
        <v>642</v>
      </c>
      <c r="L58" s="27" t="s">
        <v>355</v>
      </c>
      <c r="M58" s="28" t="s">
        <v>131</v>
      </c>
      <c r="N58" s="28"/>
      <c r="O58" s="29" t="s">
        <v>356</v>
      </c>
      <c r="P58" s="29" t="s">
        <v>339</v>
      </c>
    </row>
    <row r="59" spans="1:16" ht="12.75" customHeight="1" thickBot="1" x14ac:dyDescent="0.25">
      <c r="A59" s="18" t="str">
        <f t="shared" si="6"/>
        <v> AOEB 3 </v>
      </c>
      <c r="B59" s="8" t="str">
        <f t="shared" si="7"/>
        <v>I</v>
      </c>
      <c r="C59" s="18">
        <f t="shared" si="8"/>
        <v>45264.652000000002</v>
      </c>
      <c r="D59" s="5" t="str">
        <f t="shared" si="9"/>
        <v>vis</v>
      </c>
      <c r="E59" s="26">
        <f>VLOOKUP(C59,Active!C$21:E$961,3,FALSE)</f>
        <v>699.99171883392273</v>
      </c>
      <c r="F59" s="8" t="str">
        <f>LEFT(M59,1)</f>
        <v>V</v>
      </c>
      <c r="G59" s="5" t="str">
        <f t="shared" si="10"/>
        <v>45264.652</v>
      </c>
      <c r="H59" s="18">
        <f t="shared" si="11"/>
        <v>700</v>
      </c>
      <c r="I59" s="27" t="s">
        <v>357</v>
      </c>
      <c r="J59" s="28" t="s">
        <v>358</v>
      </c>
      <c r="K59" s="27">
        <v>700</v>
      </c>
      <c r="L59" s="27" t="s">
        <v>156</v>
      </c>
      <c r="M59" s="28" t="s">
        <v>141</v>
      </c>
      <c r="N59" s="28"/>
      <c r="O59" s="29" t="s">
        <v>268</v>
      </c>
      <c r="P59" s="29" t="s">
        <v>253</v>
      </c>
    </row>
    <row r="60" spans="1:16" ht="12.75" customHeight="1" thickBot="1" x14ac:dyDescent="0.25">
      <c r="A60" s="18" t="str">
        <f t="shared" si="6"/>
        <v> BBS 64 </v>
      </c>
      <c r="B60" s="8" t="str">
        <f t="shared" si="7"/>
        <v>I</v>
      </c>
      <c r="C60" s="18">
        <f t="shared" si="8"/>
        <v>45309.252999999997</v>
      </c>
      <c r="D60" s="5" t="str">
        <f t="shared" si="9"/>
        <v>vis</v>
      </c>
      <c r="E60" s="26">
        <f>VLOOKUP(C60,Active!C$21:E$961,3,FALSE)</f>
        <v>746.01069320788747</v>
      </c>
      <c r="F60" s="8" t="str">
        <f>LEFT(M60,1)</f>
        <v>V</v>
      </c>
      <c r="G60" s="5" t="str">
        <f t="shared" si="10"/>
        <v>45309.253</v>
      </c>
      <c r="H60" s="18">
        <f t="shared" si="11"/>
        <v>746</v>
      </c>
      <c r="I60" s="27" t="s">
        <v>359</v>
      </c>
      <c r="J60" s="28" t="s">
        <v>360</v>
      </c>
      <c r="K60" s="27">
        <v>746</v>
      </c>
      <c r="L60" s="27" t="s">
        <v>361</v>
      </c>
      <c r="M60" s="28" t="s">
        <v>141</v>
      </c>
      <c r="N60" s="28"/>
      <c r="O60" s="29" t="s">
        <v>362</v>
      </c>
      <c r="P60" s="29" t="s">
        <v>363</v>
      </c>
    </row>
    <row r="61" spans="1:16" ht="12.75" customHeight="1" thickBot="1" x14ac:dyDescent="0.25">
      <c r="A61" s="18" t="str">
        <f t="shared" si="6"/>
        <v> BRNO 26 </v>
      </c>
      <c r="B61" s="8" t="str">
        <f t="shared" si="7"/>
        <v>I</v>
      </c>
      <c r="C61" s="18">
        <f t="shared" si="8"/>
        <v>45490.466</v>
      </c>
      <c r="D61" s="5" t="str">
        <f t="shared" si="9"/>
        <v>vis</v>
      </c>
      <c r="E61" s="26">
        <f>VLOOKUP(C61,Active!C$21:E$961,3,FALSE)</f>
        <v>932.98489565245893</v>
      </c>
      <c r="F61" s="8" t="s">
        <v>129</v>
      </c>
      <c r="G61" s="5" t="str">
        <f t="shared" si="10"/>
        <v>45490.466</v>
      </c>
      <c r="H61" s="18">
        <f t="shared" si="11"/>
        <v>933</v>
      </c>
      <c r="I61" s="27" t="s">
        <v>364</v>
      </c>
      <c r="J61" s="28" t="s">
        <v>365</v>
      </c>
      <c r="K61" s="27">
        <v>933</v>
      </c>
      <c r="L61" s="27" t="s">
        <v>199</v>
      </c>
      <c r="M61" s="28" t="s">
        <v>141</v>
      </c>
      <c r="N61" s="28"/>
      <c r="O61" s="29" t="s">
        <v>366</v>
      </c>
      <c r="P61" s="29" t="s">
        <v>339</v>
      </c>
    </row>
    <row r="62" spans="1:16" ht="12.75" customHeight="1" thickBot="1" x14ac:dyDescent="0.25">
      <c r="A62" s="18" t="str">
        <f t="shared" si="6"/>
        <v> BRNO 26 </v>
      </c>
      <c r="B62" s="8" t="str">
        <f t="shared" si="7"/>
        <v>I</v>
      </c>
      <c r="C62" s="18">
        <f t="shared" si="8"/>
        <v>45490.476000000002</v>
      </c>
      <c r="D62" s="5" t="str">
        <f t="shared" si="9"/>
        <v>vis</v>
      </c>
      <c r="E62" s="26">
        <f>VLOOKUP(C62,Active!C$21:E$961,3,FALSE)</f>
        <v>932.99521357680669</v>
      </c>
      <c r="F62" s="8" t="s">
        <v>129</v>
      </c>
      <c r="G62" s="5" t="str">
        <f t="shared" si="10"/>
        <v>45490.476</v>
      </c>
      <c r="H62" s="18">
        <f t="shared" si="11"/>
        <v>933</v>
      </c>
      <c r="I62" s="27" t="s">
        <v>367</v>
      </c>
      <c r="J62" s="28" t="s">
        <v>368</v>
      </c>
      <c r="K62" s="27">
        <v>933</v>
      </c>
      <c r="L62" s="27" t="s">
        <v>313</v>
      </c>
      <c r="M62" s="28" t="s">
        <v>141</v>
      </c>
      <c r="N62" s="28"/>
      <c r="O62" s="29" t="s">
        <v>369</v>
      </c>
      <c r="P62" s="29" t="s">
        <v>339</v>
      </c>
    </row>
    <row r="63" spans="1:16" ht="12.75" customHeight="1" thickBot="1" x14ac:dyDescent="0.25">
      <c r="A63" s="18" t="str">
        <f t="shared" si="6"/>
        <v> BBS 68 </v>
      </c>
      <c r="B63" s="8" t="str">
        <f t="shared" si="7"/>
        <v>I</v>
      </c>
      <c r="C63" s="18">
        <f t="shared" si="8"/>
        <v>45555.425000000003</v>
      </c>
      <c r="D63" s="5" t="str">
        <f t="shared" si="9"/>
        <v>vis</v>
      </c>
      <c r="E63" s="26">
        <f>VLOOKUP(C63,Active!C$21:E$961,3,FALSE)</f>
        <v>1000.0091004092765</v>
      </c>
      <c r="F63" s="8" t="s">
        <v>129</v>
      </c>
      <c r="G63" s="5" t="str">
        <f t="shared" si="10"/>
        <v>45555.425</v>
      </c>
      <c r="H63" s="18">
        <f t="shared" si="11"/>
        <v>1000</v>
      </c>
      <c r="I63" s="27" t="s">
        <v>370</v>
      </c>
      <c r="J63" s="28" t="s">
        <v>371</v>
      </c>
      <c r="K63" s="27">
        <v>1000</v>
      </c>
      <c r="L63" s="27" t="s">
        <v>372</v>
      </c>
      <c r="M63" s="28" t="s">
        <v>141</v>
      </c>
      <c r="N63" s="28"/>
      <c r="O63" s="29" t="s">
        <v>362</v>
      </c>
      <c r="P63" s="29" t="s">
        <v>373</v>
      </c>
    </row>
    <row r="64" spans="1:16" ht="12.75" customHeight="1" thickBot="1" x14ac:dyDescent="0.25">
      <c r="A64" s="18" t="str">
        <f t="shared" si="6"/>
        <v> BRNO 26 </v>
      </c>
      <c r="B64" s="8" t="str">
        <f t="shared" si="7"/>
        <v>I</v>
      </c>
      <c r="C64" s="18">
        <f t="shared" si="8"/>
        <v>45556.368999999999</v>
      </c>
      <c r="D64" s="5" t="str">
        <f t="shared" si="9"/>
        <v>vis</v>
      </c>
      <c r="E64" s="26">
        <f>VLOOKUP(C64,Active!C$21:E$961,3,FALSE)</f>
        <v>1000.9831124675002</v>
      </c>
      <c r="F64" s="8" t="s">
        <v>129</v>
      </c>
      <c r="G64" s="5" t="str">
        <f t="shared" si="10"/>
        <v>45556.369</v>
      </c>
      <c r="H64" s="18">
        <f t="shared" si="11"/>
        <v>1001</v>
      </c>
      <c r="I64" s="27" t="s">
        <v>374</v>
      </c>
      <c r="J64" s="28" t="s">
        <v>375</v>
      </c>
      <c r="K64" s="27">
        <v>1001</v>
      </c>
      <c r="L64" s="27" t="s">
        <v>301</v>
      </c>
      <c r="M64" s="28" t="s">
        <v>141</v>
      </c>
      <c r="N64" s="28"/>
      <c r="O64" s="29" t="s">
        <v>376</v>
      </c>
      <c r="P64" s="29" t="s">
        <v>339</v>
      </c>
    </row>
    <row r="65" spans="1:16" ht="12.75" customHeight="1" thickBot="1" x14ac:dyDescent="0.25">
      <c r="A65" s="18" t="str">
        <f t="shared" si="6"/>
        <v> BRNO 26 </v>
      </c>
      <c r="B65" s="8" t="str">
        <f t="shared" si="7"/>
        <v>I</v>
      </c>
      <c r="C65" s="18">
        <f t="shared" si="8"/>
        <v>45556.37</v>
      </c>
      <c r="D65" s="5" t="str">
        <f t="shared" si="9"/>
        <v>vis</v>
      </c>
      <c r="E65" s="26">
        <f>VLOOKUP(C65,Active!C$21:E$961,3,FALSE)</f>
        <v>1000.9841442599387</v>
      </c>
      <c r="F65" s="8" t="s">
        <v>129</v>
      </c>
      <c r="G65" s="5" t="str">
        <f t="shared" si="10"/>
        <v>45556.370</v>
      </c>
      <c r="H65" s="18">
        <f t="shared" si="11"/>
        <v>1001</v>
      </c>
      <c r="I65" s="27" t="s">
        <v>377</v>
      </c>
      <c r="J65" s="28" t="s">
        <v>378</v>
      </c>
      <c r="K65" s="27">
        <v>1001</v>
      </c>
      <c r="L65" s="27" t="s">
        <v>199</v>
      </c>
      <c r="M65" s="28" t="s">
        <v>141</v>
      </c>
      <c r="N65" s="28"/>
      <c r="O65" s="29" t="s">
        <v>379</v>
      </c>
      <c r="P65" s="29" t="s">
        <v>339</v>
      </c>
    </row>
    <row r="66" spans="1:16" ht="12.75" customHeight="1" thickBot="1" x14ac:dyDescent="0.25">
      <c r="A66" s="18" t="str">
        <f t="shared" si="6"/>
        <v> BRNO 26 </v>
      </c>
      <c r="B66" s="8" t="str">
        <f t="shared" si="7"/>
        <v>I</v>
      </c>
      <c r="C66" s="18">
        <f t="shared" si="8"/>
        <v>45556.377999999997</v>
      </c>
      <c r="D66" s="5" t="str">
        <f t="shared" si="9"/>
        <v>vis</v>
      </c>
      <c r="E66" s="26">
        <f>VLOOKUP(C66,Active!C$21:E$961,3,FALSE)</f>
        <v>1000.9923985994094</v>
      </c>
      <c r="F66" s="8" t="s">
        <v>129</v>
      </c>
      <c r="G66" s="5" t="str">
        <f t="shared" si="10"/>
        <v>45556.378</v>
      </c>
      <c r="H66" s="18">
        <f t="shared" si="11"/>
        <v>1001</v>
      </c>
      <c r="I66" s="27" t="s">
        <v>380</v>
      </c>
      <c r="J66" s="28" t="s">
        <v>381</v>
      </c>
      <c r="K66" s="27">
        <v>1001</v>
      </c>
      <c r="L66" s="27" t="s">
        <v>355</v>
      </c>
      <c r="M66" s="28" t="s">
        <v>141</v>
      </c>
      <c r="N66" s="28"/>
      <c r="O66" s="29" t="s">
        <v>382</v>
      </c>
      <c r="P66" s="29" t="s">
        <v>339</v>
      </c>
    </row>
    <row r="67" spans="1:16" ht="12.75" customHeight="1" thickBot="1" x14ac:dyDescent="0.25">
      <c r="A67" s="18" t="str">
        <f t="shared" si="6"/>
        <v> BRNO 26 </v>
      </c>
      <c r="B67" s="8" t="str">
        <f t="shared" si="7"/>
        <v>I</v>
      </c>
      <c r="C67" s="18">
        <f t="shared" si="8"/>
        <v>45556.38</v>
      </c>
      <c r="D67" s="5" t="str">
        <f t="shared" si="9"/>
        <v>vis</v>
      </c>
      <c r="E67" s="26">
        <f>VLOOKUP(C67,Active!C$21:E$961,3,FALSE)</f>
        <v>1000.994462184279</v>
      </c>
      <c r="F67" s="8" t="s">
        <v>129</v>
      </c>
      <c r="G67" s="5" t="str">
        <f t="shared" si="10"/>
        <v>45556.380</v>
      </c>
      <c r="H67" s="18">
        <f t="shared" si="11"/>
        <v>1001</v>
      </c>
      <c r="I67" s="27" t="s">
        <v>383</v>
      </c>
      <c r="J67" s="28" t="s">
        <v>384</v>
      </c>
      <c r="K67" s="27">
        <v>1001</v>
      </c>
      <c r="L67" s="27" t="s">
        <v>313</v>
      </c>
      <c r="M67" s="28" t="s">
        <v>141</v>
      </c>
      <c r="N67" s="28"/>
      <c r="O67" s="29" t="s">
        <v>366</v>
      </c>
      <c r="P67" s="29" t="s">
        <v>339</v>
      </c>
    </row>
    <row r="68" spans="1:16" ht="12.75" customHeight="1" thickBot="1" x14ac:dyDescent="0.25">
      <c r="A68" s="18" t="str">
        <f t="shared" si="6"/>
        <v> BRNO 26 </v>
      </c>
      <c r="B68" s="8" t="str">
        <f t="shared" si="7"/>
        <v>I</v>
      </c>
      <c r="C68" s="18">
        <f t="shared" si="8"/>
        <v>45556.385999999999</v>
      </c>
      <c r="D68" s="5" t="str">
        <f t="shared" si="9"/>
        <v>vis</v>
      </c>
      <c r="E68" s="26">
        <f>VLOOKUP(C68,Active!C$21:E$961,3,FALSE)</f>
        <v>1001.0006529388876</v>
      </c>
      <c r="F68" s="8" t="s">
        <v>129</v>
      </c>
      <c r="G68" s="5" t="str">
        <f t="shared" si="10"/>
        <v>45556.386</v>
      </c>
      <c r="H68" s="18">
        <f t="shared" si="11"/>
        <v>1001</v>
      </c>
      <c r="I68" s="27" t="s">
        <v>385</v>
      </c>
      <c r="J68" s="28" t="s">
        <v>386</v>
      </c>
      <c r="K68" s="27">
        <v>1001</v>
      </c>
      <c r="L68" s="27" t="s">
        <v>322</v>
      </c>
      <c r="M68" s="28" t="s">
        <v>141</v>
      </c>
      <c r="N68" s="28"/>
      <c r="O68" s="29" t="s">
        <v>387</v>
      </c>
      <c r="P68" s="29" t="s">
        <v>339</v>
      </c>
    </row>
    <row r="69" spans="1:16" ht="12.75" customHeight="1" thickBot="1" x14ac:dyDescent="0.25">
      <c r="A69" s="18" t="str">
        <f t="shared" si="6"/>
        <v> AOEB 3 </v>
      </c>
      <c r="B69" s="8" t="str">
        <f t="shared" si="7"/>
        <v>I</v>
      </c>
      <c r="C69" s="18">
        <f t="shared" si="8"/>
        <v>45578.678</v>
      </c>
      <c r="D69" s="5" t="str">
        <f t="shared" si="9"/>
        <v>vis</v>
      </c>
      <c r="E69" s="26">
        <f>VLOOKUP(C69,Active!C$21:E$961,3,FALSE)</f>
        <v>1024.0013698901801</v>
      </c>
      <c r="F69" s="8" t="s">
        <v>129</v>
      </c>
      <c r="G69" s="5" t="str">
        <f t="shared" si="10"/>
        <v>45578.678</v>
      </c>
      <c r="H69" s="18">
        <f t="shared" si="11"/>
        <v>1024</v>
      </c>
      <c r="I69" s="27" t="s">
        <v>388</v>
      </c>
      <c r="J69" s="28" t="s">
        <v>389</v>
      </c>
      <c r="K69" s="27">
        <v>1024</v>
      </c>
      <c r="L69" s="27" t="s">
        <v>322</v>
      </c>
      <c r="M69" s="28" t="s">
        <v>141</v>
      </c>
      <c r="N69" s="28"/>
      <c r="O69" s="29" t="s">
        <v>268</v>
      </c>
      <c r="P69" s="29" t="s">
        <v>253</v>
      </c>
    </row>
    <row r="70" spans="1:16" ht="12.75" customHeight="1" thickBot="1" x14ac:dyDescent="0.25">
      <c r="A70" s="18" t="str">
        <f t="shared" si="6"/>
        <v> BBS 69 </v>
      </c>
      <c r="B70" s="8" t="str">
        <f t="shared" si="7"/>
        <v>I</v>
      </c>
      <c r="C70" s="18">
        <f t="shared" si="8"/>
        <v>45621.33</v>
      </c>
      <c r="D70" s="5" t="str">
        <f t="shared" si="9"/>
        <v>vis</v>
      </c>
      <c r="E70" s="26">
        <f>VLOOKUP(C70,Active!C$21:E$961,3,FALSE)</f>
        <v>1068.0093808091872</v>
      </c>
      <c r="F70" s="8" t="s">
        <v>129</v>
      </c>
      <c r="G70" s="5" t="str">
        <f t="shared" si="10"/>
        <v>45621.330</v>
      </c>
      <c r="H70" s="18">
        <f t="shared" si="11"/>
        <v>1068</v>
      </c>
      <c r="I70" s="27" t="s">
        <v>390</v>
      </c>
      <c r="J70" s="28" t="s">
        <v>391</v>
      </c>
      <c r="K70" s="27">
        <v>1068</v>
      </c>
      <c r="L70" s="27" t="s">
        <v>372</v>
      </c>
      <c r="M70" s="28" t="s">
        <v>141</v>
      </c>
      <c r="N70" s="28"/>
      <c r="O70" s="29" t="s">
        <v>362</v>
      </c>
      <c r="P70" s="29" t="s">
        <v>392</v>
      </c>
    </row>
    <row r="71" spans="1:16" ht="12.75" customHeight="1" thickBot="1" x14ac:dyDescent="0.25">
      <c r="A71" s="18" t="str">
        <f t="shared" si="6"/>
        <v> BRNO 26 </v>
      </c>
      <c r="B71" s="8" t="str">
        <f t="shared" si="7"/>
        <v>I</v>
      </c>
      <c r="C71" s="18">
        <f t="shared" si="8"/>
        <v>45652.332000000002</v>
      </c>
      <c r="D71" s="5" t="str">
        <f t="shared" si="9"/>
        <v>vis</v>
      </c>
      <c r="E71" s="26">
        <f>VLOOKUP(C71,Active!C$21:E$961,3,FALSE)</f>
        <v>1099.9970098655274</v>
      </c>
      <c r="F71" s="8" t="s">
        <v>129</v>
      </c>
      <c r="G71" s="5" t="str">
        <f t="shared" si="10"/>
        <v>45652.332</v>
      </c>
      <c r="H71" s="18">
        <f t="shared" si="11"/>
        <v>1100</v>
      </c>
      <c r="I71" s="27" t="s">
        <v>393</v>
      </c>
      <c r="J71" s="28" t="s">
        <v>394</v>
      </c>
      <c r="K71" s="27">
        <v>1100</v>
      </c>
      <c r="L71" s="27" t="s">
        <v>130</v>
      </c>
      <c r="M71" s="28" t="s">
        <v>141</v>
      </c>
      <c r="N71" s="28"/>
      <c r="O71" s="29" t="s">
        <v>314</v>
      </c>
      <c r="P71" s="29" t="s">
        <v>339</v>
      </c>
    </row>
    <row r="72" spans="1:16" ht="12.75" customHeight="1" thickBot="1" x14ac:dyDescent="0.25">
      <c r="A72" s="18" t="str">
        <f t="shared" si="6"/>
        <v> BBS 73 </v>
      </c>
      <c r="B72" s="8" t="str">
        <f t="shared" si="7"/>
        <v>I</v>
      </c>
      <c r="C72" s="18">
        <f t="shared" si="8"/>
        <v>45867.495000000003</v>
      </c>
      <c r="D72" s="5" t="str">
        <f t="shared" si="9"/>
        <v>vis</v>
      </c>
      <c r="E72" s="26">
        <f>VLOOKUP(C72,Active!C$21:E$961,3,FALSE)</f>
        <v>1322.0005654635293</v>
      </c>
      <c r="F72" s="8" t="s">
        <v>129</v>
      </c>
      <c r="G72" s="5" t="str">
        <f t="shared" si="10"/>
        <v>45867.495</v>
      </c>
      <c r="H72" s="18">
        <f t="shared" si="11"/>
        <v>1322</v>
      </c>
      <c r="I72" s="27" t="s">
        <v>395</v>
      </c>
      <c r="J72" s="28" t="s">
        <v>396</v>
      </c>
      <c r="K72" s="27">
        <v>1322</v>
      </c>
      <c r="L72" s="27" t="s">
        <v>322</v>
      </c>
      <c r="M72" s="28" t="s">
        <v>141</v>
      </c>
      <c r="N72" s="28"/>
      <c r="O72" s="29" t="s">
        <v>397</v>
      </c>
      <c r="P72" s="29" t="s">
        <v>398</v>
      </c>
    </row>
    <row r="73" spans="1:16" ht="12.75" customHeight="1" thickBot="1" x14ac:dyDescent="0.25">
      <c r="A73" s="18" t="str">
        <f t="shared" si="6"/>
        <v> BBS 73 </v>
      </c>
      <c r="B73" s="8" t="str">
        <f t="shared" si="7"/>
        <v>I</v>
      </c>
      <c r="C73" s="18">
        <f t="shared" si="8"/>
        <v>45932.44</v>
      </c>
      <c r="D73" s="5" t="str">
        <f t="shared" si="9"/>
        <v>vis</v>
      </c>
      <c r="E73" s="26">
        <f>VLOOKUP(C73,Active!C$21:E$961,3,FALSE)</f>
        <v>1389.0103251262599</v>
      </c>
      <c r="F73" s="8" t="s">
        <v>129</v>
      </c>
      <c r="G73" s="5" t="str">
        <f t="shared" si="10"/>
        <v>45932.440</v>
      </c>
      <c r="H73" s="18">
        <f t="shared" si="11"/>
        <v>1389</v>
      </c>
      <c r="I73" s="27" t="s">
        <v>399</v>
      </c>
      <c r="J73" s="28" t="s">
        <v>400</v>
      </c>
      <c r="K73" s="27">
        <v>1389</v>
      </c>
      <c r="L73" s="27" t="s">
        <v>361</v>
      </c>
      <c r="M73" s="28" t="s">
        <v>141</v>
      </c>
      <c r="N73" s="28"/>
      <c r="O73" s="29" t="s">
        <v>263</v>
      </c>
      <c r="P73" s="29" t="s">
        <v>398</v>
      </c>
    </row>
    <row r="74" spans="1:16" ht="12.75" customHeight="1" thickBot="1" x14ac:dyDescent="0.25">
      <c r="A74" s="18" t="str">
        <f t="shared" si="6"/>
        <v> BBS 73 </v>
      </c>
      <c r="B74" s="8" t="str">
        <f t="shared" si="7"/>
        <v>I</v>
      </c>
      <c r="C74" s="18">
        <f t="shared" si="8"/>
        <v>45934.377999999997</v>
      </c>
      <c r="D74" s="5" t="str">
        <f t="shared" si="9"/>
        <v>vis</v>
      </c>
      <c r="E74" s="26">
        <f>VLOOKUP(C74,Active!C$21:E$961,3,FALSE)</f>
        <v>1391.0099388644385</v>
      </c>
      <c r="F74" s="8" t="s">
        <v>129</v>
      </c>
      <c r="G74" s="5" t="str">
        <f t="shared" si="10"/>
        <v>45934.378</v>
      </c>
      <c r="H74" s="18">
        <f t="shared" si="11"/>
        <v>1391</v>
      </c>
      <c r="I74" s="27" t="s">
        <v>401</v>
      </c>
      <c r="J74" s="28" t="s">
        <v>402</v>
      </c>
      <c r="K74" s="27">
        <v>1391</v>
      </c>
      <c r="L74" s="27" t="s">
        <v>361</v>
      </c>
      <c r="M74" s="28" t="s">
        <v>141</v>
      </c>
      <c r="N74" s="28"/>
      <c r="O74" s="29" t="s">
        <v>362</v>
      </c>
      <c r="P74" s="29" t="s">
        <v>398</v>
      </c>
    </row>
    <row r="75" spans="1:16" ht="12.75" customHeight="1" thickBot="1" x14ac:dyDescent="0.25">
      <c r="A75" s="18" t="str">
        <f t="shared" ref="A75:A106" si="12">P75</f>
        <v> AOEB 3 </v>
      </c>
      <c r="B75" s="8" t="str">
        <f t="shared" ref="B75:B106" si="13">IF(H75=INT(H75),"I","II")</f>
        <v>I</v>
      </c>
      <c r="C75" s="18">
        <f t="shared" ref="C75:C106" si="14">1*G75</f>
        <v>46330.756999999998</v>
      </c>
      <c r="D75" s="5" t="str">
        <f t="shared" ref="D75:D106" si="15">VLOOKUP(F75,I$1:J$5,2,FALSE)</f>
        <v>vis</v>
      </c>
      <c r="E75" s="26">
        <f>VLOOKUP(C75,Active!C$21:E$961,3,FALSE)</f>
        <v>1799.9907922843122</v>
      </c>
      <c r="F75" s="8" t="s">
        <v>129</v>
      </c>
      <c r="G75" s="5" t="str">
        <f t="shared" ref="G75:G106" si="16">MID(I75,3,LEN(I75)-3)</f>
        <v>46330.757</v>
      </c>
      <c r="H75" s="18">
        <f t="shared" ref="H75:H106" si="17">1*K75</f>
        <v>1800</v>
      </c>
      <c r="I75" s="27" t="s">
        <v>403</v>
      </c>
      <c r="J75" s="28" t="s">
        <v>404</v>
      </c>
      <c r="K75" s="27">
        <v>1800</v>
      </c>
      <c r="L75" s="27" t="s">
        <v>262</v>
      </c>
      <c r="M75" s="28" t="s">
        <v>141</v>
      </c>
      <c r="N75" s="28"/>
      <c r="O75" s="29" t="s">
        <v>405</v>
      </c>
      <c r="P75" s="29" t="s">
        <v>253</v>
      </c>
    </row>
    <row r="76" spans="1:16" ht="12.75" customHeight="1" thickBot="1" x14ac:dyDescent="0.25">
      <c r="A76" s="18" t="str">
        <f t="shared" si="12"/>
        <v> BBS 79 </v>
      </c>
      <c r="B76" s="8" t="str">
        <f t="shared" si="13"/>
        <v>I</v>
      </c>
      <c r="C76" s="18">
        <f t="shared" si="14"/>
        <v>46377.298999999999</v>
      </c>
      <c r="D76" s="5" t="str">
        <f t="shared" si="15"/>
        <v>vis</v>
      </c>
      <c r="E76" s="26">
        <f>VLOOKUP(C76,Active!C$21:E$961,3,FALSE)</f>
        <v>1848.0124757737713</v>
      </c>
      <c r="F76" s="8" t="s">
        <v>129</v>
      </c>
      <c r="G76" s="5" t="str">
        <f t="shared" si="16"/>
        <v>46377.299</v>
      </c>
      <c r="H76" s="18">
        <f t="shared" si="17"/>
        <v>1848</v>
      </c>
      <c r="I76" s="27" t="s">
        <v>406</v>
      </c>
      <c r="J76" s="28" t="s">
        <v>407</v>
      </c>
      <c r="K76" s="27">
        <v>1848</v>
      </c>
      <c r="L76" s="27" t="s">
        <v>144</v>
      </c>
      <c r="M76" s="28" t="s">
        <v>141</v>
      </c>
      <c r="N76" s="28"/>
      <c r="O76" s="29" t="s">
        <v>362</v>
      </c>
      <c r="P76" s="29" t="s">
        <v>408</v>
      </c>
    </row>
    <row r="77" spans="1:16" ht="12.75" customHeight="1" thickBot="1" x14ac:dyDescent="0.25">
      <c r="A77" s="18" t="str">
        <f t="shared" si="12"/>
        <v> BRNO 28 </v>
      </c>
      <c r="B77" s="8" t="str">
        <f t="shared" si="13"/>
        <v>I</v>
      </c>
      <c r="C77" s="18">
        <f t="shared" si="14"/>
        <v>46592.451000000001</v>
      </c>
      <c r="D77" s="5" t="str">
        <f t="shared" si="15"/>
        <v>vis</v>
      </c>
      <c r="E77" s="26">
        <f>VLOOKUP(C77,Active!C$21:E$961,3,FALSE)</f>
        <v>2070.0046816549943</v>
      </c>
      <c r="F77" s="8" t="s">
        <v>129</v>
      </c>
      <c r="G77" s="5" t="str">
        <f t="shared" si="16"/>
        <v>46592.451</v>
      </c>
      <c r="H77" s="18">
        <f t="shared" si="17"/>
        <v>2070</v>
      </c>
      <c r="I77" s="27" t="s">
        <v>409</v>
      </c>
      <c r="J77" s="28" t="s">
        <v>410</v>
      </c>
      <c r="K77" s="27">
        <v>2070</v>
      </c>
      <c r="L77" s="27" t="s">
        <v>215</v>
      </c>
      <c r="M77" s="28" t="s">
        <v>141</v>
      </c>
      <c r="N77" s="28"/>
      <c r="O77" s="29" t="s">
        <v>411</v>
      </c>
      <c r="P77" s="29" t="s">
        <v>412</v>
      </c>
    </row>
    <row r="78" spans="1:16" ht="12.75" customHeight="1" thickBot="1" x14ac:dyDescent="0.25">
      <c r="A78" s="18" t="str">
        <f t="shared" si="12"/>
        <v> BRNO 28 </v>
      </c>
      <c r="B78" s="8" t="str">
        <f t="shared" si="13"/>
        <v>I</v>
      </c>
      <c r="C78" s="18">
        <f t="shared" si="14"/>
        <v>46592.451000000001</v>
      </c>
      <c r="D78" s="5" t="str">
        <f t="shared" si="15"/>
        <v>vis</v>
      </c>
      <c r="E78" s="26">
        <f>VLOOKUP(C78,Active!C$21:E$961,3,FALSE)</f>
        <v>2070.0046816549943</v>
      </c>
      <c r="F78" s="8" t="s">
        <v>129</v>
      </c>
      <c r="G78" s="5" t="str">
        <f t="shared" si="16"/>
        <v>46592.451</v>
      </c>
      <c r="H78" s="18">
        <f t="shared" si="17"/>
        <v>2070</v>
      </c>
      <c r="I78" s="27" t="s">
        <v>409</v>
      </c>
      <c r="J78" s="28" t="s">
        <v>410</v>
      </c>
      <c r="K78" s="27">
        <v>2070</v>
      </c>
      <c r="L78" s="27" t="s">
        <v>215</v>
      </c>
      <c r="M78" s="28" t="s">
        <v>141</v>
      </c>
      <c r="N78" s="28"/>
      <c r="O78" s="29" t="s">
        <v>366</v>
      </c>
      <c r="P78" s="29" t="s">
        <v>412</v>
      </c>
    </row>
    <row r="79" spans="1:16" ht="12.75" customHeight="1" thickBot="1" x14ac:dyDescent="0.25">
      <c r="A79" s="18" t="str">
        <f t="shared" si="12"/>
        <v> BRNO 28 </v>
      </c>
      <c r="B79" s="8" t="str">
        <f t="shared" si="13"/>
        <v>I</v>
      </c>
      <c r="C79" s="18">
        <f t="shared" si="14"/>
        <v>46592.455999999998</v>
      </c>
      <c r="D79" s="5" t="str">
        <f t="shared" si="15"/>
        <v>vis</v>
      </c>
      <c r="E79" s="26">
        <f>VLOOKUP(C79,Active!C$21:E$961,3,FALSE)</f>
        <v>2070.0098406171642</v>
      </c>
      <c r="F79" s="8" t="s">
        <v>129</v>
      </c>
      <c r="G79" s="5" t="str">
        <f t="shared" si="16"/>
        <v>46592.456</v>
      </c>
      <c r="H79" s="18">
        <f t="shared" si="17"/>
        <v>2070</v>
      </c>
      <c r="I79" s="27" t="s">
        <v>413</v>
      </c>
      <c r="J79" s="28" t="s">
        <v>414</v>
      </c>
      <c r="K79" s="27">
        <v>2070</v>
      </c>
      <c r="L79" s="27" t="s">
        <v>361</v>
      </c>
      <c r="M79" s="28" t="s">
        <v>141</v>
      </c>
      <c r="N79" s="28"/>
      <c r="O79" s="29" t="s">
        <v>323</v>
      </c>
      <c r="P79" s="29" t="s">
        <v>412</v>
      </c>
    </row>
    <row r="80" spans="1:16" ht="12.75" customHeight="1" thickBot="1" x14ac:dyDescent="0.25">
      <c r="A80" s="18" t="str">
        <f t="shared" si="12"/>
        <v> BRNO 28 </v>
      </c>
      <c r="B80" s="8" t="str">
        <f t="shared" si="13"/>
        <v>I</v>
      </c>
      <c r="C80" s="18">
        <f t="shared" si="14"/>
        <v>46592.457999999999</v>
      </c>
      <c r="D80" s="5" t="str">
        <f t="shared" si="15"/>
        <v>vis</v>
      </c>
      <c r="E80" s="26">
        <f>VLOOKUP(C80,Active!C$21:E$961,3,FALSE)</f>
        <v>2070.0119042020337</v>
      </c>
      <c r="F80" s="8" t="s">
        <v>129</v>
      </c>
      <c r="G80" s="5" t="str">
        <f t="shared" si="16"/>
        <v>46592.458</v>
      </c>
      <c r="H80" s="18">
        <f t="shared" si="17"/>
        <v>2070</v>
      </c>
      <c r="I80" s="27" t="s">
        <v>415</v>
      </c>
      <c r="J80" s="28" t="s">
        <v>416</v>
      </c>
      <c r="K80" s="27">
        <v>2070</v>
      </c>
      <c r="L80" s="27" t="s">
        <v>144</v>
      </c>
      <c r="M80" s="28" t="s">
        <v>141</v>
      </c>
      <c r="N80" s="28"/>
      <c r="O80" s="29" t="s">
        <v>417</v>
      </c>
      <c r="P80" s="29" t="s">
        <v>412</v>
      </c>
    </row>
    <row r="81" spans="1:16" ht="12.75" customHeight="1" thickBot="1" x14ac:dyDescent="0.25">
      <c r="A81" s="18" t="str">
        <f t="shared" si="12"/>
        <v> BRNO 28 </v>
      </c>
      <c r="B81" s="8" t="str">
        <f t="shared" si="13"/>
        <v>I</v>
      </c>
      <c r="C81" s="18">
        <f t="shared" si="14"/>
        <v>46622.495999999999</v>
      </c>
      <c r="D81" s="5" t="str">
        <f t="shared" si="15"/>
        <v>vis</v>
      </c>
      <c r="E81" s="26">
        <f>VLOOKUP(C81,Active!C$21:E$961,3,FALSE)</f>
        <v>2101.004885351455</v>
      </c>
      <c r="F81" s="8" t="s">
        <v>129</v>
      </c>
      <c r="G81" s="5" t="str">
        <f t="shared" si="16"/>
        <v>46622.496</v>
      </c>
      <c r="H81" s="18">
        <f t="shared" si="17"/>
        <v>2101</v>
      </c>
      <c r="I81" s="27" t="s">
        <v>418</v>
      </c>
      <c r="J81" s="28" t="s">
        <v>419</v>
      </c>
      <c r="K81" s="27">
        <v>2101</v>
      </c>
      <c r="L81" s="27" t="s">
        <v>215</v>
      </c>
      <c r="M81" s="28" t="s">
        <v>141</v>
      </c>
      <c r="N81" s="28"/>
      <c r="O81" s="29" t="s">
        <v>420</v>
      </c>
      <c r="P81" s="29" t="s">
        <v>412</v>
      </c>
    </row>
    <row r="82" spans="1:16" ht="12.75" customHeight="1" thickBot="1" x14ac:dyDescent="0.25">
      <c r="A82" s="18" t="str">
        <f t="shared" si="12"/>
        <v> BRNO 28 </v>
      </c>
      <c r="B82" s="8" t="str">
        <f t="shared" si="13"/>
        <v>I</v>
      </c>
      <c r="C82" s="18">
        <f t="shared" si="14"/>
        <v>46622.498</v>
      </c>
      <c r="D82" s="5" t="str">
        <f t="shared" si="15"/>
        <v>vis</v>
      </c>
      <c r="E82" s="26">
        <f>VLOOKUP(C82,Active!C$21:E$961,3,FALSE)</f>
        <v>2101.0069489363245</v>
      </c>
      <c r="F82" s="8" t="s">
        <v>129</v>
      </c>
      <c r="G82" s="5" t="str">
        <f t="shared" si="16"/>
        <v>46622.498</v>
      </c>
      <c r="H82" s="18">
        <f t="shared" si="17"/>
        <v>2101</v>
      </c>
      <c r="I82" s="27" t="s">
        <v>421</v>
      </c>
      <c r="J82" s="28" t="s">
        <v>422</v>
      </c>
      <c r="K82" s="27">
        <v>2101</v>
      </c>
      <c r="L82" s="27" t="s">
        <v>204</v>
      </c>
      <c r="M82" s="28" t="s">
        <v>141</v>
      </c>
      <c r="N82" s="28"/>
      <c r="O82" s="29" t="s">
        <v>229</v>
      </c>
      <c r="P82" s="29" t="s">
        <v>412</v>
      </c>
    </row>
    <row r="83" spans="1:16" ht="12.75" customHeight="1" thickBot="1" x14ac:dyDescent="0.25">
      <c r="A83" s="18" t="str">
        <f t="shared" si="12"/>
        <v> BRNO 28 </v>
      </c>
      <c r="B83" s="8" t="str">
        <f t="shared" si="13"/>
        <v>I</v>
      </c>
      <c r="C83" s="18">
        <f t="shared" si="14"/>
        <v>46622.506000000001</v>
      </c>
      <c r="D83" s="5" t="str">
        <f t="shared" si="15"/>
        <v>vis</v>
      </c>
      <c r="E83" s="26">
        <f>VLOOKUP(C83,Active!C$21:E$961,3,FALSE)</f>
        <v>2101.0152032758024</v>
      </c>
      <c r="F83" s="8" t="s">
        <v>129</v>
      </c>
      <c r="G83" s="5" t="str">
        <f t="shared" si="16"/>
        <v>46622.506</v>
      </c>
      <c r="H83" s="18">
        <f t="shared" si="17"/>
        <v>2101</v>
      </c>
      <c r="I83" s="27" t="s">
        <v>423</v>
      </c>
      <c r="J83" s="28" t="s">
        <v>424</v>
      </c>
      <c r="K83" s="27">
        <v>2101</v>
      </c>
      <c r="L83" s="27" t="s">
        <v>425</v>
      </c>
      <c r="M83" s="28" t="s">
        <v>141</v>
      </c>
      <c r="N83" s="28"/>
      <c r="O83" s="29" t="s">
        <v>426</v>
      </c>
      <c r="P83" s="29" t="s">
        <v>412</v>
      </c>
    </row>
    <row r="84" spans="1:16" ht="12.75" customHeight="1" thickBot="1" x14ac:dyDescent="0.25">
      <c r="A84" s="18" t="str">
        <f t="shared" si="12"/>
        <v> BRNO 28 </v>
      </c>
      <c r="B84" s="8" t="str">
        <f t="shared" si="13"/>
        <v>I</v>
      </c>
      <c r="C84" s="18">
        <f t="shared" si="14"/>
        <v>46622.506000000001</v>
      </c>
      <c r="D84" s="5" t="str">
        <f t="shared" si="15"/>
        <v>vis</v>
      </c>
      <c r="E84" s="26">
        <f>VLOOKUP(C84,Active!C$21:E$961,3,FALSE)</f>
        <v>2101.0152032758024</v>
      </c>
      <c r="F84" s="8" t="s">
        <v>129</v>
      </c>
      <c r="G84" s="5" t="str">
        <f t="shared" si="16"/>
        <v>46622.506</v>
      </c>
      <c r="H84" s="18">
        <f t="shared" si="17"/>
        <v>2101</v>
      </c>
      <c r="I84" s="27" t="s">
        <v>423</v>
      </c>
      <c r="J84" s="28" t="s">
        <v>424</v>
      </c>
      <c r="K84" s="27">
        <v>2101</v>
      </c>
      <c r="L84" s="27" t="s">
        <v>425</v>
      </c>
      <c r="M84" s="28" t="s">
        <v>141</v>
      </c>
      <c r="N84" s="28"/>
      <c r="O84" s="29" t="s">
        <v>427</v>
      </c>
      <c r="P84" s="29" t="s">
        <v>412</v>
      </c>
    </row>
    <row r="85" spans="1:16" ht="12.75" customHeight="1" thickBot="1" x14ac:dyDescent="0.25">
      <c r="A85" s="18" t="str">
        <f t="shared" si="12"/>
        <v> BRNO 28 </v>
      </c>
      <c r="B85" s="8" t="str">
        <f t="shared" si="13"/>
        <v>I</v>
      </c>
      <c r="C85" s="18">
        <f t="shared" si="14"/>
        <v>46623.474999999999</v>
      </c>
      <c r="D85" s="5" t="str">
        <f t="shared" si="15"/>
        <v>vis</v>
      </c>
      <c r="E85" s="26">
        <f>VLOOKUP(C85,Active!C$21:E$961,3,FALSE)</f>
        <v>2102.0150101448917</v>
      </c>
      <c r="F85" s="8" t="s">
        <v>129</v>
      </c>
      <c r="G85" s="5" t="str">
        <f t="shared" si="16"/>
        <v>46623.475</v>
      </c>
      <c r="H85" s="18">
        <f t="shared" si="17"/>
        <v>2102</v>
      </c>
      <c r="I85" s="27" t="s">
        <v>428</v>
      </c>
      <c r="J85" s="28" t="s">
        <v>429</v>
      </c>
      <c r="K85" s="27">
        <v>2102</v>
      </c>
      <c r="L85" s="27" t="s">
        <v>425</v>
      </c>
      <c r="M85" s="28" t="s">
        <v>141</v>
      </c>
      <c r="N85" s="28"/>
      <c r="O85" s="29" t="s">
        <v>430</v>
      </c>
      <c r="P85" s="29" t="s">
        <v>412</v>
      </c>
    </row>
    <row r="86" spans="1:16" ht="12.75" customHeight="1" thickBot="1" x14ac:dyDescent="0.25">
      <c r="A86" s="18" t="str">
        <f t="shared" si="12"/>
        <v> BRNO 28 </v>
      </c>
      <c r="B86" s="8" t="str">
        <f t="shared" si="13"/>
        <v>I</v>
      </c>
      <c r="C86" s="18">
        <f t="shared" si="14"/>
        <v>46623.478999999999</v>
      </c>
      <c r="D86" s="5" t="str">
        <f t="shared" si="15"/>
        <v>vis</v>
      </c>
      <c r="E86" s="26">
        <f>VLOOKUP(C86,Active!C$21:E$961,3,FALSE)</f>
        <v>2102.0191373146308</v>
      </c>
      <c r="F86" s="8" t="s">
        <v>129</v>
      </c>
      <c r="G86" s="5" t="str">
        <f t="shared" si="16"/>
        <v>46623.479</v>
      </c>
      <c r="H86" s="18">
        <f t="shared" si="17"/>
        <v>2102</v>
      </c>
      <c r="I86" s="27" t="s">
        <v>431</v>
      </c>
      <c r="J86" s="28" t="s">
        <v>432</v>
      </c>
      <c r="K86" s="27">
        <v>2102</v>
      </c>
      <c r="L86" s="27" t="s">
        <v>228</v>
      </c>
      <c r="M86" s="28" t="s">
        <v>141</v>
      </c>
      <c r="N86" s="28"/>
      <c r="O86" s="29" t="s">
        <v>411</v>
      </c>
      <c r="P86" s="29" t="s">
        <v>412</v>
      </c>
    </row>
    <row r="87" spans="1:16" ht="12.75" customHeight="1" thickBot="1" x14ac:dyDescent="0.25">
      <c r="A87" s="18" t="str">
        <f t="shared" si="12"/>
        <v> BRNO 28 </v>
      </c>
      <c r="B87" s="8" t="str">
        <f t="shared" si="13"/>
        <v>I</v>
      </c>
      <c r="C87" s="18">
        <f t="shared" si="14"/>
        <v>46624.434999999998</v>
      </c>
      <c r="D87" s="5" t="str">
        <f t="shared" si="15"/>
        <v>vis</v>
      </c>
      <c r="E87" s="26">
        <f>VLOOKUP(C87,Active!C$21:E$961,3,FALSE)</f>
        <v>2103.005530882072</v>
      </c>
      <c r="F87" s="8" t="s">
        <v>129</v>
      </c>
      <c r="G87" s="5" t="str">
        <f t="shared" si="16"/>
        <v>46624.435</v>
      </c>
      <c r="H87" s="18">
        <f t="shared" si="17"/>
        <v>2103</v>
      </c>
      <c r="I87" s="27" t="s">
        <v>433</v>
      </c>
      <c r="J87" s="28" t="s">
        <v>434</v>
      </c>
      <c r="K87" s="27">
        <v>2103</v>
      </c>
      <c r="L87" s="27" t="s">
        <v>215</v>
      </c>
      <c r="M87" s="28" t="s">
        <v>141</v>
      </c>
      <c r="N87" s="28"/>
      <c r="O87" s="29" t="s">
        <v>435</v>
      </c>
      <c r="P87" s="29" t="s">
        <v>412</v>
      </c>
    </row>
    <row r="88" spans="1:16" ht="12.75" customHeight="1" thickBot="1" x14ac:dyDescent="0.25">
      <c r="A88" s="18" t="str">
        <f t="shared" si="12"/>
        <v> AOEB 3 </v>
      </c>
      <c r="B88" s="8" t="str">
        <f t="shared" si="13"/>
        <v>I</v>
      </c>
      <c r="C88" s="18">
        <f t="shared" si="14"/>
        <v>46708.743999999999</v>
      </c>
      <c r="D88" s="5" t="str">
        <f t="shared" si="15"/>
        <v>vis</v>
      </c>
      <c r="E88" s="26">
        <f>VLOOKUP(C88,Active!C$21:E$961,3,FALSE)</f>
        <v>2189.9949192476929</v>
      </c>
      <c r="F88" s="8" t="s">
        <v>129</v>
      </c>
      <c r="G88" s="5" t="str">
        <f t="shared" si="16"/>
        <v>46708.744</v>
      </c>
      <c r="H88" s="18">
        <f t="shared" si="17"/>
        <v>2190</v>
      </c>
      <c r="I88" s="27" t="s">
        <v>436</v>
      </c>
      <c r="J88" s="28" t="s">
        <v>437</v>
      </c>
      <c r="K88" s="27">
        <v>2190</v>
      </c>
      <c r="L88" s="27" t="s">
        <v>313</v>
      </c>
      <c r="M88" s="28" t="s">
        <v>141</v>
      </c>
      <c r="N88" s="28"/>
      <c r="O88" s="29" t="s">
        <v>405</v>
      </c>
      <c r="P88" s="29" t="s">
        <v>253</v>
      </c>
    </row>
    <row r="89" spans="1:16" ht="12.75" customHeight="1" thickBot="1" x14ac:dyDescent="0.25">
      <c r="A89" s="18" t="str">
        <f t="shared" si="12"/>
        <v> BRNO 30 </v>
      </c>
      <c r="B89" s="8" t="str">
        <f t="shared" si="13"/>
        <v>I</v>
      </c>
      <c r="C89" s="18">
        <f t="shared" si="14"/>
        <v>47030.51</v>
      </c>
      <c r="D89" s="5" t="str">
        <f t="shared" si="15"/>
        <v>vis</v>
      </c>
      <c r="E89" s="26">
        <f>VLOOKUP(C89,Active!C$21:E$961,3,FALSE)</f>
        <v>2521.9906437474779</v>
      </c>
      <c r="F89" s="8" t="s">
        <v>129</v>
      </c>
      <c r="G89" s="5" t="str">
        <f t="shared" si="16"/>
        <v>47030.510</v>
      </c>
      <c r="H89" s="18">
        <f t="shared" si="17"/>
        <v>2522</v>
      </c>
      <c r="I89" s="27" t="s">
        <v>438</v>
      </c>
      <c r="J89" s="28" t="s">
        <v>439</v>
      </c>
      <c r="K89" s="27">
        <v>2522</v>
      </c>
      <c r="L89" s="27" t="s">
        <v>262</v>
      </c>
      <c r="M89" s="28" t="s">
        <v>141</v>
      </c>
      <c r="N89" s="28"/>
      <c r="O89" s="29" t="s">
        <v>440</v>
      </c>
      <c r="P89" s="29" t="s">
        <v>441</v>
      </c>
    </row>
    <row r="90" spans="1:16" ht="12.75" customHeight="1" thickBot="1" x14ac:dyDescent="0.25">
      <c r="A90" s="18" t="str">
        <f t="shared" si="12"/>
        <v> BRNO 30 </v>
      </c>
      <c r="B90" s="8" t="str">
        <f t="shared" si="13"/>
        <v>I</v>
      </c>
      <c r="C90" s="18">
        <f t="shared" si="14"/>
        <v>47032.470999999998</v>
      </c>
      <c r="D90" s="5" t="str">
        <f t="shared" si="15"/>
        <v>vis</v>
      </c>
      <c r="E90" s="26">
        <f>VLOOKUP(C90,Active!C$21:E$961,3,FALSE)</f>
        <v>2524.0139887116525</v>
      </c>
      <c r="F90" s="8" t="s">
        <v>129</v>
      </c>
      <c r="G90" s="5" t="str">
        <f t="shared" si="16"/>
        <v>47032.471</v>
      </c>
      <c r="H90" s="18">
        <f t="shared" si="17"/>
        <v>2524</v>
      </c>
      <c r="I90" s="27" t="s">
        <v>442</v>
      </c>
      <c r="J90" s="28" t="s">
        <v>443</v>
      </c>
      <c r="K90" s="27">
        <v>2524</v>
      </c>
      <c r="L90" s="27" t="s">
        <v>444</v>
      </c>
      <c r="M90" s="28" t="s">
        <v>141</v>
      </c>
      <c r="N90" s="28"/>
      <c r="O90" s="29" t="s">
        <v>366</v>
      </c>
      <c r="P90" s="29" t="s">
        <v>441</v>
      </c>
    </row>
    <row r="91" spans="1:16" ht="12.75" customHeight="1" thickBot="1" x14ac:dyDescent="0.25">
      <c r="A91" s="18" t="str">
        <f t="shared" si="12"/>
        <v> BRNO 30 </v>
      </c>
      <c r="B91" s="8" t="str">
        <f t="shared" si="13"/>
        <v>I</v>
      </c>
      <c r="C91" s="18">
        <f t="shared" si="14"/>
        <v>47032.476999999999</v>
      </c>
      <c r="D91" s="5" t="str">
        <f t="shared" si="15"/>
        <v>vis</v>
      </c>
      <c r="E91" s="26">
        <f>VLOOKUP(C91,Active!C$21:E$961,3,FALSE)</f>
        <v>2524.0201794662612</v>
      </c>
      <c r="F91" s="8" t="s">
        <v>129</v>
      </c>
      <c r="G91" s="5" t="str">
        <f t="shared" si="16"/>
        <v>47032.477</v>
      </c>
      <c r="H91" s="18">
        <f t="shared" si="17"/>
        <v>2524</v>
      </c>
      <c r="I91" s="27" t="s">
        <v>445</v>
      </c>
      <c r="J91" s="28" t="s">
        <v>446</v>
      </c>
      <c r="K91" s="27">
        <v>2524</v>
      </c>
      <c r="L91" s="27" t="s">
        <v>183</v>
      </c>
      <c r="M91" s="28" t="s">
        <v>141</v>
      </c>
      <c r="N91" s="28"/>
      <c r="O91" s="29" t="s">
        <v>447</v>
      </c>
      <c r="P91" s="29" t="s">
        <v>441</v>
      </c>
    </row>
    <row r="92" spans="1:16" ht="12.75" customHeight="1" thickBot="1" x14ac:dyDescent="0.25">
      <c r="A92" s="18" t="str">
        <f t="shared" si="12"/>
        <v> AOEB 3 </v>
      </c>
      <c r="B92" s="8" t="str">
        <f t="shared" si="13"/>
        <v>I</v>
      </c>
      <c r="C92" s="18">
        <f t="shared" si="14"/>
        <v>47058.629000000001</v>
      </c>
      <c r="D92" s="5" t="str">
        <f t="shared" si="15"/>
        <v>vis</v>
      </c>
      <c r="E92" s="26">
        <f>VLOOKUP(C92,Active!C$21:E$961,3,FALSE)</f>
        <v>2551.0036152149696</v>
      </c>
      <c r="F92" s="8" t="s">
        <v>129</v>
      </c>
      <c r="G92" s="5" t="str">
        <f t="shared" si="16"/>
        <v>47058.629</v>
      </c>
      <c r="H92" s="18">
        <f t="shared" si="17"/>
        <v>2551</v>
      </c>
      <c r="I92" s="27" t="s">
        <v>448</v>
      </c>
      <c r="J92" s="28" t="s">
        <v>449</v>
      </c>
      <c r="K92" s="27">
        <v>2551</v>
      </c>
      <c r="L92" s="27" t="s">
        <v>239</v>
      </c>
      <c r="M92" s="28" t="s">
        <v>141</v>
      </c>
      <c r="N92" s="28"/>
      <c r="O92" s="29" t="s">
        <v>450</v>
      </c>
      <c r="P92" s="29" t="s">
        <v>253</v>
      </c>
    </row>
    <row r="93" spans="1:16" ht="12.75" customHeight="1" thickBot="1" x14ac:dyDescent="0.25">
      <c r="A93" s="18" t="str">
        <f t="shared" si="12"/>
        <v> AOEB 3 </v>
      </c>
      <c r="B93" s="8" t="str">
        <f t="shared" si="13"/>
        <v>I</v>
      </c>
      <c r="C93" s="18">
        <f t="shared" si="14"/>
        <v>47122.57</v>
      </c>
      <c r="D93" s="5" t="str">
        <f t="shared" si="15"/>
        <v>vis</v>
      </c>
      <c r="E93" s="26">
        <f>VLOOKUP(C93,Active!C$21:E$961,3,FALSE)</f>
        <v>2616.9774552733975</v>
      </c>
      <c r="F93" s="8" t="s">
        <v>129</v>
      </c>
      <c r="G93" s="5" t="str">
        <f t="shared" si="16"/>
        <v>47122.570</v>
      </c>
      <c r="H93" s="18">
        <f t="shared" si="17"/>
        <v>2617</v>
      </c>
      <c r="I93" s="27" t="s">
        <v>451</v>
      </c>
      <c r="J93" s="28" t="s">
        <v>452</v>
      </c>
      <c r="K93" s="27">
        <v>2617</v>
      </c>
      <c r="L93" s="27" t="s">
        <v>453</v>
      </c>
      <c r="M93" s="28" t="s">
        <v>141</v>
      </c>
      <c r="N93" s="28"/>
      <c r="O93" s="29" t="s">
        <v>450</v>
      </c>
      <c r="P93" s="29" t="s">
        <v>253</v>
      </c>
    </row>
    <row r="94" spans="1:16" ht="12.75" customHeight="1" thickBot="1" x14ac:dyDescent="0.25">
      <c r="A94" s="18" t="str">
        <f t="shared" si="12"/>
        <v> BBS 89 </v>
      </c>
      <c r="B94" s="8" t="str">
        <f t="shared" si="13"/>
        <v>I</v>
      </c>
      <c r="C94" s="18">
        <f t="shared" si="14"/>
        <v>47379.432999999997</v>
      </c>
      <c r="D94" s="5" t="str">
        <f t="shared" si="15"/>
        <v>vis</v>
      </c>
      <c r="E94" s="26">
        <f>VLOOKUP(C94,Active!C$21:E$961,3,FALSE)</f>
        <v>2882.006755392697</v>
      </c>
      <c r="F94" s="8" t="s">
        <v>129</v>
      </c>
      <c r="G94" s="5" t="str">
        <f t="shared" si="16"/>
        <v>47379.433</v>
      </c>
      <c r="H94" s="18">
        <f t="shared" si="17"/>
        <v>2882</v>
      </c>
      <c r="I94" s="27" t="s">
        <v>454</v>
      </c>
      <c r="J94" s="28" t="s">
        <v>455</v>
      </c>
      <c r="K94" s="27">
        <v>2882</v>
      </c>
      <c r="L94" s="27" t="s">
        <v>204</v>
      </c>
      <c r="M94" s="28" t="s">
        <v>141</v>
      </c>
      <c r="N94" s="28"/>
      <c r="O94" s="29" t="s">
        <v>263</v>
      </c>
      <c r="P94" s="29" t="s">
        <v>456</v>
      </c>
    </row>
    <row r="95" spans="1:16" ht="12.75" customHeight="1" thickBot="1" x14ac:dyDescent="0.25">
      <c r="A95" s="18" t="str">
        <f t="shared" si="12"/>
        <v> BBS 93 </v>
      </c>
      <c r="B95" s="8" t="str">
        <f t="shared" si="13"/>
        <v>I</v>
      </c>
      <c r="C95" s="18">
        <f t="shared" si="14"/>
        <v>47823.328999999998</v>
      </c>
      <c r="D95" s="5" t="str">
        <f t="shared" si="15"/>
        <v>vis</v>
      </c>
      <c r="E95" s="26">
        <f>VLOOKUP(C95,Active!C$21:E$961,3,FALSE)</f>
        <v>3340.0152899257278</v>
      </c>
      <c r="F95" s="8" t="s">
        <v>129</v>
      </c>
      <c r="G95" s="5" t="str">
        <f t="shared" si="16"/>
        <v>47823.329</v>
      </c>
      <c r="H95" s="18">
        <f t="shared" si="17"/>
        <v>3340</v>
      </c>
      <c r="I95" s="27" t="s">
        <v>457</v>
      </c>
      <c r="J95" s="28" t="s">
        <v>458</v>
      </c>
      <c r="K95" s="27">
        <v>3340</v>
      </c>
      <c r="L95" s="27" t="s">
        <v>425</v>
      </c>
      <c r="M95" s="28" t="s">
        <v>141</v>
      </c>
      <c r="N95" s="28"/>
      <c r="O95" s="29" t="s">
        <v>263</v>
      </c>
      <c r="P95" s="29" t="s">
        <v>459</v>
      </c>
    </row>
    <row r="96" spans="1:16" ht="12.75" customHeight="1" thickBot="1" x14ac:dyDescent="0.25">
      <c r="A96" s="18" t="str">
        <f t="shared" si="12"/>
        <v> BBS 93 </v>
      </c>
      <c r="B96" s="8" t="str">
        <f t="shared" si="13"/>
        <v>I</v>
      </c>
      <c r="C96" s="18">
        <f t="shared" si="14"/>
        <v>47824.290999999997</v>
      </c>
      <c r="D96" s="5" t="str">
        <f t="shared" si="15"/>
        <v>vis</v>
      </c>
      <c r="E96" s="26">
        <f>VLOOKUP(C96,Active!C$21:E$961,3,FALSE)</f>
        <v>3341.0078742477772</v>
      </c>
      <c r="F96" s="8" t="s">
        <v>129</v>
      </c>
      <c r="G96" s="5" t="str">
        <f t="shared" si="16"/>
        <v>47824.291</v>
      </c>
      <c r="H96" s="18">
        <f t="shared" si="17"/>
        <v>3341</v>
      </c>
      <c r="I96" s="27" t="s">
        <v>460</v>
      </c>
      <c r="J96" s="28" t="s">
        <v>461</v>
      </c>
      <c r="K96" s="27">
        <v>3341</v>
      </c>
      <c r="L96" s="27" t="s">
        <v>134</v>
      </c>
      <c r="M96" s="28" t="s">
        <v>141</v>
      </c>
      <c r="N96" s="28"/>
      <c r="O96" s="29" t="s">
        <v>263</v>
      </c>
      <c r="P96" s="29" t="s">
        <v>459</v>
      </c>
    </row>
    <row r="97" spans="1:16" ht="12.75" customHeight="1" thickBot="1" x14ac:dyDescent="0.25">
      <c r="A97" s="18" t="str">
        <f t="shared" si="12"/>
        <v> BBS 93 </v>
      </c>
      <c r="B97" s="8" t="str">
        <f t="shared" si="13"/>
        <v>I</v>
      </c>
      <c r="C97" s="18">
        <f t="shared" si="14"/>
        <v>47857.235000000001</v>
      </c>
      <c r="D97" s="5" t="str">
        <f t="shared" si="15"/>
        <v>vis</v>
      </c>
      <c r="E97" s="26">
        <f>VLOOKUP(C97,Active!C$21:E$961,3,FALSE)</f>
        <v>3374.9992442120429</v>
      </c>
      <c r="F97" s="8" t="s">
        <v>129</v>
      </c>
      <c r="G97" s="5" t="str">
        <f t="shared" si="16"/>
        <v>47857.235</v>
      </c>
      <c r="H97" s="18">
        <f t="shared" si="17"/>
        <v>3375</v>
      </c>
      <c r="I97" s="27" t="s">
        <v>462</v>
      </c>
      <c r="J97" s="28" t="s">
        <v>463</v>
      </c>
      <c r="K97" s="27">
        <v>3375</v>
      </c>
      <c r="L97" s="27" t="s">
        <v>150</v>
      </c>
      <c r="M97" s="28" t="s">
        <v>141</v>
      </c>
      <c r="N97" s="28"/>
      <c r="O97" s="29" t="s">
        <v>263</v>
      </c>
      <c r="P97" s="29" t="s">
        <v>459</v>
      </c>
    </row>
    <row r="98" spans="1:16" ht="12.75" customHeight="1" thickBot="1" x14ac:dyDescent="0.25">
      <c r="A98" s="18" t="str">
        <f t="shared" si="12"/>
        <v> BBS 95 </v>
      </c>
      <c r="B98" s="8" t="str">
        <f t="shared" si="13"/>
        <v>I</v>
      </c>
      <c r="C98" s="18">
        <f t="shared" si="14"/>
        <v>48071.42</v>
      </c>
      <c r="D98" s="5" t="str">
        <f t="shared" si="15"/>
        <v>vis</v>
      </c>
      <c r="E98" s="26">
        <f>VLOOKUP(C98,Active!C$21:E$961,3,FALSE)</f>
        <v>3595.9937068090385</v>
      </c>
      <c r="F98" s="8" t="s">
        <v>129</v>
      </c>
      <c r="G98" s="5" t="str">
        <f t="shared" si="16"/>
        <v>48071.420</v>
      </c>
      <c r="H98" s="18">
        <f t="shared" si="17"/>
        <v>3596</v>
      </c>
      <c r="I98" s="27" t="s">
        <v>464</v>
      </c>
      <c r="J98" s="28" t="s">
        <v>465</v>
      </c>
      <c r="K98" s="27">
        <v>3596</v>
      </c>
      <c r="L98" s="27" t="s">
        <v>219</v>
      </c>
      <c r="M98" s="28" t="s">
        <v>141</v>
      </c>
      <c r="N98" s="28"/>
      <c r="O98" s="29" t="s">
        <v>263</v>
      </c>
      <c r="P98" s="29" t="s">
        <v>466</v>
      </c>
    </row>
    <row r="99" spans="1:16" ht="12.75" customHeight="1" thickBot="1" x14ac:dyDescent="0.25">
      <c r="A99" s="18" t="str">
        <f t="shared" si="12"/>
        <v> BBS 96 </v>
      </c>
      <c r="B99" s="8" t="str">
        <f t="shared" si="13"/>
        <v>I</v>
      </c>
      <c r="C99" s="18">
        <f t="shared" si="14"/>
        <v>48170.296999999999</v>
      </c>
      <c r="D99" s="5" t="str">
        <f t="shared" si="15"/>
        <v>vis</v>
      </c>
      <c r="E99" s="26">
        <f>VLOOKUP(C99,Active!C$21:E$961,3,FALSE)</f>
        <v>3698.014247361381</v>
      </c>
      <c r="F99" s="8" t="s">
        <v>129</v>
      </c>
      <c r="G99" s="5" t="str">
        <f t="shared" si="16"/>
        <v>48170.297</v>
      </c>
      <c r="H99" s="18">
        <f t="shared" si="17"/>
        <v>3698</v>
      </c>
      <c r="I99" s="27" t="s">
        <v>467</v>
      </c>
      <c r="J99" s="28" t="s">
        <v>468</v>
      </c>
      <c r="K99" s="27">
        <v>3698</v>
      </c>
      <c r="L99" s="27" t="s">
        <v>444</v>
      </c>
      <c r="M99" s="28" t="s">
        <v>141</v>
      </c>
      <c r="N99" s="28"/>
      <c r="O99" s="29" t="s">
        <v>205</v>
      </c>
      <c r="P99" s="29" t="s">
        <v>469</v>
      </c>
    </row>
    <row r="100" spans="1:16" ht="12.75" customHeight="1" thickBot="1" x14ac:dyDescent="0.25">
      <c r="A100" s="18" t="str">
        <f t="shared" si="12"/>
        <v> BBS 97 </v>
      </c>
      <c r="B100" s="8" t="str">
        <f t="shared" si="13"/>
        <v>I</v>
      </c>
      <c r="C100" s="18">
        <f t="shared" si="14"/>
        <v>48203.241999999998</v>
      </c>
      <c r="D100" s="5" t="str">
        <f t="shared" si="15"/>
        <v>vis</v>
      </c>
      <c r="E100" s="26">
        <f>VLOOKUP(C100,Active!C$21:E$961,3,FALSE)</f>
        <v>3732.0066491180773</v>
      </c>
      <c r="F100" s="8" t="s">
        <v>129</v>
      </c>
      <c r="G100" s="5" t="str">
        <f t="shared" si="16"/>
        <v>48203.242</v>
      </c>
      <c r="H100" s="18">
        <f t="shared" si="17"/>
        <v>3732</v>
      </c>
      <c r="I100" s="27" t="s">
        <v>470</v>
      </c>
      <c r="J100" s="28" t="s">
        <v>471</v>
      </c>
      <c r="K100" s="27">
        <v>3732</v>
      </c>
      <c r="L100" s="27" t="s">
        <v>278</v>
      </c>
      <c r="M100" s="28" t="s">
        <v>141</v>
      </c>
      <c r="N100" s="28"/>
      <c r="O100" s="29" t="s">
        <v>263</v>
      </c>
      <c r="P100" s="29" t="s">
        <v>472</v>
      </c>
    </row>
    <row r="101" spans="1:16" ht="12.75" customHeight="1" thickBot="1" x14ac:dyDescent="0.25">
      <c r="A101" s="18" t="str">
        <f t="shared" si="12"/>
        <v> BBS 98 </v>
      </c>
      <c r="B101" s="8" t="str">
        <f t="shared" si="13"/>
        <v>I</v>
      </c>
      <c r="C101" s="18">
        <f t="shared" si="14"/>
        <v>48447.472000000002</v>
      </c>
      <c r="D101" s="5" t="str">
        <f t="shared" si="15"/>
        <v>vis</v>
      </c>
      <c r="E101" s="26">
        <f>VLOOKUP(C101,Active!C$21:E$961,3,FALSE)</f>
        <v>3984.0013154115413</v>
      </c>
      <c r="F101" s="8" t="s">
        <v>129</v>
      </c>
      <c r="G101" s="5" t="str">
        <f t="shared" si="16"/>
        <v>48447.472</v>
      </c>
      <c r="H101" s="18">
        <f t="shared" si="17"/>
        <v>3984</v>
      </c>
      <c r="I101" s="27" t="s">
        <v>473</v>
      </c>
      <c r="J101" s="28" t="s">
        <v>474</v>
      </c>
      <c r="K101" s="27">
        <v>3984</v>
      </c>
      <c r="L101" s="27" t="s">
        <v>322</v>
      </c>
      <c r="M101" s="28" t="s">
        <v>141</v>
      </c>
      <c r="N101" s="28"/>
      <c r="O101" s="29" t="s">
        <v>263</v>
      </c>
      <c r="P101" s="29" t="s">
        <v>475</v>
      </c>
    </row>
    <row r="102" spans="1:16" ht="12.75" customHeight="1" thickBot="1" x14ac:dyDescent="0.25">
      <c r="A102" s="18" t="str">
        <f t="shared" si="12"/>
        <v> BBS 98 </v>
      </c>
      <c r="B102" s="8" t="str">
        <f t="shared" si="13"/>
        <v>I</v>
      </c>
      <c r="C102" s="18">
        <f t="shared" si="14"/>
        <v>48448.445</v>
      </c>
      <c r="D102" s="5" t="str">
        <f t="shared" si="15"/>
        <v>vis</v>
      </c>
      <c r="E102" s="26">
        <f>VLOOKUP(C102,Active!C$21:E$961,3,FALSE)</f>
        <v>3985.0052494503693</v>
      </c>
      <c r="F102" s="8" t="s">
        <v>129</v>
      </c>
      <c r="G102" s="5" t="str">
        <f t="shared" si="16"/>
        <v>48448.445</v>
      </c>
      <c r="H102" s="18">
        <f t="shared" si="17"/>
        <v>3985</v>
      </c>
      <c r="I102" s="27" t="s">
        <v>476</v>
      </c>
      <c r="J102" s="28" t="s">
        <v>477</v>
      </c>
      <c r="K102" s="27">
        <v>3985</v>
      </c>
      <c r="L102" s="27" t="s">
        <v>215</v>
      </c>
      <c r="M102" s="28" t="s">
        <v>141</v>
      </c>
      <c r="N102" s="28"/>
      <c r="O102" s="29" t="s">
        <v>263</v>
      </c>
      <c r="P102" s="29" t="s">
        <v>475</v>
      </c>
    </row>
    <row r="103" spans="1:16" ht="12.75" customHeight="1" thickBot="1" x14ac:dyDescent="0.25">
      <c r="A103" s="18" t="str">
        <f t="shared" si="12"/>
        <v> BBS 98 </v>
      </c>
      <c r="B103" s="8" t="str">
        <f t="shared" si="13"/>
        <v>I</v>
      </c>
      <c r="C103" s="18">
        <f t="shared" si="14"/>
        <v>48479.45</v>
      </c>
      <c r="D103" s="5" t="str">
        <f t="shared" si="15"/>
        <v>vis</v>
      </c>
      <c r="E103" s="26">
        <f>VLOOKUP(C103,Active!C$21:E$961,3,FALSE)</f>
        <v>4016.9959738840103</v>
      </c>
      <c r="F103" s="8" t="s">
        <v>129</v>
      </c>
      <c r="G103" s="5" t="str">
        <f t="shared" si="16"/>
        <v>48479.450</v>
      </c>
      <c r="H103" s="18">
        <f t="shared" si="17"/>
        <v>4017</v>
      </c>
      <c r="I103" s="27" t="s">
        <v>478</v>
      </c>
      <c r="J103" s="28" t="s">
        <v>479</v>
      </c>
      <c r="K103" s="27">
        <v>4017</v>
      </c>
      <c r="L103" s="27" t="s">
        <v>140</v>
      </c>
      <c r="M103" s="28" t="s">
        <v>141</v>
      </c>
      <c r="N103" s="28"/>
      <c r="O103" s="29" t="s">
        <v>263</v>
      </c>
      <c r="P103" s="29" t="s">
        <v>475</v>
      </c>
    </row>
    <row r="104" spans="1:16" ht="12.75" customHeight="1" thickBot="1" x14ac:dyDescent="0.25">
      <c r="A104" s="18" t="str">
        <f t="shared" si="12"/>
        <v> BBS 98 </v>
      </c>
      <c r="B104" s="8" t="str">
        <f t="shared" si="13"/>
        <v>I</v>
      </c>
      <c r="C104" s="18">
        <f t="shared" si="14"/>
        <v>48480.425999999999</v>
      </c>
      <c r="D104" s="5" t="str">
        <f t="shared" si="15"/>
        <v>vis</v>
      </c>
      <c r="E104" s="26">
        <f>VLOOKUP(C104,Active!C$21:E$961,3,FALSE)</f>
        <v>4018.0030033001467</v>
      </c>
      <c r="F104" s="8" t="s">
        <v>129</v>
      </c>
      <c r="G104" s="5" t="str">
        <f t="shared" si="16"/>
        <v>48480.426</v>
      </c>
      <c r="H104" s="18">
        <f t="shared" si="17"/>
        <v>4018</v>
      </c>
      <c r="I104" s="27" t="s">
        <v>480</v>
      </c>
      <c r="J104" s="28" t="s">
        <v>481</v>
      </c>
      <c r="K104" s="27">
        <v>4018</v>
      </c>
      <c r="L104" s="27" t="s">
        <v>191</v>
      </c>
      <c r="M104" s="28" t="s">
        <v>141</v>
      </c>
      <c r="N104" s="28"/>
      <c r="O104" s="29" t="s">
        <v>263</v>
      </c>
      <c r="P104" s="29" t="s">
        <v>475</v>
      </c>
    </row>
    <row r="105" spans="1:16" ht="12.75" customHeight="1" thickBot="1" x14ac:dyDescent="0.25">
      <c r="A105" s="18" t="str">
        <f t="shared" si="12"/>
        <v> BBS 99 </v>
      </c>
      <c r="B105" s="8" t="str">
        <f t="shared" si="13"/>
        <v>I</v>
      </c>
      <c r="C105" s="18">
        <f t="shared" si="14"/>
        <v>48546.334000000003</v>
      </c>
      <c r="D105" s="5" t="str">
        <f t="shared" si="15"/>
        <v>vis</v>
      </c>
      <c r="E105" s="26">
        <f>VLOOKUP(C105,Active!C$21:E$961,3,FALSE)</f>
        <v>4086.0063790773656</v>
      </c>
      <c r="F105" s="8" t="s">
        <v>129</v>
      </c>
      <c r="G105" s="5" t="str">
        <f t="shared" si="16"/>
        <v>48546.334</v>
      </c>
      <c r="H105" s="18">
        <f t="shared" si="17"/>
        <v>4086</v>
      </c>
      <c r="I105" s="27" t="s">
        <v>482</v>
      </c>
      <c r="J105" s="28" t="s">
        <v>483</v>
      </c>
      <c r="K105" s="27">
        <v>4086</v>
      </c>
      <c r="L105" s="27" t="s">
        <v>278</v>
      </c>
      <c r="M105" s="28" t="s">
        <v>141</v>
      </c>
      <c r="N105" s="28"/>
      <c r="O105" s="29" t="s">
        <v>263</v>
      </c>
      <c r="P105" s="29" t="s">
        <v>484</v>
      </c>
    </row>
    <row r="106" spans="1:16" ht="12.75" customHeight="1" thickBot="1" x14ac:dyDescent="0.25">
      <c r="A106" s="18" t="str">
        <f t="shared" si="12"/>
        <v> BBS 101 </v>
      </c>
      <c r="B106" s="8" t="str">
        <f t="shared" si="13"/>
        <v>I</v>
      </c>
      <c r="C106" s="18">
        <f t="shared" si="14"/>
        <v>48827.396999999997</v>
      </c>
      <c r="D106" s="5" t="str">
        <f t="shared" si="15"/>
        <v>vis</v>
      </c>
      <c r="E106" s="26">
        <f>VLOOKUP(C106,Active!C$21:E$961,3,FALSE)</f>
        <v>4376.0050561131002</v>
      </c>
      <c r="F106" s="8" t="s">
        <v>129</v>
      </c>
      <c r="G106" s="5" t="str">
        <f t="shared" si="16"/>
        <v>48827.397</v>
      </c>
      <c r="H106" s="18">
        <f t="shared" si="17"/>
        <v>4376</v>
      </c>
      <c r="I106" s="27" t="s">
        <v>485</v>
      </c>
      <c r="J106" s="28" t="s">
        <v>486</v>
      </c>
      <c r="K106" s="27">
        <v>4376</v>
      </c>
      <c r="L106" s="27" t="s">
        <v>215</v>
      </c>
      <c r="M106" s="28" t="s">
        <v>141</v>
      </c>
      <c r="N106" s="28"/>
      <c r="O106" s="29" t="s">
        <v>263</v>
      </c>
      <c r="P106" s="29" t="s">
        <v>487</v>
      </c>
    </row>
    <row r="107" spans="1:16" ht="12.75" customHeight="1" thickBot="1" x14ac:dyDescent="0.25">
      <c r="A107" s="18" t="str">
        <f t="shared" ref="A107:A138" si="18">P107</f>
        <v> BBS 102 </v>
      </c>
      <c r="B107" s="8" t="str">
        <f t="shared" ref="B107:B138" si="19">IF(H107=INT(H107),"I","II")</f>
        <v>I</v>
      </c>
      <c r="C107" s="18">
        <f t="shared" ref="C107:C138" si="20">1*G107</f>
        <v>48859.37</v>
      </c>
      <c r="D107" s="5" t="str">
        <f t="shared" ref="D107:D138" si="21">VLOOKUP(F107,I$1:J$5,2,FALSE)</f>
        <v>vis</v>
      </c>
      <c r="E107" s="26">
        <f>VLOOKUP(C107,Active!C$21:E$961,3,FALSE)</f>
        <v>4408.994555623407</v>
      </c>
      <c r="F107" s="8" t="s">
        <v>129</v>
      </c>
      <c r="G107" s="5" t="str">
        <f t="shared" ref="G107:G138" si="22">MID(I107,3,LEN(I107)-3)</f>
        <v>48859.370</v>
      </c>
      <c r="H107" s="18">
        <f t="shared" ref="H107:H138" si="23">1*K107</f>
        <v>4409</v>
      </c>
      <c r="I107" s="27" t="s">
        <v>488</v>
      </c>
      <c r="J107" s="28" t="s">
        <v>489</v>
      </c>
      <c r="K107" s="27">
        <v>4409</v>
      </c>
      <c r="L107" s="27" t="s">
        <v>313</v>
      </c>
      <c r="M107" s="28" t="s">
        <v>141</v>
      </c>
      <c r="N107" s="28"/>
      <c r="O107" s="29" t="s">
        <v>263</v>
      </c>
      <c r="P107" s="29" t="s">
        <v>490</v>
      </c>
    </row>
    <row r="108" spans="1:16" ht="12.75" customHeight="1" thickBot="1" x14ac:dyDescent="0.25">
      <c r="A108" s="18" t="str">
        <f t="shared" si="18"/>
        <v> BBS 102 </v>
      </c>
      <c r="B108" s="8" t="str">
        <f t="shared" si="19"/>
        <v>I</v>
      </c>
      <c r="C108" s="18">
        <f t="shared" si="20"/>
        <v>48890.383999999998</v>
      </c>
      <c r="D108" s="5" t="str">
        <f t="shared" si="21"/>
        <v>vis</v>
      </c>
      <c r="E108" s="26">
        <f>VLOOKUP(C108,Active!C$21:E$961,3,FALSE)</f>
        <v>4440.9945661889569</v>
      </c>
      <c r="F108" s="8" t="s">
        <v>129</v>
      </c>
      <c r="G108" s="5" t="str">
        <f t="shared" si="22"/>
        <v>48890.384</v>
      </c>
      <c r="H108" s="18">
        <f t="shared" si="23"/>
        <v>4441</v>
      </c>
      <c r="I108" s="27" t="s">
        <v>491</v>
      </c>
      <c r="J108" s="28" t="s">
        <v>492</v>
      </c>
      <c r="K108" s="27">
        <v>4441</v>
      </c>
      <c r="L108" s="27" t="s">
        <v>313</v>
      </c>
      <c r="M108" s="28" t="s">
        <v>141</v>
      </c>
      <c r="N108" s="28"/>
      <c r="O108" s="29" t="s">
        <v>263</v>
      </c>
      <c r="P108" s="29" t="s">
        <v>490</v>
      </c>
    </row>
    <row r="109" spans="1:16" ht="12.75" customHeight="1" thickBot="1" x14ac:dyDescent="0.25">
      <c r="A109" s="18" t="str">
        <f t="shared" si="18"/>
        <v> BBS 102 </v>
      </c>
      <c r="B109" s="8" t="str">
        <f t="shared" si="19"/>
        <v>I</v>
      </c>
      <c r="C109" s="18">
        <f t="shared" si="20"/>
        <v>48892.315000000002</v>
      </c>
      <c r="D109" s="5" t="str">
        <f t="shared" si="21"/>
        <v>vis</v>
      </c>
      <c r="E109" s="26">
        <f>VLOOKUP(C109,Active!C$21:E$961,3,FALSE)</f>
        <v>4442.9869573801034</v>
      </c>
      <c r="F109" s="8" t="s">
        <v>129</v>
      </c>
      <c r="G109" s="5" t="str">
        <f t="shared" si="22"/>
        <v>48892.315</v>
      </c>
      <c r="H109" s="18">
        <f t="shared" si="23"/>
        <v>4443</v>
      </c>
      <c r="I109" s="27" t="s">
        <v>493</v>
      </c>
      <c r="J109" s="28" t="s">
        <v>494</v>
      </c>
      <c r="K109" s="27">
        <v>4443</v>
      </c>
      <c r="L109" s="27" t="s">
        <v>495</v>
      </c>
      <c r="M109" s="28" t="s">
        <v>141</v>
      </c>
      <c r="N109" s="28"/>
      <c r="O109" s="29" t="s">
        <v>263</v>
      </c>
      <c r="P109" s="29" t="s">
        <v>490</v>
      </c>
    </row>
    <row r="110" spans="1:16" ht="12.75" customHeight="1" thickBot="1" x14ac:dyDescent="0.25">
      <c r="A110" s="18" t="str">
        <f t="shared" si="18"/>
        <v> BRNO 31 </v>
      </c>
      <c r="B110" s="8" t="str">
        <f t="shared" si="19"/>
        <v>I</v>
      </c>
      <c r="C110" s="18">
        <f t="shared" si="20"/>
        <v>49170.485999999997</v>
      </c>
      <c r="D110" s="5" t="str">
        <f t="shared" si="21"/>
        <v>vis</v>
      </c>
      <c r="E110" s="26">
        <f>VLOOKUP(C110,Active!C$21:E$961,3,FALSE)</f>
        <v>4730.0016906950805</v>
      </c>
      <c r="F110" s="8" t="s">
        <v>129</v>
      </c>
      <c r="G110" s="5" t="str">
        <f t="shared" si="22"/>
        <v>49170.486</v>
      </c>
      <c r="H110" s="18">
        <f t="shared" si="23"/>
        <v>4730</v>
      </c>
      <c r="I110" s="27" t="s">
        <v>496</v>
      </c>
      <c r="J110" s="28" t="s">
        <v>497</v>
      </c>
      <c r="K110" s="27">
        <v>4730</v>
      </c>
      <c r="L110" s="27" t="s">
        <v>159</v>
      </c>
      <c r="M110" s="28" t="s">
        <v>141</v>
      </c>
      <c r="N110" s="28"/>
      <c r="O110" s="29" t="s">
        <v>498</v>
      </c>
      <c r="P110" s="29" t="s">
        <v>499</v>
      </c>
    </row>
    <row r="111" spans="1:16" ht="12.75" customHeight="1" thickBot="1" x14ac:dyDescent="0.25">
      <c r="A111" s="18" t="str">
        <f t="shared" si="18"/>
        <v> BRNO 31 </v>
      </c>
      <c r="B111" s="8" t="str">
        <f t="shared" si="19"/>
        <v>I</v>
      </c>
      <c r="C111" s="18">
        <f t="shared" si="20"/>
        <v>49170.493000000002</v>
      </c>
      <c r="D111" s="5" t="str">
        <f t="shared" si="21"/>
        <v>vis</v>
      </c>
      <c r="E111" s="26">
        <f>VLOOKUP(C111,Active!C$21:E$961,3,FALSE)</f>
        <v>4730.0089132421281</v>
      </c>
      <c r="F111" s="8" t="s">
        <v>129</v>
      </c>
      <c r="G111" s="5" t="str">
        <f t="shared" si="22"/>
        <v>49170.493</v>
      </c>
      <c r="H111" s="18">
        <f t="shared" si="23"/>
        <v>4730</v>
      </c>
      <c r="I111" s="27" t="s">
        <v>500</v>
      </c>
      <c r="J111" s="28" t="s">
        <v>501</v>
      </c>
      <c r="K111" s="27">
        <v>4730</v>
      </c>
      <c r="L111" s="27" t="s">
        <v>372</v>
      </c>
      <c r="M111" s="28" t="s">
        <v>141</v>
      </c>
      <c r="N111" s="28"/>
      <c r="O111" s="29" t="s">
        <v>502</v>
      </c>
      <c r="P111" s="29" t="s">
        <v>499</v>
      </c>
    </row>
    <row r="112" spans="1:16" ht="12.75" customHeight="1" thickBot="1" x14ac:dyDescent="0.25">
      <c r="A112" s="18" t="str">
        <f t="shared" si="18"/>
        <v> BRNO 31 </v>
      </c>
      <c r="B112" s="8" t="str">
        <f t="shared" si="19"/>
        <v>I</v>
      </c>
      <c r="C112" s="18">
        <f t="shared" si="20"/>
        <v>49171.45</v>
      </c>
      <c r="D112" s="5" t="str">
        <f t="shared" si="21"/>
        <v>vis</v>
      </c>
      <c r="E112" s="26">
        <f>VLOOKUP(C112,Active!C$21:E$961,3,FALSE)</f>
        <v>4730.9963386019999</v>
      </c>
      <c r="F112" s="8" t="s">
        <v>129</v>
      </c>
      <c r="G112" s="5" t="str">
        <f t="shared" si="22"/>
        <v>49171.450</v>
      </c>
      <c r="H112" s="18">
        <f t="shared" si="23"/>
        <v>4731</v>
      </c>
      <c r="I112" s="27" t="s">
        <v>503</v>
      </c>
      <c r="J112" s="28" t="s">
        <v>504</v>
      </c>
      <c r="K112" s="27">
        <v>4731</v>
      </c>
      <c r="L112" s="27" t="s">
        <v>140</v>
      </c>
      <c r="M112" s="28" t="s">
        <v>141</v>
      </c>
      <c r="N112" s="28"/>
      <c r="O112" s="29" t="s">
        <v>502</v>
      </c>
      <c r="P112" s="29" t="s">
        <v>499</v>
      </c>
    </row>
    <row r="113" spans="1:16" ht="12.75" customHeight="1" thickBot="1" x14ac:dyDescent="0.25">
      <c r="A113" s="18" t="str">
        <f t="shared" si="18"/>
        <v> BBS 105 </v>
      </c>
      <c r="B113" s="8" t="str">
        <f t="shared" si="19"/>
        <v>I</v>
      </c>
      <c r="C113" s="18">
        <f t="shared" si="20"/>
        <v>49236.396000000001</v>
      </c>
      <c r="D113" s="5" t="str">
        <f t="shared" si="21"/>
        <v>vis</v>
      </c>
      <c r="E113" s="26">
        <f>VLOOKUP(C113,Active!C$21:E$961,3,FALSE)</f>
        <v>4798.007130057169</v>
      </c>
      <c r="F113" s="8" t="s">
        <v>129</v>
      </c>
      <c r="G113" s="5" t="str">
        <f t="shared" si="22"/>
        <v>49236.396</v>
      </c>
      <c r="H113" s="18">
        <f t="shared" si="23"/>
        <v>4798</v>
      </c>
      <c r="I113" s="27" t="s">
        <v>505</v>
      </c>
      <c r="J113" s="28" t="s">
        <v>506</v>
      </c>
      <c r="K113" s="27">
        <v>4798</v>
      </c>
      <c r="L113" s="27" t="s">
        <v>204</v>
      </c>
      <c r="M113" s="28" t="s">
        <v>141</v>
      </c>
      <c r="N113" s="28"/>
      <c r="O113" s="29" t="s">
        <v>263</v>
      </c>
      <c r="P113" s="29" t="s">
        <v>507</v>
      </c>
    </row>
    <row r="114" spans="1:16" ht="12.75" customHeight="1" thickBot="1" x14ac:dyDescent="0.25">
      <c r="A114" s="18" t="str">
        <f t="shared" si="18"/>
        <v> BBS 107 </v>
      </c>
      <c r="B114" s="8" t="str">
        <f t="shared" si="19"/>
        <v>I</v>
      </c>
      <c r="C114" s="18">
        <f t="shared" si="20"/>
        <v>49549.432000000001</v>
      </c>
      <c r="D114" s="5" t="str">
        <f t="shared" si="21"/>
        <v>vis</v>
      </c>
      <c r="E114" s="26">
        <f>VLOOKUP(C114,Active!C$21:E$961,3,FALSE)</f>
        <v>5120.9953066032103</v>
      </c>
      <c r="F114" s="8" t="s">
        <v>129</v>
      </c>
      <c r="G114" s="5" t="str">
        <f t="shared" si="22"/>
        <v>49549.432</v>
      </c>
      <c r="H114" s="18">
        <f t="shared" si="23"/>
        <v>5121</v>
      </c>
      <c r="I114" s="27" t="s">
        <v>508</v>
      </c>
      <c r="J114" s="28" t="s">
        <v>509</v>
      </c>
      <c r="K114" s="27">
        <v>5121</v>
      </c>
      <c r="L114" s="27" t="s">
        <v>313</v>
      </c>
      <c r="M114" s="28" t="s">
        <v>141</v>
      </c>
      <c r="N114" s="28"/>
      <c r="O114" s="29" t="s">
        <v>263</v>
      </c>
      <c r="P114" s="29" t="s">
        <v>510</v>
      </c>
    </row>
    <row r="115" spans="1:16" ht="12.75" customHeight="1" thickBot="1" x14ac:dyDescent="0.25">
      <c r="A115" s="18" t="str">
        <f t="shared" si="18"/>
        <v> BBS 107 </v>
      </c>
      <c r="B115" s="8" t="str">
        <f t="shared" si="19"/>
        <v>I</v>
      </c>
      <c r="C115" s="18">
        <f t="shared" si="20"/>
        <v>49580.462</v>
      </c>
      <c r="D115" s="5" t="str">
        <f t="shared" si="21"/>
        <v>vis</v>
      </c>
      <c r="E115" s="26">
        <f>VLOOKUP(C115,Active!C$21:E$961,3,FALSE)</f>
        <v>5153.0118258477169</v>
      </c>
      <c r="F115" s="8" t="s">
        <v>129</v>
      </c>
      <c r="G115" s="5" t="str">
        <f t="shared" si="22"/>
        <v>49580.462</v>
      </c>
      <c r="H115" s="18">
        <f t="shared" si="23"/>
        <v>5153</v>
      </c>
      <c r="I115" s="27" t="s">
        <v>511</v>
      </c>
      <c r="J115" s="28" t="s">
        <v>512</v>
      </c>
      <c r="K115" s="27">
        <v>5153</v>
      </c>
      <c r="L115" s="27" t="s">
        <v>513</v>
      </c>
      <c r="M115" s="28" t="s">
        <v>141</v>
      </c>
      <c r="N115" s="28"/>
      <c r="O115" s="29" t="s">
        <v>263</v>
      </c>
      <c r="P115" s="29" t="s">
        <v>510</v>
      </c>
    </row>
    <row r="116" spans="1:16" ht="12.75" customHeight="1" thickBot="1" x14ac:dyDescent="0.25">
      <c r="A116" s="18" t="str">
        <f t="shared" si="18"/>
        <v> BBS 107 </v>
      </c>
      <c r="B116" s="8" t="str">
        <f t="shared" si="19"/>
        <v>I</v>
      </c>
      <c r="C116" s="18">
        <f t="shared" si="20"/>
        <v>49581.423999999999</v>
      </c>
      <c r="D116" s="5" t="str">
        <f t="shared" si="21"/>
        <v>vis</v>
      </c>
      <c r="E116" s="26">
        <f>VLOOKUP(C116,Active!C$21:E$961,3,FALSE)</f>
        <v>5154.0044101697667</v>
      </c>
      <c r="F116" s="8" t="s">
        <v>129</v>
      </c>
      <c r="G116" s="5" t="str">
        <f t="shared" si="22"/>
        <v>49581.424</v>
      </c>
      <c r="H116" s="18">
        <f t="shared" si="23"/>
        <v>5154</v>
      </c>
      <c r="I116" s="27" t="s">
        <v>514</v>
      </c>
      <c r="J116" s="28" t="s">
        <v>515</v>
      </c>
      <c r="K116" s="27">
        <v>5154</v>
      </c>
      <c r="L116" s="27" t="s">
        <v>239</v>
      </c>
      <c r="M116" s="28" t="s">
        <v>141</v>
      </c>
      <c r="N116" s="28"/>
      <c r="O116" s="29" t="s">
        <v>263</v>
      </c>
      <c r="P116" s="29" t="s">
        <v>510</v>
      </c>
    </row>
    <row r="117" spans="1:16" ht="12.75" customHeight="1" thickBot="1" x14ac:dyDescent="0.25">
      <c r="A117" s="18" t="str">
        <f t="shared" si="18"/>
        <v> BBS 109 </v>
      </c>
      <c r="B117" s="8" t="str">
        <f t="shared" si="19"/>
        <v>I</v>
      </c>
      <c r="C117" s="18">
        <f t="shared" si="20"/>
        <v>49895.449000000001</v>
      </c>
      <c r="D117" s="5" t="str">
        <f t="shared" si="21"/>
        <v>vis</v>
      </c>
      <c r="E117" s="26">
        <f>VLOOKUP(C117,Active!C$21:E$961,3,FALSE)</f>
        <v>5478.0130294335931</v>
      </c>
      <c r="F117" s="8" t="s">
        <v>129</v>
      </c>
      <c r="G117" s="5" t="str">
        <f t="shared" si="22"/>
        <v>49895.449</v>
      </c>
      <c r="H117" s="18">
        <f t="shared" si="23"/>
        <v>5478</v>
      </c>
      <c r="I117" s="27" t="s">
        <v>516</v>
      </c>
      <c r="J117" s="28" t="s">
        <v>517</v>
      </c>
      <c r="K117" s="27">
        <v>5478</v>
      </c>
      <c r="L117" s="27" t="s">
        <v>347</v>
      </c>
      <c r="M117" s="28" t="s">
        <v>141</v>
      </c>
      <c r="N117" s="28"/>
      <c r="O117" s="29" t="s">
        <v>263</v>
      </c>
      <c r="P117" s="29" t="s">
        <v>518</v>
      </c>
    </row>
    <row r="118" spans="1:16" ht="12.75" customHeight="1" thickBot="1" x14ac:dyDescent="0.25">
      <c r="A118" s="18" t="str">
        <f t="shared" si="18"/>
        <v> BBS 109 </v>
      </c>
      <c r="B118" s="8" t="str">
        <f t="shared" si="19"/>
        <v>I</v>
      </c>
      <c r="C118" s="18">
        <f t="shared" si="20"/>
        <v>49896.415999999997</v>
      </c>
      <c r="D118" s="5" t="str">
        <f t="shared" si="21"/>
        <v>vis</v>
      </c>
      <c r="E118" s="26">
        <f>VLOOKUP(C118,Active!C$21:E$961,3,FALSE)</f>
        <v>5479.0107727178129</v>
      </c>
      <c r="F118" s="8" t="s">
        <v>129</v>
      </c>
      <c r="G118" s="5" t="str">
        <f t="shared" si="22"/>
        <v>49896.416</v>
      </c>
      <c r="H118" s="18">
        <f t="shared" si="23"/>
        <v>5479</v>
      </c>
      <c r="I118" s="27" t="s">
        <v>519</v>
      </c>
      <c r="J118" s="28" t="s">
        <v>520</v>
      </c>
      <c r="K118" s="27">
        <v>5479</v>
      </c>
      <c r="L118" s="27" t="s">
        <v>361</v>
      </c>
      <c r="M118" s="28" t="s">
        <v>141</v>
      </c>
      <c r="N118" s="28"/>
      <c r="O118" s="29" t="s">
        <v>263</v>
      </c>
      <c r="P118" s="29" t="s">
        <v>518</v>
      </c>
    </row>
    <row r="119" spans="1:16" ht="12.75" customHeight="1" thickBot="1" x14ac:dyDescent="0.25">
      <c r="A119" s="18" t="str">
        <f t="shared" si="18"/>
        <v>IBVS 4887 </v>
      </c>
      <c r="B119" s="8" t="str">
        <f t="shared" si="19"/>
        <v>I</v>
      </c>
      <c r="C119" s="18">
        <f t="shared" si="20"/>
        <v>49925.476499999997</v>
      </c>
      <c r="D119" s="5" t="str">
        <f t="shared" si="21"/>
        <v>vis</v>
      </c>
      <c r="E119" s="26">
        <f>VLOOKUP(C119,Active!C$21:E$961,3,FALSE)</f>
        <v>5508.995176762447</v>
      </c>
      <c r="F119" s="8" t="s">
        <v>129</v>
      </c>
      <c r="G119" s="5" t="str">
        <f t="shared" si="22"/>
        <v>49925.4765</v>
      </c>
      <c r="H119" s="18">
        <f t="shared" si="23"/>
        <v>5509</v>
      </c>
      <c r="I119" s="27" t="s">
        <v>521</v>
      </c>
      <c r="J119" s="28" t="s">
        <v>522</v>
      </c>
      <c r="K119" s="27">
        <v>5509</v>
      </c>
      <c r="L119" s="27" t="s">
        <v>523</v>
      </c>
      <c r="M119" s="28" t="s">
        <v>524</v>
      </c>
      <c r="N119" s="28" t="s">
        <v>525</v>
      </c>
      <c r="O119" s="29" t="s">
        <v>526</v>
      </c>
      <c r="P119" s="30" t="s">
        <v>527</v>
      </c>
    </row>
    <row r="120" spans="1:16" ht="12.75" customHeight="1" thickBot="1" x14ac:dyDescent="0.25">
      <c r="A120" s="18" t="str">
        <f t="shared" si="18"/>
        <v> AOEB 3 </v>
      </c>
      <c r="B120" s="8" t="str">
        <f t="shared" si="19"/>
        <v>I</v>
      </c>
      <c r="C120" s="18">
        <f t="shared" si="20"/>
        <v>50016.576999999997</v>
      </c>
      <c r="D120" s="5" t="str">
        <f t="shared" si="21"/>
        <v>vis</v>
      </c>
      <c r="E120" s="26">
        <f>VLOOKUP(C120,Active!C$21:E$961,3,FALSE)</f>
        <v>5602.9919834474058</v>
      </c>
      <c r="F120" s="8" t="s">
        <v>129</v>
      </c>
      <c r="G120" s="5" t="str">
        <f t="shared" si="22"/>
        <v>50016.577</v>
      </c>
      <c r="H120" s="18">
        <f t="shared" si="23"/>
        <v>5603</v>
      </c>
      <c r="I120" s="27" t="s">
        <v>528</v>
      </c>
      <c r="J120" s="28" t="s">
        <v>529</v>
      </c>
      <c r="K120" s="27">
        <v>5603</v>
      </c>
      <c r="L120" s="27" t="s">
        <v>156</v>
      </c>
      <c r="M120" s="28" t="s">
        <v>141</v>
      </c>
      <c r="N120" s="28"/>
      <c r="O120" s="29" t="s">
        <v>268</v>
      </c>
      <c r="P120" s="29" t="s">
        <v>253</v>
      </c>
    </row>
    <row r="121" spans="1:16" ht="12.75" customHeight="1" thickBot="1" x14ac:dyDescent="0.25">
      <c r="A121" s="18" t="str">
        <f t="shared" si="18"/>
        <v> BBS 113 </v>
      </c>
      <c r="B121" s="8" t="str">
        <f t="shared" si="19"/>
        <v>I</v>
      </c>
      <c r="C121" s="18">
        <f t="shared" si="20"/>
        <v>50369.368999999999</v>
      </c>
      <c r="D121" s="5" t="str">
        <f t="shared" si="21"/>
        <v>vis</v>
      </c>
      <c r="E121" s="26">
        <f>VLOOKUP(C121,Active!C$21:E$961,3,FALSE)</f>
        <v>5967.0001000219581</v>
      </c>
      <c r="F121" s="8" t="s">
        <v>129</v>
      </c>
      <c r="G121" s="5" t="str">
        <f t="shared" si="22"/>
        <v>50369.369</v>
      </c>
      <c r="H121" s="18">
        <f t="shared" si="23"/>
        <v>5967</v>
      </c>
      <c r="I121" s="27" t="s">
        <v>547</v>
      </c>
      <c r="J121" s="28" t="s">
        <v>548</v>
      </c>
      <c r="K121" s="27">
        <v>5967</v>
      </c>
      <c r="L121" s="27" t="s">
        <v>225</v>
      </c>
      <c r="M121" s="28" t="s">
        <v>141</v>
      </c>
      <c r="N121" s="28"/>
      <c r="O121" s="29" t="s">
        <v>263</v>
      </c>
      <c r="P121" s="29" t="s">
        <v>549</v>
      </c>
    </row>
    <row r="122" spans="1:16" ht="12.75" customHeight="1" thickBot="1" x14ac:dyDescent="0.25">
      <c r="A122" s="18" t="str">
        <f t="shared" si="18"/>
        <v> BBS 115 </v>
      </c>
      <c r="B122" s="8" t="str">
        <f t="shared" si="19"/>
        <v>I</v>
      </c>
      <c r="C122" s="18">
        <f t="shared" si="20"/>
        <v>50681.445</v>
      </c>
      <c r="D122" s="5" t="str">
        <f t="shared" si="21"/>
        <v>vis</v>
      </c>
      <c r="E122" s="26">
        <f>VLOOKUP(C122,Active!C$21:E$961,3,FALSE)</f>
        <v>6288.9977558308192</v>
      </c>
      <c r="F122" s="8" t="s">
        <v>129</v>
      </c>
      <c r="G122" s="5" t="str">
        <f t="shared" si="22"/>
        <v>50681.445</v>
      </c>
      <c r="H122" s="18">
        <f t="shared" si="23"/>
        <v>6289</v>
      </c>
      <c r="I122" s="27" t="s">
        <v>550</v>
      </c>
      <c r="J122" s="28" t="s">
        <v>551</v>
      </c>
      <c r="K122" s="27">
        <v>6289</v>
      </c>
      <c r="L122" s="27" t="s">
        <v>147</v>
      </c>
      <c r="M122" s="28" t="s">
        <v>141</v>
      </c>
      <c r="N122" s="28"/>
      <c r="O122" s="29" t="s">
        <v>263</v>
      </c>
      <c r="P122" s="29" t="s">
        <v>552</v>
      </c>
    </row>
    <row r="123" spans="1:16" ht="12.75" customHeight="1" thickBot="1" x14ac:dyDescent="0.25">
      <c r="A123" s="18" t="str">
        <f t="shared" si="18"/>
        <v> BBS 116 </v>
      </c>
      <c r="B123" s="8" t="str">
        <f t="shared" si="19"/>
        <v>I</v>
      </c>
      <c r="C123" s="18">
        <f t="shared" si="20"/>
        <v>50715.366999999998</v>
      </c>
      <c r="D123" s="5" t="str">
        <f t="shared" si="21"/>
        <v>vis</v>
      </c>
      <c r="E123" s="26">
        <f>VLOOKUP(C123,Active!C$21:E$961,3,FALSE)</f>
        <v>6323.9982187960832</v>
      </c>
      <c r="F123" s="8" t="s">
        <v>129</v>
      </c>
      <c r="G123" s="5" t="str">
        <f t="shared" si="22"/>
        <v>50715.367</v>
      </c>
      <c r="H123" s="18">
        <f t="shared" si="23"/>
        <v>6324</v>
      </c>
      <c r="I123" s="27" t="s">
        <v>553</v>
      </c>
      <c r="J123" s="28" t="s">
        <v>554</v>
      </c>
      <c r="K123" s="27">
        <v>6324</v>
      </c>
      <c r="L123" s="27" t="s">
        <v>147</v>
      </c>
      <c r="M123" s="28" t="s">
        <v>141</v>
      </c>
      <c r="N123" s="28"/>
      <c r="O123" s="29" t="s">
        <v>263</v>
      </c>
      <c r="P123" s="29" t="s">
        <v>555</v>
      </c>
    </row>
    <row r="124" spans="1:16" ht="12.75" customHeight="1" thickBot="1" x14ac:dyDescent="0.25">
      <c r="A124" s="18" t="str">
        <f t="shared" si="18"/>
        <v> BBS 116 </v>
      </c>
      <c r="B124" s="8" t="str">
        <f t="shared" si="19"/>
        <v>I</v>
      </c>
      <c r="C124" s="18">
        <f t="shared" si="20"/>
        <v>50747.349000000002</v>
      </c>
      <c r="D124" s="5" t="str">
        <f t="shared" si="21"/>
        <v>vis</v>
      </c>
      <c r="E124" s="26">
        <f>VLOOKUP(C124,Active!C$21:E$961,3,FALSE)</f>
        <v>6356.997004438299</v>
      </c>
      <c r="F124" s="8" t="s">
        <v>129</v>
      </c>
      <c r="G124" s="5" t="str">
        <f t="shared" si="22"/>
        <v>50747.349</v>
      </c>
      <c r="H124" s="18">
        <f t="shared" si="23"/>
        <v>6357</v>
      </c>
      <c r="I124" s="27" t="s">
        <v>556</v>
      </c>
      <c r="J124" s="28" t="s">
        <v>557</v>
      </c>
      <c r="K124" s="27">
        <v>6357</v>
      </c>
      <c r="L124" s="27" t="s">
        <v>130</v>
      </c>
      <c r="M124" s="28" t="s">
        <v>141</v>
      </c>
      <c r="N124" s="28"/>
      <c r="O124" s="29" t="s">
        <v>263</v>
      </c>
      <c r="P124" s="29" t="s">
        <v>555</v>
      </c>
    </row>
    <row r="125" spans="1:16" ht="12.75" customHeight="1" thickBot="1" x14ac:dyDescent="0.25">
      <c r="A125" s="18" t="str">
        <f t="shared" si="18"/>
        <v> BBS 116 </v>
      </c>
      <c r="B125" s="8" t="str">
        <f t="shared" si="19"/>
        <v>I</v>
      </c>
      <c r="C125" s="18">
        <f t="shared" si="20"/>
        <v>50782.232000000004</v>
      </c>
      <c r="D125" s="5" t="str">
        <f t="shared" si="21"/>
        <v>vis</v>
      </c>
      <c r="E125" s="26">
        <f>VLOOKUP(C125,Active!C$21:E$961,3,FALSE)</f>
        <v>6392.9890199331812</v>
      </c>
      <c r="F125" s="8" t="s">
        <v>129</v>
      </c>
      <c r="G125" s="5" t="str">
        <f t="shared" si="22"/>
        <v>50782.232</v>
      </c>
      <c r="H125" s="18">
        <f t="shared" si="23"/>
        <v>6393</v>
      </c>
      <c r="I125" s="27" t="s">
        <v>558</v>
      </c>
      <c r="J125" s="28" t="s">
        <v>559</v>
      </c>
      <c r="K125" s="27">
        <v>6393</v>
      </c>
      <c r="L125" s="27" t="s">
        <v>164</v>
      </c>
      <c r="M125" s="28" t="s">
        <v>141</v>
      </c>
      <c r="N125" s="28"/>
      <c r="O125" s="29" t="s">
        <v>263</v>
      </c>
      <c r="P125" s="29" t="s">
        <v>555</v>
      </c>
    </row>
    <row r="126" spans="1:16" ht="12.75" customHeight="1" thickBot="1" x14ac:dyDescent="0.25">
      <c r="A126" s="18" t="str">
        <f t="shared" si="18"/>
        <v>OEJV 0074 </v>
      </c>
      <c r="B126" s="8" t="str">
        <f t="shared" si="19"/>
        <v>I</v>
      </c>
      <c r="C126" s="18">
        <f t="shared" si="20"/>
        <v>51751.457000000002</v>
      </c>
      <c r="D126" s="5" t="str">
        <f t="shared" si="21"/>
        <v>vis</v>
      </c>
      <c r="E126" s="26">
        <f>VLOOKUP(C126,Active!C$21:E$961,3,FALSE)</f>
        <v>7393.0280423230552</v>
      </c>
      <c r="F126" s="8" t="s">
        <v>129</v>
      </c>
      <c r="G126" s="5" t="str">
        <f t="shared" si="22"/>
        <v>51751.457</v>
      </c>
      <c r="H126" s="18">
        <f t="shared" si="23"/>
        <v>7393</v>
      </c>
      <c r="I126" s="27" t="s">
        <v>610</v>
      </c>
      <c r="J126" s="28" t="s">
        <v>611</v>
      </c>
      <c r="K126" s="27">
        <v>7393</v>
      </c>
      <c r="L126" s="27" t="s">
        <v>612</v>
      </c>
      <c r="M126" s="28" t="s">
        <v>141</v>
      </c>
      <c r="N126" s="28"/>
      <c r="O126" s="29" t="s">
        <v>569</v>
      </c>
      <c r="P126" s="30" t="s">
        <v>597</v>
      </c>
    </row>
    <row r="127" spans="1:16" ht="12.75" customHeight="1" thickBot="1" x14ac:dyDescent="0.25">
      <c r="A127" s="18" t="str">
        <f t="shared" si="18"/>
        <v>OEJV 0074 </v>
      </c>
      <c r="B127" s="8" t="str">
        <f t="shared" si="19"/>
        <v>I</v>
      </c>
      <c r="C127" s="18">
        <f t="shared" si="20"/>
        <v>51780.508999999998</v>
      </c>
      <c r="D127" s="5" t="str">
        <f t="shared" si="21"/>
        <v>vis</v>
      </c>
      <c r="E127" s="26">
        <f>VLOOKUP(C127,Active!C$21:E$961,3,FALSE)</f>
        <v>7423.0036761319916</v>
      </c>
      <c r="F127" s="8" t="s">
        <v>129</v>
      </c>
      <c r="G127" s="5" t="str">
        <f t="shared" si="22"/>
        <v>51780.509</v>
      </c>
      <c r="H127" s="18">
        <f t="shared" si="23"/>
        <v>7423</v>
      </c>
      <c r="I127" s="27" t="s">
        <v>613</v>
      </c>
      <c r="J127" s="28" t="s">
        <v>614</v>
      </c>
      <c r="K127" s="27">
        <v>7423</v>
      </c>
      <c r="L127" s="27" t="s">
        <v>239</v>
      </c>
      <c r="M127" s="28" t="s">
        <v>141</v>
      </c>
      <c r="N127" s="28"/>
      <c r="O127" s="29" t="s">
        <v>615</v>
      </c>
      <c r="P127" s="30" t="s">
        <v>597</v>
      </c>
    </row>
    <row r="128" spans="1:16" ht="12.75" customHeight="1" thickBot="1" x14ac:dyDescent="0.25">
      <c r="A128" s="18" t="str">
        <f t="shared" si="18"/>
        <v>IBVS 5220 </v>
      </c>
      <c r="B128" s="8" t="str">
        <f t="shared" si="19"/>
        <v>I</v>
      </c>
      <c r="C128" s="18">
        <f t="shared" si="20"/>
        <v>52131.348599999998</v>
      </c>
      <c r="D128" s="5" t="str">
        <f t="shared" si="21"/>
        <v>vis</v>
      </c>
      <c r="E128" s="26">
        <f>VLOOKUP(C128,Active!C$21:E$961,3,FALSE)</f>
        <v>7784.9973211572997</v>
      </c>
      <c r="F128" s="8" t="s">
        <v>129</v>
      </c>
      <c r="G128" s="5" t="str">
        <f t="shared" si="22"/>
        <v>52131.3486</v>
      </c>
      <c r="H128" s="18">
        <f t="shared" si="23"/>
        <v>7785</v>
      </c>
      <c r="I128" s="27" t="s">
        <v>621</v>
      </c>
      <c r="J128" s="28" t="s">
        <v>622</v>
      </c>
      <c r="K128" s="27">
        <v>7785</v>
      </c>
      <c r="L128" s="27" t="s">
        <v>623</v>
      </c>
      <c r="M128" s="28" t="s">
        <v>524</v>
      </c>
      <c r="N128" s="28" t="s">
        <v>525</v>
      </c>
      <c r="O128" s="29" t="s">
        <v>624</v>
      </c>
      <c r="P128" s="30" t="s">
        <v>625</v>
      </c>
    </row>
    <row r="129" spans="1:16" ht="12.75" customHeight="1" thickBot="1" x14ac:dyDescent="0.25">
      <c r="A129" s="18" t="str">
        <f t="shared" si="18"/>
        <v>OEJV 0074 </v>
      </c>
      <c r="B129" s="8" t="str">
        <f t="shared" si="19"/>
        <v>I</v>
      </c>
      <c r="C129" s="18">
        <f t="shared" si="20"/>
        <v>53227.496310000002</v>
      </c>
      <c r="D129" s="5" t="str">
        <f t="shared" si="21"/>
        <v>vis</v>
      </c>
      <c r="E129" s="26">
        <f>VLOOKUP(C129,Active!C$21:E$961,3,FALSE)</f>
        <v>8915.9942354994855</v>
      </c>
      <c r="F129" s="8" t="s">
        <v>129</v>
      </c>
      <c r="G129" s="5" t="str">
        <f t="shared" si="22"/>
        <v>53227.49631</v>
      </c>
      <c r="H129" s="18">
        <f t="shared" si="23"/>
        <v>8916</v>
      </c>
      <c r="I129" s="27" t="s">
        <v>642</v>
      </c>
      <c r="J129" s="28" t="s">
        <v>643</v>
      </c>
      <c r="K129" s="27">
        <v>8916</v>
      </c>
      <c r="L129" s="27" t="s">
        <v>644</v>
      </c>
      <c r="M129" s="28" t="s">
        <v>619</v>
      </c>
      <c r="N129" s="28" t="s">
        <v>121</v>
      </c>
      <c r="O129" s="29" t="s">
        <v>645</v>
      </c>
      <c r="P129" s="30" t="s">
        <v>597</v>
      </c>
    </row>
    <row r="130" spans="1:16" ht="12.75" customHeight="1" thickBot="1" x14ac:dyDescent="0.25">
      <c r="A130" s="18" t="str">
        <f t="shared" si="18"/>
        <v>BAVM 186 </v>
      </c>
      <c r="B130" s="8" t="str">
        <f t="shared" si="19"/>
        <v>I</v>
      </c>
      <c r="C130" s="18">
        <f t="shared" si="20"/>
        <v>53227.497100000001</v>
      </c>
      <c r="D130" s="5" t="str">
        <f t="shared" si="21"/>
        <v>vis</v>
      </c>
      <c r="E130" s="26">
        <f>VLOOKUP(C130,Active!C$21:E$961,3,FALSE)</f>
        <v>8915.9950506155074</v>
      </c>
      <c r="F130" s="8" t="s">
        <v>129</v>
      </c>
      <c r="G130" s="5" t="str">
        <f t="shared" si="22"/>
        <v>53227.4971</v>
      </c>
      <c r="H130" s="18">
        <f t="shared" si="23"/>
        <v>8916</v>
      </c>
      <c r="I130" s="27" t="s">
        <v>646</v>
      </c>
      <c r="J130" s="28" t="s">
        <v>647</v>
      </c>
      <c r="K130" s="27">
        <v>8916</v>
      </c>
      <c r="L130" s="27" t="s">
        <v>648</v>
      </c>
      <c r="M130" s="28" t="s">
        <v>619</v>
      </c>
      <c r="N130" s="28" t="s">
        <v>649</v>
      </c>
      <c r="O130" s="29" t="s">
        <v>650</v>
      </c>
      <c r="P130" s="30" t="s">
        <v>651</v>
      </c>
    </row>
    <row r="131" spans="1:16" ht="12.75" customHeight="1" thickBot="1" x14ac:dyDescent="0.25">
      <c r="A131" s="18" t="str">
        <f t="shared" si="18"/>
        <v>OEJV 0003 </v>
      </c>
      <c r="B131" s="8" t="str">
        <f t="shared" si="19"/>
        <v>I</v>
      </c>
      <c r="C131" s="18">
        <f t="shared" si="20"/>
        <v>53542.485000000001</v>
      </c>
      <c r="D131" s="5" t="str">
        <f t="shared" si="21"/>
        <v>vis</v>
      </c>
      <c r="E131" s="26">
        <f>VLOOKUP(C131,Active!C$21:E$961,3,FALSE)</f>
        <v>9240.9971828145735</v>
      </c>
      <c r="F131" s="8" t="s">
        <v>129</v>
      </c>
      <c r="G131" s="5" t="str">
        <f t="shared" si="22"/>
        <v>53542.485</v>
      </c>
      <c r="H131" s="18">
        <f t="shared" si="23"/>
        <v>9241</v>
      </c>
      <c r="I131" s="27" t="s">
        <v>652</v>
      </c>
      <c r="J131" s="28" t="s">
        <v>653</v>
      </c>
      <c r="K131" s="27">
        <v>9241</v>
      </c>
      <c r="L131" s="27" t="s">
        <v>130</v>
      </c>
      <c r="M131" s="28" t="s">
        <v>141</v>
      </c>
      <c r="N131" s="28"/>
      <c r="O131" s="29" t="s">
        <v>205</v>
      </c>
      <c r="P131" s="30" t="s">
        <v>654</v>
      </c>
    </row>
    <row r="132" spans="1:16" ht="12.75" customHeight="1" thickBot="1" x14ac:dyDescent="0.25">
      <c r="A132" s="18" t="str">
        <f t="shared" si="18"/>
        <v>OEJV 0074 </v>
      </c>
      <c r="B132" s="8" t="str">
        <f t="shared" si="19"/>
        <v>I</v>
      </c>
      <c r="C132" s="18">
        <f t="shared" si="20"/>
        <v>53637.463459999999</v>
      </c>
      <c r="D132" s="5" t="str">
        <f t="shared" si="21"/>
        <v>vis</v>
      </c>
      <c r="E132" s="26">
        <f>VLOOKUP(C132,Active!C$21:E$961,3,FALSE)</f>
        <v>9338.99523928907</v>
      </c>
      <c r="F132" s="8" t="s">
        <v>129</v>
      </c>
      <c r="G132" s="5" t="str">
        <f t="shared" si="22"/>
        <v>53637.46346</v>
      </c>
      <c r="H132" s="18">
        <f t="shared" si="23"/>
        <v>9339</v>
      </c>
      <c r="I132" s="27" t="s">
        <v>658</v>
      </c>
      <c r="J132" s="28" t="s">
        <v>659</v>
      </c>
      <c r="K132" s="27">
        <v>9339</v>
      </c>
      <c r="L132" s="27" t="s">
        <v>660</v>
      </c>
      <c r="M132" s="28" t="s">
        <v>619</v>
      </c>
      <c r="N132" s="28" t="s">
        <v>29</v>
      </c>
      <c r="O132" s="29" t="s">
        <v>426</v>
      </c>
      <c r="P132" s="30" t="s">
        <v>597</v>
      </c>
    </row>
    <row r="133" spans="1:16" ht="12.75" customHeight="1" thickBot="1" x14ac:dyDescent="0.25">
      <c r="A133" s="18" t="str">
        <f t="shared" si="18"/>
        <v>OEJV 0074 </v>
      </c>
      <c r="B133" s="8" t="str">
        <f t="shared" si="19"/>
        <v>I</v>
      </c>
      <c r="C133" s="18">
        <f t="shared" si="20"/>
        <v>53637.463459999999</v>
      </c>
      <c r="D133" s="5" t="str">
        <f t="shared" si="21"/>
        <v>vis</v>
      </c>
      <c r="E133" s="26">
        <f>VLOOKUP(C133,Active!C$21:E$961,3,FALSE)</f>
        <v>9338.99523928907</v>
      </c>
      <c r="F133" s="8" t="s">
        <v>129</v>
      </c>
      <c r="G133" s="5" t="str">
        <f t="shared" si="22"/>
        <v>53637.46346</v>
      </c>
      <c r="H133" s="18">
        <f t="shared" si="23"/>
        <v>9339</v>
      </c>
      <c r="I133" s="27" t="s">
        <v>658</v>
      </c>
      <c r="J133" s="28" t="s">
        <v>659</v>
      </c>
      <c r="K133" s="27">
        <v>9339</v>
      </c>
      <c r="L133" s="27" t="s">
        <v>660</v>
      </c>
      <c r="M133" s="28" t="s">
        <v>619</v>
      </c>
      <c r="N133" s="28" t="s">
        <v>89</v>
      </c>
      <c r="O133" s="29" t="s">
        <v>426</v>
      </c>
      <c r="P133" s="30" t="s">
        <v>597</v>
      </c>
    </row>
    <row r="134" spans="1:16" ht="12.75" customHeight="1" thickBot="1" x14ac:dyDescent="0.25">
      <c r="A134" s="18" t="str">
        <f t="shared" si="18"/>
        <v>OEJV 0074 </v>
      </c>
      <c r="B134" s="8" t="str">
        <f t="shared" si="19"/>
        <v>I</v>
      </c>
      <c r="C134" s="18">
        <f t="shared" si="20"/>
        <v>53637.463459999999</v>
      </c>
      <c r="D134" s="5" t="str">
        <f t="shared" si="21"/>
        <v>vis</v>
      </c>
      <c r="E134" s="26">
        <f>VLOOKUP(C134,Active!C$21:E$961,3,FALSE)</f>
        <v>9338.99523928907</v>
      </c>
      <c r="F134" s="8" t="s">
        <v>129</v>
      </c>
      <c r="G134" s="5" t="str">
        <f t="shared" si="22"/>
        <v>53637.46346</v>
      </c>
      <c r="H134" s="18">
        <f t="shared" si="23"/>
        <v>9339</v>
      </c>
      <c r="I134" s="27" t="s">
        <v>658</v>
      </c>
      <c r="J134" s="28" t="s">
        <v>659</v>
      </c>
      <c r="K134" s="27">
        <v>9339</v>
      </c>
      <c r="L134" s="27" t="s">
        <v>660</v>
      </c>
      <c r="M134" s="28" t="s">
        <v>619</v>
      </c>
      <c r="N134" s="28" t="s">
        <v>129</v>
      </c>
      <c r="O134" s="29" t="s">
        <v>426</v>
      </c>
      <c r="P134" s="30" t="s">
        <v>597</v>
      </c>
    </row>
    <row r="135" spans="1:16" ht="12.75" customHeight="1" thickBot="1" x14ac:dyDescent="0.25">
      <c r="A135" s="18" t="str">
        <f t="shared" si="18"/>
        <v>OEJV 0074 </v>
      </c>
      <c r="B135" s="8" t="str">
        <f t="shared" si="19"/>
        <v>I</v>
      </c>
      <c r="C135" s="18">
        <f t="shared" si="20"/>
        <v>53637.464160000003</v>
      </c>
      <c r="D135" s="5" t="str">
        <f t="shared" si="21"/>
        <v>vis</v>
      </c>
      <c r="E135" s="26">
        <f>VLOOKUP(C135,Active!C$21:E$961,3,FALSE)</f>
        <v>9338.9959615437783</v>
      </c>
      <c r="F135" s="8" t="s">
        <v>129</v>
      </c>
      <c r="G135" s="5" t="str">
        <f t="shared" si="22"/>
        <v>53637.46416</v>
      </c>
      <c r="H135" s="18">
        <f t="shared" si="23"/>
        <v>9339</v>
      </c>
      <c r="I135" s="27" t="s">
        <v>661</v>
      </c>
      <c r="J135" s="28" t="s">
        <v>662</v>
      </c>
      <c r="K135" s="27">
        <v>9339</v>
      </c>
      <c r="L135" s="27" t="s">
        <v>663</v>
      </c>
      <c r="M135" s="28" t="s">
        <v>619</v>
      </c>
      <c r="N135" s="28" t="s">
        <v>664</v>
      </c>
      <c r="O135" s="29" t="s">
        <v>426</v>
      </c>
      <c r="P135" s="30" t="s">
        <v>597</v>
      </c>
    </row>
    <row r="136" spans="1:16" ht="12.75" customHeight="1" thickBot="1" x14ac:dyDescent="0.25">
      <c r="A136" s="18" t="str">
        <f t="shared" si="18"/>
        <v>BAVM 178 </v>
      </c>
      <c r="B136" s="8" t="str">
        <f t="shared" si="19"/>
        <v>I</v>
      </c>
      <c r="C136" s="18">
        <f t="shared" si="20"/>
        <v>53671.384299999998</v>
      </c>
      <c r="D136" s="5" t="str">
        <f t="shared" si="21"/>
        <v>vis</v>
      </c>
      <c r="E136" s="26">
        <f>VLOOKUP(C136,Active!C$21:E$961,3,FALSE)</f>
        <v>9373.9945053751107</v>
      </c>
      <c r="F136" s="8" t="s">
        <v>129</v>
      </c>
      <c r="G136" s="5" t="str">
        <f t="shared" si="22"/>
        <v>53671.3843</v>
      </c>
      <c r="H136" s="18">
        <f t="shared" si="23"/>
        <v>9374</v>
      </c>
      <c r="I136" s="27" t="s">
        <v>665</v>
      </c>
      <c r="J136" s="28" t="s">
        <v>666</v>
      </c>
      <c r="K136" s="27">
        <v>9374</v>
      </c>
      <c r="L136" s="27" t="s">
        <v>639</v>
      </c>
      <c r="M136" s="28" t="s">
        <v>619</v>
      </c>
      <c r="N136" s="28" t="s">
        <v>649</v>
      </c>
      <c r="O136" s="29" t="s">
        <v>667</v>
      </c>
      <c r="P136" s="30" t="s">
        <v>668</v>
      </c>
    </row>
    <row r="137" spans="1:16" ht="12.75" customHeight="1" thickBot="1" x14ac:dyDescent="0.25">
      <c r="A137" s="18" t="str">
        <f t="shared" si="18"/>
        <v>OEJV 0074 </v>
      </c>
      <c r="B137" s="8" t="str">
        <f t="shared" si="19"/>
        <v>I</v>
      </c>
      <c r="C137" s="18">
        <f t="shared" si="20"/>
        <v>53674.292200000004</v>
      </c>
      <c r="D137" s="5" t="str">
        <f t="shared" si="21"/>
        <v>vis</v>
      </c>
      <c r="E137" s="26">
        <f>VLOOKUP(C137,Active!C$21:E$961,3,FALSE)</f>
        <v>9376.9948545955831</v>
      </c>
      <c r="F137" s="8" t="s">
        <v>129</v>
      </c>
      <c r="G137" s="5" t="str">
        <f t="shared" si="22"/>
        <v>53674.29220</v>
      </c>
      <c r="H137" s="18">
        <f t="shared" si="23"/>
        <v>9377</v>
      </c>
      <c r="I137" s="27" t="s">
        <v>669</v>
      </c>
      <c r="J137" s="28" t="s">
        <v>670</v>
      </c>
      <c r="K137" s="27">
        <v>9377</v>
      </c>
      <c r="L137" s="27" t="s">
        <v>671</v>
      </c>
      <c r="M137" s="28" t="s">
        <v>619</v>
      </c>
      <c r="N137" s="28" t="s">
        <v>121</v>
      </c>
      <c r="O137" s="29" t="s">
        <v>672</v>
      </c>
      <c r="P137" s="30" t="s">
        <v>597</v>
      </c>
    </row>
    <row r="138" spans="1:16" ht="12.75" customHeight="1" thickBot="1" x14ac:dyDescent="0.25">
      <c r="A138" s="18" t="str">
        <f t="shared" si="18"/>
        <v>OEJV 0074 </v>
      </c>
      <c r="B138" s="8" t="str">
        <f t="shared" si="19"/>
        <v>I</v>
      </c>
      <c r="C138" s="18">
        <f t="shared" si="20"/>
        <v>53706.277470000001</v>
      </c>
      <c r="D138" s="5" t="str">
        <f t="shared" si="21"/>
        <v>vis</v>
      </c>
      <c r="E138" s="26">
        <f>VLOOKUP(C138,Active!C$21:E$961,3,FALSE)</f>
        <v>9409.9970141990543</v>
      </c>
      <c r="F138" s="8" t="s">
        <v>129</v>
      </c>
      <c r="G138" s="5" t="str">
        <f t="shared" si="22"/>
        <v>53706.27747</v>
      </c>
      <c r="H138" s="18">
        <f t="shared" si="23"/>
        <v>9410</v>
      </c>
      <c r="I138" s="27" t="s">
        <v>673</v>
      </c>
      <c r="J138" s="28" t="s">
        <v>674</v>
      </c>
      <c r="K138" s="27">
        <v>9410</v>
      </c>
      <c r="L138" s="27" t="s">
        <v>675</v>
      </c>
      <c r="M138" s="28" t="s">
        <v>619</v>
      </c>
      <c r="N138" s="28" t="s">
        <v>121</v>
      </c>
      <c r="O138" s="29" t="s">
        <v>672</v>
      </c>
      <c r="P138" s="30" t="s">
        <v>597</v>
      </c>
    </row>
    <row r="139" spans="1:16" ht="13.5" thickBot="1" x14ac:dyDescent="0.25">
      <c r="A139" s="18" t="str">
        <f t="shared" ref="A139:A170" si="24">P139</f>
        <v>OEJV 0074 </v>
      </c>
      <c r="B139" s="8" t="str">
        <f t="shared" ref="B139:B170" si="25">IF(H139=INT(H139),"I","II")</f>
        <v>I</v>
      </c>
      <c r="C139" s="18">
        <f t="shared" ref="C139:C170" si="26">1*G139</f>
        <v>53921.434500000003</v>
      </c>
      <c r="D139" s="5" t="str">
        <f t="shared" ref="D139:D170" si="27">VLOOKUP(F139,I$1:J$5,2,FALSE)</f>
        <v>vis</v>
      </c>
      <c r="E139" s="26">
        <f>VLOOKUP(C139,Active!C$21:E$961,3,FALSE)</f>
        <v>9631.9944099962231</v>
      </c>
      <c r="F139" s="8" t="s">
        <v>129</v>
      </c>
      <c r="G139" s="5" t="str">
        <f t="shared" ref="G139:G170" si="28">MID(I139,3,LEN(I139)-3)</f>
        <v>53921.43450</v>
      </c>
      <c r="H139" s="18">
        <f t="shared" ref="H139:H170" si="29">1*K139</f>
        <v>9632</v>
      </c>
      <c r="I139" s="27" t="s">
        <v>676</v>
      </c>
      <c r="J139" s="28" t="s">
        <v>677</v>
      </c>
      <c r="K139" s="27">
        <v>9632</v>
      </c>
      <c r="L139" s="27" t="s">
        <v>678</v>
      </c>
      <c r="M139" s="28" t="s">
        <v>619</v>
      </c>
      <c r="N139" s="28" t="s">
        <v>121</v>
      </c>
      <c r="O139" s="29" t="s">
        <v>672</v>
      </c>
      <c r="P139" s="30" t="s">
        <v>597</v>
      </c>
    </row>
    <row r="140" spans="1:16" ht="26.25" thickBot="1" x14ac:dyDescent="0.25">
      <c r="A140" s="18" t="str">
        <f t="shared" si="24"/>
        <v>JAAVSO 36(2);186 </v>
      </c>
      <c r="B140" s="8" t="str">
        <f t="shared" si="25"/>
        <v>I</v>
      </c>
      <c r="C140" s="18">
        <f t="shared" si="26"/>
        <v>54635.7264</v>
      </c>
      <c r="D140" s="5" t="str">
        <f t="shared" si="27"/>
        <v>vis</v>
      </c>
      <c r="E140" s="26">
        <f>VLOOKUP(C140,Active!C$21:E$961,3,FALSE)</f>
        <v>10368.995388486257</v>
      </c>
      <c r="F140" s="8" t="s">
        <v>129</v>
      </c>
      <c r="G140" s="5" t="str">
        <f t="shared" si="28"/>
        <v>54635.7264</v>
      </c>
      <c r="H140" s="18">
        <f t="shared" si="29"/>
        <v>10369</v>
      </c>
      <c r="I140" s="27" t="s">
        <v>692</v>
      </c>
      <c r="J140" s="28" t="s">
        <v>693</v>
      </c>
      <c r="K140" s="27">
        <v>10369</v>
      </c>
      <c r="L140" s="27" t="s">
        <v>657</v>
      </c>
      <c r="M140" s="28" t="s">
        <v>619</v>
      </c>
      <c r="N140" s="28" t="s">
        <v>649</v>
      </c>
      <c r="O140" s="29" t="s">
        <v>694</v>
      </c>
      <c r="P140" s="30" t="s">
        <v>695</v>
      </c>
    </row>
    <row r="141" spans="1:16" ht="13.5" thickBot="1" x14ac:dyDescent="0.25">
      <c r="A141" s="18" t="str">
        <f t="shared" si="24"/>
        <v>BAVM 209 </v>
      </c>
      <c r="B141" s="8" t="str">
        <f t="shared" si="25"/>
        <v>I</v>
      </c>
      <c r="C141" s="18">
        <f t="shared" si="26"/>
        <v>54736.522400000002</v>
      </c>
      <c r="D141" s="5" t="str">
        <f t="shared" si="27"/>
        <v>vis</v>
      </c>
      <c r="E141" s="26">
        <f>VLOOKUP(C141,Active!C$21:E$961,3,FALSE)</f>
        <v>10472.995938720529</v>
      </c>
      <c r="F141" s="8" t="s">
        <v>129</v>
      </c>
      <c r="G141" s="5" t="str">
        <f t="shared" si="28"/>
        <v>54736.5224</v>
      </c>
      <c r="H141" s="18">
        <f t="shared" si="29"/>
        <v>10473</v>
      </c>
      <c r="I141" s="27" t="s">
        <v>696</v>
      </c>
      <c r="J141" s="28" t="s">
        <v>697</v>
      </c>
      <c r="K141" s="27">
        <v>10473</v>
      </c>
      <c r="L141" s="27" t="s">
        <v>698</v>
      </c>
      <c r="M141" s="28" t="s">
        <v>619</v>
      </c>
      <c r="N141" s="28" t="s">
        <v>699</v>
      </c>
      <c r="O141" s="29" t="s">
        <v>700</v>
      </c>
      <c r="P141" s="30" t="s">
        <v>701</v>
      </c>
    </row>
    <row r="142" spans="1:16" ht="13.5" thickBot="1" x14ac:dyDescent="0.25">
      <c r="A142" s="18" t="str">
        <f t="shared" si="24"/>
        <v> JAAVSO 37;44 </v>
      </c>
      <c r="B142" s="8" t="str">
        <f t="shared" si="25"/>
        <v>I</v>
      </c>
      <c r="C142" s="18">
        <f t="shared" si="26"/>
        <v>54797.580300000001</v>
      </c>
      <c r="D142" s="5" t="str">
        <f t="shared" si="27"/>
        <v>vis</v>
      </c>
      <c r="E142" s="26">
        <f>VLOOKUP(C142,Active!C$21:E$961,3,FALSE)</f>
        <v>10535.995018010868</v>
      </c>
      <c r="F142" s="8" t="s">
        <v>129</v>
      </c>
      <c r="G142" s="5" t="str">
        <f t="shared" si="28"/>
        <v>54797.5803</v>
      </c>
      <c r="H142" s="18">
        <f t="shared" si="29"/>
        <v>10536</v>
      </c>
      <c r="I142" s="27" t="s">
        <v>702</v>
      </c>
      <c r="J142" s="28" t="s">
        <v>703</v>
      </c>
      <c r="K142" s="27" t="s">
        <v>704</v>
      </c>
      <c r="L142" s="27" t="s">
        <v>648</v>
      </c>
      <c r="M142" s="28" t="s">
        <v>619</v>
      </c>
      <c r="N142" s="28" t="s">
        <v>620</v>
      </c>
      <c r="O142" s="29" t="s">
        <v>268</v>
      </c>
      <c r="P142" s="29" t="s">
        <v>705</v>
      </c>
    </row>
    <row r="143" spans="1:16" ht="13.5" thickBot="1" x14ac:dyDescent="0.25">
      <c r="A143" s="18" t="str">
        <f t="shared" si="24"/>
        <v> JAAVSO 38;85 </v>
      </c>
      <c r="B143" s="8" t="str">
        <f t="shared" si="25"/>
        <v>I</v>
      </c>
      <c r="C143" s="18">
        <f t="shared" si="26"/>
        <v>54980.756500000003</v>
      </c>
      <c r="D143" s="5" t="str">
        <f t="shared" si="27"/>
        <v>vis</v>
      </c>
      <c r="E143" s="26">
        <f>VLOOKUP(C143,Active!C$21:E$961,3,FALSE)</f>
        <v>10724.994835362972</v>
      </c>
      <c r="F143" s="8" t="s">
        <v>129</v>
      </c>
      <c r="G143" s="5" t="str">
        <f t="shared" si="28"/>
        <v>54980.7565</v>
      </c>
      <c r="H143" s="18">
        <f t="shared" si="29"/>
        <v>10725</v>
      </c>
      <c r="I143" s="27" t="s">
        <v>706</v>
      </c>
      <c r="J143" s="28" t="s">
        <v>707</v>
      </c>
      <c r="K143" s="27" t="s">
        <v>708</v>
      </c>
      <c r="L143" s="27" t="s">
        <v>709</v>
      </c>
      <c r="M143" s="28" t="s">
        <v>619</v>
      </c>
      <c r="N143" s="28" t="s">
        <v>620</v>
      </c>
      <c r="O143" s="29" t="s">
        <v>268</v>
      </c>
      <c r="P143" s="29" t="s">
        <v>710</v>
      </c>
    </row>
    <row r="144" spans="1:16" ht="13.5" thickBot="1" x14ac:dyDescent="0.25">
      <c r="A144" s="18" t="str">
        <f t="shared" si="24"/>
        <v> JAAVSO 38;85 </v>
      </c>
      <c r="B144" s="8" t="str">
        <f t="shared" si="25"/>
        <v>I</v>
      </c>
      <c r="C144" s="18">
        <f t="shared" si="26"/>
        <v>55047.631999999998</v>
      </c>
      <c r="D144" s="5" t="str">
        <f t="shared" si="27"/>
        <v>vis</v>
      </c>
      <c r="E144" s="26">
        <f>VLOOKUP(C144,Active!C$21:E$961,3,FALSE)</f>
        <v>10793.996470320622</v>
      </c>
      <c r="F144" s="8" t="s">
        <v>129</v>
      </c>
      <c r="G144" s="5" t="str">
        <f t="shared" si="28"/>
        <v>55047.6320</v>
      </c>
      <c r="H144" s="18">
        <f t="shared" si="29"/>
        <v>10794</v>
      </c>
      <c r="I144" s="27" t="s">
        <v>711</v>
      </c>
      <c r="J144" s="28" t="s">
        <v>712</v>
      </c>
      <c r="K144" s="27" t="s">
        <v>713</v>
      </c>
      <c r="L144" s="27" t="s">
        <v>714</v>
      </c>
      <c r="M144" s="28" t="s">
        <v>619</v>
      </c>
      <c r="N144" s="28" t="s">
        <v>620</v>
      </c>
      <c r="O144" s="29" t="s">
        <v>694</v>
      </c>
      <c r="P144" s="29" t="s">
        <v>710</v>
      </c>
    </row>
    <row r="145" spans="1:16" ht="13.5" thickBot="1" x14ac:dyDescent="0.25">
      <c r="A145" s="18" t="str">
        <f t="shared" si="24"/>
        <v> JAAVSO 38;120 </v>
      </c>
      <c r="B145" s="8" t="str">
        <f t="shared" si="25"/>
        <v>I</v>
      </c>
      <c r="C145" s="18">
        <f t="shared" si="26"/>
        <v>55105.781799999997</v>
      </c>
      <c r="D145" s="5" t="str">
        <f t="shared" si="27"/>
        <v>vis</v>
      </c>
      <c r="E145" s="26">
        <f>VLOOKUP(C145,Active!C$21:E$961,3,FALSE)</f>
        <v>10853.994994032006</v>
      </c>
      <c r="F145" s="8" t="s">
        <v>129</v>
      </c>
      <c r="G145" s="5" t="str">
        <f t="shared" si="28"/>
        <v>55105.7818</v>
      </c>
      <c r="H145" s="18">
        <f t="shared" si="29"/>
        <v>10854</v>
      </c>
      <c r="I145" s="27" t="s">
        <v>715</v>
      </c>
      <c r="J145" s="28" t="s">
        <v>716</v>
      </c>
      <c r="K145" s="27" t="s">
        <v>717</v>
      </c>
      <c r="L145" s="27" t="s">
        <v>618</v>
      </c>
      <c r="M145" s="28" t="s">
        <v>619</v>
      </c>
      <c r="N145" s="28" t="s">
        <v>620</v>
      </c>
      <c r="O145" s="29" t="s">
        <v>268</v>
      </c>
      <c r="P145" s="29" t="s">
        <v>718</v>
      </c>
    </row>
    <row r="146" spans="1:16" ht="13.5" thickBot="1" x14ac:dyDescent="0.25">
      <c r="A146" s="18" t="str">
        <f t="shared" si="24"/>
        <v> JAAVSO 39;177 </v>
      </c>
      <c r="B146" s="8" t="str">
        <f t="shared" si="25"/>
        <v>I</v>
      </c>
      <c r="C146" s="18">
        <f t="shared" si="26"/>
        <v>55485.703999999998</v>
      </c>
      <c r="D146" s="5" t="str">
        <f t="shared" si="27"/>
        <v>vis</v>
      </c>
      <c r="E146" s="26">
        <f>VLOOKUP(C146,Active!C$21:E$961,3,FALSE)</f>
        <v>11245.995845714755</v>
      </c>
      <c r="F146" s="8" t="s">
        <v>129</v>
      </c>
      <c r="G146" s="5" t="str">
        <f t="shared" si="28"/>
        <v>55485.7040</v>
      </c>
      <c r="H146" s="18">
        <f t="shared" si="29"/>
        <v>11246</v>
      </c>
      <c r="I146" s="27" t="s">
        <v>719</v>
      </c>
      <c r="J146" s="28" t="s">
        <v>720</v>
      </c>
      <c r="K146" s="27" t="s">
        <v>721</v>
      </c>
      <c r="L146" s="27" t="s">
        <v>722</v>
      </c>
      <c r="M146" s="28" t="s">
        <v>619</v>
      </c>
      <c r="N146" s="28" t="s">
        <v>129</v>
      </c>
      <c r="O146" s="29" t="s">
        <v>723</v>
      </c>
      <c r="P146" s="29" t="s">
        <v>724</v>
      </c>
    </row>
    <row r="147" spans="1:16" ht="13.5" thickBot="1" x14ac:dyDescent="0.25">
      <c r="A147" s="18" t="str">
        <f t="shared" si="24"/>
        <v> JAAVSO 40;975 </v>
      </c>
      <c r="B147" s="8" t="str">
        <f t="shared" si="25"/>
        <v>I</v>
      </c>
      <c r="C147" s="18">
        <f t="shared" si="26"/>
        <v>55867.5625</v>
      </c>
      <c r="D147" s="5" t="str">
        <f t="shared" si="27"/>
        <v>vis</v>
      </c>
      <c r="E147" s="26">
        <f>VLOOKUP(C147,Active!C$21:E$961,3,FALSE)</f>
        <v>11639.99455708855</v>
      </c>
      <c r="F147" s="8" t="s">
        <v>129</v>
      </c>
      <c r="G147" s="5" t="str">
        <f t="shared" si="28"/>
        <v>55867.5625</v>
      </c>
      <c r="H147" s="18">
        <f t="shared" si="29"/>
        <v>11640</v>
      </c>
      <c r="I147" s="27" t="s">
        <v>725</v>
      </c>
      <c r="J147" s="28" t="s">
        <v>726</v>
      </c>
      <c r="K147" s="27" t="s">
        <v>727</v>
      </c>
      <c r="L147" s="27" t="s">
        <v>639</v>
      </c>
      <c r="M147" s="28" t="s">
        <v>619</v>
      </c>
      <c r="N147" s="28" t="s">
        <v>129</v>
      </c>
      <c r="O147" s="29" t="s">
        <v>728</v>
      </c>
      <c r="P147" s="29" t="s">
        <v>729</v>
      </c>
    </row>
    <row r="148" spans="1:16" ht="13.5" thickBot="1" x14ac:dyDescent="0.25">
      <c r="A148" s="18" t="str">
        <f t="shared" si="24"/>
        <v> JAAVSO 41;328 </v>
      </c>
      <c r="B148" s="8" t="str">
        <f t="shared" si="25"/>
        <v>I</v>
      </c>
      <c r="C148" s="18">
        <f t="shared" si="26"/>
        <v>56525.641100000001</v>
      </c>
      <c r="D148" s="5" t="str">
        <f t="shared" si="27"/>
        <v>vis</v>
      </c>
      <c r="E148" s="26">
        <f>VLOOKUP(C148,Active!C$21:E$961,3,FALSE)</f>
        <v>12318.995077916736</v>
      </c>
      <c r="F148" s="8" t="s">
        <v>129</v>
      </c>
      <c r="G148" s="5" t="str">
        <f t="shared" si="28"/>
        <v>56525.6411</v>
      </c>
      <c r="H148" s="18">
        <f t="shared" si="29"/>
        <v>12319</v>
      </c>
      <c r="I148" s="27" t="s">
        <v>735</v>
      </c>
      <c r="J148" s="28" t="s">
        <v>736</v>
      </c>
      <c r="K148" s="27" t="s">
        <v>737</v>
      </c>
      <c r="L148" s="27" t="s">
        <v>648</v>
      </c>
      <c r="M148" s="28" t="s">
        <v>619</v>
      </c>
      <c r="N148" s="28" t="s">
        <v>129</v>
      </c>
      <c r="O148" s="29" t="s">
        <v>268</v>
      </c>
      <c r="P148" s="29" t="s">
        <v>738</v>
      </c>
    </row>
    <row r="149" spans="1:16" ht="13.5" thickBot="1" x14ac:dyDescent="0.25">
      <c r="A149" s="18" t="str">
        <f t="shared" si="24"/>
        <v>IBVS 6095 </v>
      </c>
      <c r="B149" s="8" t="str">
        <f t="shared" si="25"/>
        <v>I</v>
      </c>
      <c r="C149" s="18">
        <f t="shared" si="26"/>
        <v>56528.549599999998</v>
      </c>
      <c r="D149" s="5" t="str">
        <f t="shared" si="27"/>
        <v>vis</v>
      </c>
      <c r="E149" s="26">
        <f>VLOOKUP(C149,Active!C$21:E$961,3,FALSE)</f>
        <v>12321.996046212662</v>
      </c>
      <c r="F149" s="8" t="s">
        <v>129</v>
      </c>
      <c r="G149" s="5" t="str">
        <f t="shared" si="28"/>
        <v>56528.5496</v>
      </c>
      <c r="H149" s="18">
        <f t="shared" si="29"/>
        <v>12322</v>
      </c>
      <c r="I149" s="27" t="s">
        <v>739</v>
      </c>
      <c r="J149" s="28" t="s">
        <v>740</v>
      </c>
      <c r="K149" s="27" t="s">
        <v>741</v>
      </c>
      <c r="L149" s="27" t="s">
        <v>742</v>
      </c>
      <c r="M149" s="28" t="s">
        <v>619</v>
      </c>
      <c r="N149" s="28" t="s">
        <v>743</v>
      </c>
      <c r="O149" s="29" t="s">
        <v>744</v>
      </c>
      <c r="P149" s="30" t="s">
        <v>745</v>
      </c>
    </row>
    <row r="150" spans="1:16" ht="13.5" thickBot="1" x14ac:dyDescent="0.25">
      <c r="A150" s="18" t="str">
        <f t="shared" si="24"/>
        <v> JAAVSO 42;426 </v>
      </c>
      <c r="B150" s="8" t="str">
        <f t="shared" si="25"/>
        <v>I</v>
      </c>
      <c r="C150" s="18">
        <f t="shared" si="26"/>
        <v>56831.904799999997</v>
      </c>
      <c r="D150" s="5" t="str">
        <f t="shared" si="27"/>
        <v>vis</v>
      </c>
      <c r="E150" s="26">
        <f>VLOOKUP(C150,Active!C$21:E$961,3,FALSE)</f>
        <v>12634.995646558178</v>
      </c>
      <c r="F150" s="8" t="s">
        <v>129</v>
      </c>
      <c r="G150" s="5" t="str">
        <f t="shared" si="28"/>
        <v>56831.9048</v>
      </c>
      <c r="H150" s="18">
        <f t="shared" si="29"/>
        <v>12635</v>
      </c>
      <c r="I150" s="27" t="s">
        <v>746</v>
      </c>
      <c r="J150" s="28" t="s">
        <v>747</v>
      </c>
      <c r="K150" s="27" t="s">
        <v>748</v>
      </c>
      <c r="L150" s="27" t="s">
        <v>733</v>
      </c>
      <c r="M150" s="28" t="s">
        <v>619</v>
      </c>
      <c r="N150" s="28" t="s">
        <v>129</v>
      </c>
      <c r="O150" s="29" t="s">
        <v>749</v>
      </c>
      <c r="P150" s="29" t="s">
        <v>750</v>
      </c>
    </row>
    <row r="151" spans="1:16" ht="12.75" customHeight="1" thickBot="1" x14ac:dyDescent="0.25">
      <c r="A151" s="18" t="str">
        <f t="shared" si="24"/>
        <v> AN 184.98 </v>
      </c>
      <c r="B151" s="8" t="str">
        <f t="shared" si="25"/>
        <v>I</v>
      </c>
      <c r="C151" s="18">
        <f t="shared" si="26"/>
        <v>15704.459000000001</v>
      </c>
      <c r="D151" s="5" t="str">
        <f t="shared" si="27"/>
        <v>vis</v>
      </c>
      <c r="E151" s="26">
        <f>VLOOKUP(C151,Active!C$21:E$961,3,FALSE)</f>
        <v>-29799.991782805046</v>
      </c>
      <c r="F151" s="8" t="s">
        <v>129</v>
      </c>
      <c r="G151" s="5" t="str">
        <f t="shared" si="28"/>
        <v>15704.459</v>
      </c>
      <c r="H151" s="18">
        <f t="shared" si="29"/>
        <v>-29800</v>
      </c>
      <c r="I151" s="27" t="s">
        <v>132</v>
      </c>
      <c r="J151" s="28" t="s">
        <v>133</v>
      </c>
      <c r="K151" s="27">
        <v>-29800</v>
      </c>
      <c r="L151" s="27" t="s">
        <v>134</v>
      </c>
      <c r="M151" s="28" t="s">
        <v>135</v>
      </c>
      <c r="N151" s="28"/>
      <c r="O151" s="29" t="s">
        <v>136</v>
      </c>
      <c r="P151" s="29" t="s">
        <v>137</v>
      </c>
    </row>
    <row r="152" spans="1:16" ht="12.75" customHeight="1" thickBot="1" x14ac:dyDescent="0.25">
      <c r="A152" s="18" t="str">
        <f t="shared" si="24"/>
        <v> AN 184.98 </v>
      </c>
      <c r="B152" s="8" t="str">
        <f t="shared" si="25"/>
        <v>I</v>
      </c>
      <c r="C152" s="18">
        <f t="shared" si="26"/>
        <v>17087.476999999999</v>
      </c>
      <c r="D152" s="5" t="str">
        <f t="shared" si="27"/>
        <v>vis</v>
      </c>
      <c r="E152" s="26">
        <f>VLOOKUP(C152,Active!C$21:E$961,3,FALSE)</f>
        <v>-28373.004273539813</v>
      </c>
      <c r="F152" s="8" t="s">
        <v>129</v>
      </c>
      <c r="G152" s="5" t="str">
        <f t="shared" si="28"/>
        <v>17087.477</v>
      </c>
      <c r="H152" s="18">
        <f t="shared" si="29"/>
        <v>-28373</v>
      </c>
      <c r="I152" s="27" t="s">
        <v>138</v>
      </c>
      <c r="J152" s="28" t="s">
        <v>139</v>
      </c>
      <c r="K152" s="27">
        <v>-28373</v>
      </c>
      <c r="L152" s="27" t="s">
        <v>140</v>
      </c>
      <c r="M152" s="28" t="s">
        <v>141</v>
      </c>
      <c r="N152" s="28"/>
      <c r="O152" s="29" t="s">
        <v>136</v>
      </c>
      <c r="P152" s="29" t="s">
        <v>137</v>
      </c>
    </row>
    <row r="153" spans="1:16" ht="12.75" customHeight="1" thickBot="1" x14ac:dyDescent="0.25">
      <c r="A153" s="18" t="str">
        <f t="shared" si="24"/>
        <v> AN 184.98 </v>
      </c>
      <c r="B153" s="8" t="str">
        <f t="shared" si="25"/>
        <v>I</v>
      </c>
      <c r="C153" s="18">
        <f t="shared" si="26"/>
        <v>17189.258000000002</v>
      </c>
      <c r="D153" s="5" t="str">
        <f t="shared" si="27"/>
        <v>vis</v>
      </c>
      <c r="E153" s="26">
        <f>VLOOKUP(C153,Active!C$21:E$961,3,FALSE)</f>
        <v>-28267.987407757493</v>
      </c>
      <c r="F153" s="8" t="s">
        <v>129</v>
      </c>
      <c r="G153" s="5" t="str">
        <f t="shared" si="28"/>
        <v>17189.258</v>
      </c>
      <c r="H153" s="18">
        <f t="shared" si="29"/>
        <v>-28268</v>
      </c>
      <c r="I153" s="27" t="s">
        <v>142</v>
      </c>
      <c r="J153" s="28" t="s">
        <v>143</v>
      </c>
      <c r="K153" s="27">
        <v>-28268</v>
      </c>
      <c r="L153" s="27" t="s">
        <v>144</v>
      </c>
      <c r="M153" s="28" t="s">
        <v>141</v>
      </c>
      <c r="N153" s="28"/>
      <c r="O153" s="29" t="s">
        <v>136</v>
      </c>
      <c r="P153" s="29" t="s">
        <v>137</v>
      </c>
    </row>
    <row r="154" spans="1:16" ht="12.75" customHeight="1" thickBot="1" x14ac:dyDescent="0.25">
      <c r="A154" s="18" t="str">
        <f t="shared" si="24"/>
        <v> AN 184.98 </v>
      </c>
      <c r="B154" s="8" t="str">
        <f t="shared" si="25"/>
        <v>I</v>
      </c>
      <c r="C154" s="18">
        <f t="shared" si="26"/>
        <v>17430.571</v>
      </c>
      <c r="D154" s="5" t="str">
        <f t="shared" si="27"/>
        <v>vis</v>
      </c>
      <c r="E154" s="26">
        <f>VLOOKUP(C154,Active!C$21:E$961,3,FALSE)</f>
        <v>-28019.002479995659</v>
      </c>
      <c r="F154" s="8" t="s">
        <v>129</v>
      </c>
      <c r="G154" s="5" t="str">
        <f t="shared" si="28"/>
        <v>17430.571</v>
      </c>
      <c r="H154" s="18">
        <f t="shared" si="29"/>
        <v>-28019</v>
      </c>
      <c r="I154" s="27" t="s">
        <v>145</v>
      </c>
      <c r="J154" s="28" t="s">
        <v>146</v>
      </c>
      <c r="K154" s="27">
        <v>-28019</v>
      </c>
      <c r="L154" s="27" t="s">
        <v>147</v>
      </c>
      <c r="M154" s="28" t="s">
        <v>141</v>
      </c>
      <c r="N154" s="28"/>
      <c r="O154" s="29" t="s">
        <v>136</v>
      </c>
      <c r="P154" s="29" t="s">
        <v>137</v>
      </c>
    </row>
    <row r="155" spans="1:16" ht="12.75" customHeight="1" thickBot="1" x14ac:dyDescent="0.25">
      <c r="A155" s="18" t="str">
        <f t="shared" si="24"/>
        <v> AN 184.98 </v>
      </c>
      <c r="B155" s="8" t="str">
        <f t="shared" si="25"/>
        <v>I</v>
      </c>
      <c r="C155" s="18">
        <f t="shared" si="26"/>
        <v>17464.493999999999</v>
      </c>
      <c r="D155" s="5" t="str">
        <f t="shared" si="27"/>
        <v>vis</v>
      </c>
      <c r="E155" s="26">
        <f>VLOOKUP(C155,Active!C$21:E$961,3,FALSE)</f>
        <v>-27984.000985237959</v>
      </c>
      <c r="F155" s="8" t="s">
        <v>129</v>
      </c>
      <c r="G155" s="5" t="str">
        <f t="shared" si="28"/>
        <v>17464.494</v>
      </c>
      <c r="H155" s="18">
        <f t="shared" si="29"/>
        <v>-27984</v>
      </c>
      <c r="I155" s="27" t="s">
        <v>148</v>
      </c>
      <c r="J155" s="28" t="s">
        <v>149</v>
      </c>
      <c r="K155" s="27">
        <v>-27984</v>
      </c>
      <c r="L155" s="27" t="s">
        <v>150</v>
      </c>
      <c r="M155" s="28" t="s">
        <v>141</v>
      </c>
      <c r="N155" s="28"/>
      <c r="O155" s="29" t="s">
        <v>136</v>
      </c>
      <c r="P155" s="29" t="s">
        <v>137</v>
      </c>
    </row>
    <row r="156" spans="1:16" ht="12.75" customHeight="1" thickBot="1" x14ac:dyDescent="0.25">
      <c r="A156" s="18" t="str">
        <f t="shared" si="24"/>
        <v> AN 184.98 </v>
      </c>
      <c r="B156" s="8" t="str">
        <f t="shared" si="25"/>
        <v>I</v>
      </c>
      <c r="C156" s="18">
        <f t="shared" si="26"/>
        <v>17465.642</v>
      </c>
      <c r="D156" s="5" t="str">
        <f t="shared" si="27"/>
        <v>vis</v>
      </c>
      <c r="E156" s="26">
        <f>VLOOKUP(C156,Active!C$21:E$961,3,FALSE)</f>
        <v>-27982.81648752308</v>
      </c>
      <c r="F156" s="8" t="s">
        <v>129</v>
      </c>
      <c r="G156" s="5" t="str">
        <f t="shared" si="28"/>
        <v>17465.642</v>
      </c>
      <c r="H156" s="18">
        <f t="shared" si="29"/>
        <v>-27983</v>
      </c>
      <c r="I156" s="27" t="s">
        <v>151</v>
      </c>
      <c r="J156" s="28" t="s">
        <v>152</v>
      </c>
      <c r="K156" s="27">
        <v>-27983</v>
      </c>
      <c r="L156" s="27" t="s">
        <v>153</v>
      </c>
      <c r="M156" s="28" t="s">
        <v>141</v>
      </c>
      <c r="N156" s="28"/>
      <c r="O156" s="29" t="s">
        <v>136</v>
      </c>
      <c r="P156" s="29" t="s">
        <v>137</v>
      </c>
    </row>
    <row r="157" spans="1:16" ht="12.75" customHeight="1" thickBot="1" x14ac:dyDescent="0.25">
      <c r="A157" s="18" t="str">
        <f t="shared" si="24"/>
        <v> AN 184.98 </v>
      </c>
      <c r="B157" s="8" t="str">
        <f t="shared" si="25"/>
        <v>I</v>
      </c>
      <c r="C157" s="18">
        <f t="shared" si="26"/>
        <v>17807.579000000002</v>
      </c>
      <c r="D157" s="5" t="str">
        <f t="shared" si="27"/>
        <v>vis</v>
      </c>
      <c r="E157" s="26">
        <f>VLOOKUP(C157,Active!C$21:E$961,3,FALSE)</f>
        <v>-27630.008477825715</v>
      </c>
      <c r="F157" s="8" t="s">
        <v>129</v>
      </c>
      <c r="G157" s="5" t="str">
        <f t="shared" si="28"/>
        <v>17807.579</v>
      </c>
      <c r="H157" s="18">
        <f t="shared" si="29"/>
        <v>-27630</v>
      </c>
      <c r="I157" s="27" t="s">
        <v>154</v>
      </c>
      <c r="J157" s="28" t="s">
        <v>155</v>
      </c>
      <c r="K157" s="27">
        <v>-27630</v>
      </c>
      <c r="L157" s="27" t="s">
        <v>156</v>
      </c>
      <c r="M157" s="28" t="s">
        <v>141</v>
      </c>
      <c r="N157" s="28"/>
      <c r="O157" s="29" t="s">
        <v>136</v>
      </c>
      <c r="P157" s="29" t="s">
        <v>137</v>
      </c>
    </row>
    <row r="158" spans="1:16" ht="12.75" customHeight="1" thickBot="1" x14ac:dyDescent="0.25">
      <c r="A158" s="18" t="str">
        <f t="shared" si="24"/>
        <v> AN 184.98 </v>
      </c>
      <c r="B158" s="8" t="str">
        <f t="shared" si="25"/>
        <v>I</v>
      </c>
      <c r="C158" s="18">
        <f t="shared" si="26"/>
        <v>18530.602999999999</v>
      </c>
      <c r="D158" s="5" t="str">
        <f t="shared" si="27"/>
        <v>vis</v>
      </c>
      <c r="E158" s="26">
        <f>VLOOKUP(C158,Active!C$21:E$961,3,FALSE)</f>
        <v>-26883.997784617826</v>
      </c>
      <c r="F158" s="8" t="s">
        <v>129</v>
      </c>
      <c r="G158" s="5" t="str">
        <f t="shared" si="28"/>
        <v>18530.603</v>
      </c>
      <c r="H158" s="18">
        <f t="shared" si="29"/>
        <v>-26884</v>
      </c>
      <c r="I158" s="27" t="s">
        <v>157</v>
      </c>
      <c r="J158" s="28" t="s">
        <v>158</v>
      </c>
      <c r="K158" s="27">
        <v>-26884</v>
      </c>
      <c r="L158" s="27" t="s">
        <v>159</v>
      </c>
      <c r="M158" s="28" t="s">
        <v>141</v>
      </c>
      <c r="N158" s="28"/>
      <c r="O158" s="29" t="s">
        <v>136</v>
      </c>
      <c r="P158" s="29" t="s">
        <v>137</v>
      </c>
    </row>
    <row r="159" spans="1:16" ht="12.75" customHeight="1" thickBot="1" x14ac:dyDescent="0.25">
      <c r="A159" s="18" t="str">
        <f t="shared" si="24"/>
        <v> AN 184.98 </v>
      </c>
      <c r="B159" s="8" t="str">
        <f t="shared" si="25"/>
        <v>I</v>
      </c>
      <c r="C159" s="18">
        <f t="shared" si="26"/>
        <v>18531.569</v>
      </c>
      <c r="D159" s="5" t="str">
        <f t="shared" si="27"/>
        <v>vis</v>
      </c>
      <c r="E159" s="26">
        <f>VLOOKUP(C159,Active!C$21:E$961,3,FALSE)</f>
        <v>-26883.001073126037</v>
      </c>
      <c r="F159" s="8" t="s">
        <v>129</v>
      </c>
      <c r="G159" s="5" t="str">
        <f t="shared" si="28"/>
        <v>18531.569</v>
      </c>
      <c r="H159" s="18">
        <f t="shared" si="29"/>
        <v>-26883</v>
      </c>
      <c r="I159" s="27" t="s">
        <v>160</v>
      </c>
      <c r="J159" s="28" t="s">
        <v>161</v>
      </c>
      <c r="K159" s="27">
        <v>-26883</v>
      </c>
      <c r="L159" s="27" t="s">
        <v>150</v>
      </c>
      <c r="M159" s="28" t="s">
        <v>141</v>
      </c>
      <c r="N159" s="28"/>
      <c r="O159" s="29" t="s">
        <v>136</v>
      </c>
      <c r="P159" s="29" t="s">
        <v>137</v>
      </c>
    </row>
    <row r="160" spans="1:16" ht="12.75" customHeight="1" thickBot="1" x14ac:dyDescent="0.25">
      <c r="A160" s="18" t="str">
        <f t="shared" si="24"/>
        <v> AN 184.98 </v>
      </c>
      <c r="B160" s="8" t="str">
        <f t="shared" si="25"/>
        <v>I</v>
      </c>
      <c r="C160" s="18">
        <f t="shared" si="26"/>
        <v>18564.510999999999</v>
      </c>
      <c r="D160" s="5" t="str">
        <f t="shared" si="27"/>
        <v>vis</v>
      </c>
      <c r="E160" s="26">
        <f>VLOOKUP(C160,Active!C$21:E$961,3,FALSE)</f>
        <v>-26849.011766746647</v>
      </c>
      <c r="F160" s="8" t="s">
        <v>129</v>
      </c>
      <c r="G160" s="5" t="str">
        <f t="shared" si="28"/>
        <v>18564.511</v>
      </c>
      <c r="H160" s="18">
        <f t="shared" si="29"/>
        <v>-26849</v>
      </c>
      <c r="I160" s="27" t="s">
        <v>162</v>
      </c>
      <c r="J160" s="28" t="s">
        <v>163</v>
      </c>
      <c r="K160" s="27">
        <v>-26849</v>
      </c>
      <c r="L160" s="27" t="s">
        <v>164</v>
      </c>
      <c r="M160" s="28" t="s">
        <v>141</v>
      </c>
      <c r="N160" s="28"/>
      <c r="O160" s="29" t="s">
        <v>136</v>
      </c>
      <c r="P160" s="29" t="s">
        <v>137</v>
      </c>
    </row>
    <row r="161" spans="1:16" ht="12.75" customHeight="1" thickBot="1" x14ac:dyDescent="0.25">
      <c r="A161" s="18" t="str">
        <f t="shared" si="24"/>
        <v> IODE 4.1.247 </v>
      </c>
      <c r="B161" s="8" t="str">
        <f t="shared" si="25"/>
        <v>I</v>
      </c>
      <c r="C161" s="18">
        <f t="shared" si="26"/>
        <v>23730.29</v>
      </c>
      <c r="D161" s="5" t="str">
        <f t="shared" si="27"/>
        <v>vis</v>
      </c>
      <c r="E161" s="26">
        <f>VLOOKUP(C161,Active!C$21:E$961,3,FALSE)</f>
        <v>-21519.000075919284</v>
      </c>
      <c r="F161" s="8" t="s">
        <v>129</v>
      </c>
      <c r="G161" s="5" t="str">
        <f t="shared" si="28"/>
        <v>23730.290</v>
      </c>
      <c r="H161" s="18">
        <f t="shared" si="29"/>
        <v>-21519</v>
      </c>
      <c r="I161" s="27" t="s">
        <v>165</v>
      </c>
      <c r="J161" s="28" t="s">
        <v>166</v>
      </c>
      <c r="K161" s="27">
        <v>-21519</v>
      </c>
      <c r="L161" s="27" t="s">
        <v>167</v>
      </c>
      <c r="M161" s="28" t="s">
        <v>141</v>
      </c>
      <c r="N161" s="28"/>
      <c r="O161" s="29" t="s">
        <v>168</v>
      </c>
      <c r="P161" s="29" t="s">
        <v>169</v>
      </c>
    </row>
    <row r="162" spans="1:16" ht="12.75" customHeight="1" thickBot="1" x14ac:dyDescent="0.25">
      <c r="A162" s="18" t="str">
        <f t="shared" si="24"/>
        <v> AC 219.31 </v>
      </c>
      <c r="B162" s="8" t="str">
        <f t="shared" si="25"/>
        <v>I</v>
      </c>
      <c r="C162" s="18">
        <f t="shared" si="26"/>
        <v>24383.52</v>
      </c>
      <c r="D162" s="5" t="str">
        <f t="shared" si="27"/>
        <v>vis</v>
      </c>
      <c r="E162" s="26">
        <f>VLOOKUP(C162,Active!C$21:E$961,3,FALSE)</f>
        <v>-20845.002303889327</v>
      </c>
      <c r="F162" s="8" t="s">
        <v>129</v>
      </c>
      <c r="G162" s="5" t="str">
        <f t="shared" si="28"/>
        <v>24383.520</v>
      </c>
      <c r="H162" s="18">
        <f t="shared" si="29"/>
        <v>-20845</v>
      </c>
      <c r="I162" s="27" t="s">
        <v>170</v>
      </c>
      <c r="J162" s="28" t="s">
        <v>171</v>
      </c>
      <c r="K162" s="27">
        <v>-20845</v>
      </c>
      <c r="L162" s="27" t="s">
        <v>147</v>
      </c>
      <c r="M162" s="28" t="s">
        <v>141</v>
      </c>
      <c r="N162" s="28"/>
      <c r="O162" s="29" t="s">
        <v>172</v>
      </c>
      <c r="P162" s="29" t="s">
        <v>173</v>
      </c>
    </row>
    <row r="163" spans="1:16" ht="12.75" customHeight="1" thickBot="1" x14ac:dyDescent="0.25">
      <c r="A163" s="18" t="str">
        <f t="shared" si="24"/>
        <v> AC 219.31 </v>
      </c>
      <c r="B163" s="8" t="str">
        <f t="shared" si="25"/>
        <v>I</v>
      </c>
      <c r="C163" s="18">
        <f t="shared" si="26"/>
        <v>26148.409</v>
      </c>
      <c r="D163" s="5" t="str">
        <f t="shared" si="27"/>
        <v>vis</v>
      </c>
      <c r="E163" s="26">
        <f>VLOOKUP(C163,Active!C$21:E$961,3,FALSE)</f>
        <v>-19024.003185844864</v>
      </c>
      <c r="F163" s="8" t="s">
        <v>129</v>
      </c>
      <c r="G163" s="5" t="str">
        <f t="shared" si="28"/>
        <v>26148.409</v>
      </c>
      <c r="H163" s="18">
        <f t="shared" si="29"/>
        <v>-19024</v>
      </c>
      <c r="I163" s="27" t="s">
        <v>174</v>
      </c>
      <c r="J163" s="28" t="s">
        <v>175</v>
      </c>
      <c r="K163" s="27">
        <v>-19024</v>
      </c>
      <c r="L163" s="27" t="s">
        <v>130</v>
      </c>
      <c r="M163" s="28" t="s">
        <v>141</v>
      </c>
      <c r="N163" s="28"/>
      <c r="O163" s="29" t="s">
        <v>172</v>
      </c>
      <c r="P163" s="29" t="s">
        <v>173</v>
      </c>
    </row>
    <row r="164" spans="1:16" ht="12.75" customHeight="1" thickBot="1" x14ac:dyDescent="0.25">
      <c r="A164" s="18" t="str">
        <f t="shared" si="24"/>
        <v> AC 219.31 </v>
      </c>
      <c r="B164" s="8" t="str">
        <f t="shared" si="25"/>
        <v>I</v>
      </c>
      <c r="C164" s="18">
        <f t="shared" si="26"/>
        <v>26936.358</v>
      </c>
      <c r="D164" s="5" t="str">
        <f t="shared" si="27"/>
        <v>vis</v>
      </c>
      <c r="E164" s="26">
        <f>VLOOKUP(C164,Active!C$21:E$961,3,FALSE)</f>
        <v>-18211.003368822934</v>
      </c>
      <c r="F164" s="8" t="s">
        <v>129</v>
      </c>
      <c r="G164" s="5" t="str">
        <f t="shared" si="28"/>
        <v>26936.358</v>
      </c>
      <c r="H164" s="18">
        <f t="shared" si="29"/>
        <v>-18211</v>
      </c>
      <c r="I164" s="27" t="s">
        <v>176</v>
      </c>
      <c r="J164" s="28" t="s">
        <v>177</v>
      </c>
      <c r="K164" s="27">
        <v>-18211</v>
      </c>
      <c r="L164" s="27" t="s">
        <v>130</v>
      </c>
      <c r="M164" s="28" t="s">
        <v>141</v>
      </c>
      <c r="N164" s="28"/>
      <c r="O164" s="29" t="s">
        <v>172</v>
      </c>
      <c r="P164" s="29" t="s">
        <v>173</v>
      </c>
    </row>
    <row r="165" spans="1:16" ht="12.75" customHeight="1" thickBot="1" x14ac:dyDescent="0.25">
      <c r="A165" s="18" t="str">
        <f t="shared" si="24"/>
        <v> IODE 4.1.247 </v>
      </c>
      <c r="B165" s="8" t="str">
        <f t="shared" si="25"/>
        <v>I</v>
      </c>
      <c r="C165" s="18">
        <f t="shared" si="26"/>
        <v>30966.232</v>
      </c>
      <c r="D165" s="5" t="str">
        <f t="shared" si="27"/>
        <v>vis</v>
      </c>
      <c r="E165" s="26">
        <f>VLOOKUP(C165,Active!C$21:E$961,3,FALSE)</f>
        <v>-14053.009863378506</v>
      </c>
      <c r="F165" s="8" t="s">
        <v>129</v>
      </c>
      <c r="G165" s="5" t="str">
        <f t="shared" si="28"/>
        <v>30966.232</v>
      </c>
      <c r="H165" s="18">
        <f t="shared" si="29"/>
        <v>-14053</v>
      </c>
      <c r="I165" s="27" t="s">
        <v>178</v>
      </c>
      <c r="J165" s="28" t="s">
        <v>179</v>
      </c>
      <c r="K165" s="27">
        <v>-14053</v>
      </c>
      <c r="L165" s="27" t="s">
        <v>180</v>
      </c>
      <c r="M165" s="28" t="s">
        <v>141</v>
      </c>
      <c r="N165" s="28"/>
      <c r="O165" s="29" t="s">
        <v>168</v>
      </c>
      <c r="P165" s="29" t="s">
        <v>169</v>
      </c>
    </row>
    <row r="166" spans="1:16" ht="12.75" customHeight="1" thickBot="1" x14ac:dyDescent="0.25">
      <c r="A166" s="18" t="str">
        <f t="shared" si="24"/>
        <v> AA 8.48 </v>
      </c>
      <c r="B166" s="8" t="str">
        <f t="shared" si="25"/>
        <v>I</v>
      </c>
      <c r="C166" s="18">
        <f t="shared" si="26"/>
        <v>34359.385999999999</v>
      </c>
      <c r="D166" s="5" t="str">
        <f t="shared" si="27"/>
        <v>vis</v>
      </c>
      <c r="E166" s="26">
        <f>VLOOKUP(C166,Active!C$21:E$961,3,FALSE)</f>
        <v>-10551.979236869394</v>
      </c>
      <c r="F166" s="8" t="s">
        <v>129</v>
      </c>
      <c r="G166" s="5" t="str">
        <f t="shared" si="28"/>
        <v>34359.386</v>
      </c>
      <c r="H166" s="18">
        <f t="shared" si="29"/>
        <v>-10552</v>
      </c>
      <c r="I166" s="27" t="s">
        <v>181</v>
      </c>
      <c r="J166" s="28" t="s">
        <v>182</v>
      </c>
      <c r="K166" s="27">
        <v>-10552</v>
      </c>
      <c r="L166" s="27" t="s">
        <v>183</v>
      </c>
      <c r="M166" s="28" t="s">
        <v>141</v>
      </c>
      <c r="N166" s="28"/>
      <c r="O166" s="29" t="s">
        <v>184</v>
      </c>
      <c r="P166" s="29" t="s">
        <v>185</v>
      </c>
    </row>
    <row r="167" spans="1:16" ht="12.75" customHeight="1" thickBot="1" x14ac:dyDescent="0.25">
      <c r="A167" s="18" t="str">
        <f t="shared" si="24"/>
        <v> AA 8.48 </v>
      </c>
      <c r="B167" s="8" t="str">
        <f t="shared" si="25"/>
        <v>I</v>
      </c>
      <c r="C167" s="18">
        <f t="shared" si="26"/>
        <v>35360.534</v>
      </c>
      <c r="D167" s="5" t="str">
        <f t="shared" si="27"/>
        <v>vis</v>
      </c>
      <c r="E167" s="26">
        <f>VLOOKUP(C167,Active!C$21:E$961,3,FALSE)</f>
        <v>-9519.0023045909456</v>
      </c>
      <c r="F167" s="8" t="s">
        <v>129</v>
      </c>
      <c r="G167" s="5" t="str">
        <f t="shared" si="28"/>
        <v>35360.534</v>
      </c>
      <c r="H167" s="18">
        <f t="shared" si="29"/>
        <v>-9519</v>
      </c>
      <c r="I167" s="27" t="s">
        <v>186</v>
      </c>
      <c r="J167" s="28" t="s">
        <v>187</v>
      </c>
      <c r="K167" s="27">
        <v>-9519</v>
      </c>
      <c r="L167" s="27" t="s">
        <v>147</v>
      </c>
      <c r="M167" s="28" t="s">
        <v>141</v>
      </c>
      <c r="N167" s="28"/>
      <c r="O167" s="29" t="s">
        <v>188</v>
      </c>
      <c r="P167" s="29" t="s">
        <v>185</v>
      </c>
    </row>
    <row r="168" spans="1:16" ht="12.75" customHeight="1" thickBot="1" x14ac:dyDescent="0.25">
      <c r="A168" s="18" t="str">
        <f t="shared" si="24"/>
        <v> AA 9.52 </v>
      </c>
      <c r="B168" s="8" t="str">
        <f t="shared" si="25"/>
        <v>I</v>
      </c>
      <c r="C168" s="18">
        <f t="shared" si="26"/>
        <v>35361.508000000002</v>
      </c>
      <c r="D168" s="5" t="str">
        <f t="shared" si="27"/>
        <v>vis</v>
      </c>
      <c r="E168" s="26">
        <f>VLOOKUP(C168,Active!C$21:E$961,3,FALSE)</f>
        <v>-9517.9973387596783</v>
      </c>
      <c r="F168" s="8" t="s">
        <v>129</v>
      </c>
      <c r="G168" s="5" t="str">
        <f t="shared" si="28"/>
        <v>35361.508</v>
      </c>
      <c r="H168" s="18">
        <f t="shared" si="29"/>
        <v>-9518</v>
      </c>
      <c r="I168" s="27" t="s">
        <v>189</v>
      </c>
      <c r="J168" s="28" t="s">
        <v>190</v>
      </c>
      <c r="K168" s="27">
        <v>-9518</v>
      </c>
      <c r="L168" s="27" t="s">
        <v>191</v>
      </c>
      <c r="M168" s="28" t="s">
        <v>141</v>
      </c>
      <c r="N168" s="28"/>
      <c r="O168" s="29" t="s">
        <v>192</v>
      </c>
      <c r="P168" s="29" t="s">
        <v>193</v>
      </c>
    </row>
    <row r="169" spans="1:16" ht="12.75" customHeight="1" thickBot="1" x14ac:dyDescent="0.25">
      <c r="A169" s="18" t="str">
        <f t="shared" si="24"/>
        <v> AC 174.17 </v>
      </c>
      <c r="B169" s="8" t="str">
        <f t="shared" si="25"/>
        <v>I</v>
      </c>
      <c r="C169" s="18">
        <f t="shared" si="26"/>
        <v>35364.409</v>
      </c>
      <c r="D169" s="5" t="str">
        <f t="shared" si="27"/>
        <v>vis</v>
      </c>
      <c r="E169" s="26">
        <f>VLOOKUP(C169,Active!C$21:E$961,3,FALSE)</f>
        <v>-9515.004108907011</v>
      </c>
      <c r="F169" s="8" t="s">
        <v>129</v>
      </c>
      <c r="G169" s="5" t="str">
        <f t="shared" si="28"/>
        <v>35364.409</v>
      </c>
      <c r="H169" s="18">
        <f t="shared" si="29"/>
        <v>-9515</v>
      </c>
      <c r="I169" s="27" t="s">
        <v>194</v>
      </c>
      <c r="J169" s="28" t="s">
        <v>195</v>
      </c>
      <c r="K169" s="27">
        <v>-9515</v>
      </c>
      <c r="L169" s="27" t="s">
        <v>140</v>
      </c>
      <c r="M169" s="28" t="s">
        <v>141</v>
      </c>
      <c r="N169" s="28"/>
      <c r="O169" s="29" t="s">
        <v>168</v>
      </c>
      <c r="P169" s="29" t="s">
        <v>196</v>
      </c>
    </row>
    <row r="170" spans="1:16" ht="12.75" customHeight="1" thickBot="1" x14ac:dyDescent="0.25">
      <c r="A170" s="18" t="str">
        <f t="shared" si="24"/>
        <v> BRNO 23 </v>
      </c>
      <c r="B170" s="8" t="str">
        <f t="shared" si="25"/>
        <v>I</v>
      </c>
      <c r="C170" s="18">
        <f t="shared" si="26"/>
        <v>44171.4</v>
      </c>
      <c r="D170" s="5" t="str">
        <f t="shared" si="27"/>
        <v>vis</v>
      </c>
      <c r="E170" s="26">
        <f>VLOOKUP(C170,Active!C$21:E$961,3,FALSE)</f>
        <v>-428.01742383756857</v>
      </c>
      <c r="F170" s="8" t="s">
        <v>129</v>
      </c>
      <c r="G170" s="5" t="str">
        <f t="shared" si="28"/>
        <v>44171.400</v>
      </c>
      <c r="H170" s="18">
        <f t="shared" si="29"/>
        <v>-428</v>
      </c>
      <c r="I170" s="27" t="s">
        <v>282</v>
      </c>
      <c r="J170" s="28" t="s">
        <v>283</v>
      </c>
      <c r="K170" s="27">
        <v>-428</v>
      </c>
      <c r="L170" s="27" t="s">
        <v>275</v>
      </c>
      <c r="M170" s="28" t="s">
        <v>141</v>
      </c>
      <c r="N170" s="28"/>
      <c r="O170" s="29" t="s">
        <v>284</v>
      </c>
      <c r="P170" s="29" t="s">
        <v>285</v>
      </c>
    </row>
    <row r="171" spans="1:16" ht="12.75" customHeight="1" thickBot="1" x14ac:dyDescent="0.25">
      <c r="A171" s="18" t="str">
        <f t="shared" ref="A171:A205" si="30">P171</f>
        <v> BRNO 23 </v>
      </c>
      <c r="B171" s="8" t="str">
        <f t="shared" ref="B171:B205" si="31">IF(H171=INT(H171),"I","II")</f>
        <v>I</v>
      </c>
      <c r="C171" s="18">
        <f t="shared" ref="C171:C205" si="32">1*G171</f>
        <v>44171.406999999999</v>
      </c>
      <c r="D171" s="5" t="str">
        <f t="shared" ref="D171:D205" si="33">VLOOKUP(F171,I$1:J$5,2,FALSE)</f>
        <v>vis</v>
      </c>
      <c r="E171" s="26">
        <f>VLOOKUP(C171,Active!C$21:E$961,3,FALSE)</f>
        <v>-428.01020129052893</v>
      </c>
      <c r="F171" s="8" t="s">
        <v>129</v>
      </c>
      <c r="G171" s="5" t="str">
        <f t="shared" ref="G171:G205" si="34">MID(I171,3,LEN(I171)-3)</f>
        <v>44171.407</v>
      </c>
      <c r="H171" s="18">
        <f t="shared" ref="H171:H205" si="35">1*K171</f>
        <v>-428</v>
      </c>
      <c r="I171" s="27" t="s">
        <v>286</v>
      </c>
      <c r="J171" s="28" t="s">
        <v>287</v>
      </c>
      <c r="K171" s="27">
        <v>-428</v>
      </c>
      <c r="L171" s="27" t="s">
        <v>180</v>
      </c>
      <c r="M171" s="28" t="s">
        <v>141</v>
      </c>
      <c r="N171" s="28"/>
      <c r="O171" s="29" t="s">
        <v>288</v>
      </c>
      <c r="P171" s="29" t="s">
        <v>285</v>
      </c>
    </row>
    <row r="172" spans="1:16" ht="12.75" customHeight="1" thickBot="1" x14ac:dyDescent="0.25">
      <c r="A172" s="18" t="str">
        <f t="shared" si="30"/>
        <v> BRNO 23 </v>
      </c>
      <c r="B172" s="8" t="str">
        <f t="shared" si="31"/>
        <v>I</v>
      </c>
      <c r="C172" s="18">
        <f t="shared" si="32"/>
        <v>44171.421999999999</v>
      </c>
      <c r="D172" s="5" t="str">
        <f t="shared" si="33"/>
        <v>vis</v>
      </c>
      <c r="E172" s="26">
        <f>VLOOKUP(C172,Active!C$21:E$961,3,FALSE)</f>
        <v>-427.99472440401109</v>
      </c>
      <c r="F172" s="8" t="s">
        <v>129</v>
      </c>
      <c r="G172" s="5" t="str">
        <f t="shared" si="34"/>
        <v>44171.422</v>
      </c>
      <c r="H172" s="18">
        <f t="shared" si="35"/>
        <v>-428</v>
      </c>
      <c r="I172" s="27" t="s">
        <v>289</v>
      </c>
      <c r="J172" s="28" t="s">
        <v>290</v>
      </c>
      <c r="K172" s="27">
        <v>-428</v>
      </c>
      <c r="L172" s="27" t="s">
        <v>215</v>
      </c>
      <c r="M172" s="28" t="s">
        <v>141</v>
      </c>
      <c r="N172" s="28"/>
      <c r="O172" s="29" t="s">
        <v>291</v>
      </c>
      <c r="P172" s="29" t="s">
        <v>285</v>
      </c>
    </row>
    <row r="173" spans="1:16" ht="12.75" customHeight="1" thickBot="1" x14ac:dyDescent="0.25">
      <c r="A173" s="18" t="str">
        <f t="shared" si="30"/>
        <v> BRNO 32 </v>
      </c>
      <c r="B173" s="8" t="str">
        <f t="shared" si="31"/>
        <v>I</v>
      </c>
      <c r="C173" s="18">
        <f t="shared" si="32"/>
        <v>50302.483699999997</v>
      </c>
      <c r="D173" s="5" t="str">
        <f t="shared" si="33"/>
        <v>vis</v>
      </c>
      <c r="E173" s="26">
        <f>VLOOKUP(C173,Active!C$21:E$961,3,FALSE)</f>
        <v>5897.988353498441</v>
      </c>
      <c r="F173" s="8" t="s">
        <v>129</v>
      </c>
      <c r="G173" s="5" t="str">
        <f t="shared" si="34"/>
        <v>50302.4837</v>
      </c>
      <c r="H173" s="18">
        <f t="shared" si="35"/>
        <v>5898</v>
      </c>
      <c r="I173" s="27" t="s">
        <v>530</v>
      </c>
      <c r="J173" s="28" t="s">
        <v>531</v>
      </c>
      <c r="K173" s="27">
        <v>5898</v>
      </c>
      <c r="L173" s="27" t="s">
        <v>532</v>
      </c>
      <c r="M173" s="28" t="s">
        <v>141</v>
      </c>
      <c r="N173" s="28"/>
      <c r="O173" s="29" t="s">
        <v>533</v>
      </c>
      <c r="P173" s="29" t="s">
        <v>534</v>
      </c>
    </row>
    <row r="174" spans="1:16" ht="12.75" customHeight="1" thickBot="1" x14ac:dyDescent="0.25">
      <c r="A174" s="18" t="str">
        <f t="shared" si="30"/>
        <v> BRNO 32 </v>
      </c>
      <c r="B174" s="8" t="str">
        <f t="shared" si="31"/>
        <v>I</v>
      </c>
      <c r="C174" s="18">
        <f t="shared" si="32"/>
        <v>50302.4879</v>
      </c>
      <c r="D174" s="5" t="str">
        <f t="shared" si="33"/>
        <v>vis</v>
      </c>
      <c r="E174" s="26">
        <f>VLOOKUP(C174,Active!C$21:E$961,3,FALSE)</f>
        <v>5897.99268702667</v>
      </c>
      <c r="F174" s="8" t="s">
        <v>129</v>
      </c>
      <c r="G174" s="5" t="str">
        <f t="shared" si="34"/>
        <v>50302.4879</v>
      </c>
      <c r="H174" s="18">
        <f t="shared" si="35"/>
        <v>5898</v>
      </c>
      <c r="I174" s="27" t="s">
        <v>535</v>
      </c>
      <c r="J174" s="28" t="s">
        <v>536</v>
      </c>
      <c r="K174" s="27">
        <v>5898</v>
      </c>
      <c r="L174" s="27" t="s">
        <v>537</v>
      </c>
      <c r="M174" s="28" t="s">
        <v>141</v>
      </c>
      <c r="N174" s="28"/>
      <c r="O174" s="29" t="s">
        <v>538</v>
      </c>
      <c r="P174" s="29" t="s">
        <v>534</v>
      </c>
    </row>
    <row r="175" spans="1:16" ht="12.75" customHeight="1" thickBot="1" x14ac:dyDescent="0.25">
      <c r="A175" s="18" t="str">
        <f t="shared" si="30"/>
        <v> BRNO 32 </v>
      </c>
      <c r="B175" s="8" t="str">
        <f t="shared" si="31"/>
        <v>I</v>
      </c>
      <c r="C175" s="18">
        <f t="shared" si="32"/>
        <v>50302.489300000001</v>
      </c>
      <c r="D175" s="5" t="str">
        <f t="shared" si="33"/>
        <v>vis</v>
      </c>
      <c r="E175" s="26">
        <f>VLOOKUP(C175,Active!C$21:E$961,3,FALSE)</f>
        <v>5897.9941315360793</v>
      </c>
      <c r="F175" s="8" t="s">
        <v>129</v>
      </c>
      <c r="G175" s="5" t="str">
        <f t="shared" si="34"/>
        <v>50302.4893</v>
      </c>
      <c r="H175" s="18">
        <f t="shared" si="35"/>
        <v>5898</v>
      </c>
      <c r="I175" s="27" t="s">
        <v>539</v>
      </c>
      <c r="J175" s="28" t="s">
        <v>540</v>
      </c>
      <c r="K175" s="27">
        <v>5898</v>
      </c>
      <c r="L175" s="27" t="s">
        <v>541</v>
      </c>
      <c r="M175" s="28" t="s">
        <v>141</v>
      </c>
      <c r="N175" s="28"/>
      <c r="O175" s="29" t="s">
        <v>542</v>
      </c>
      <c r="P175" s="29" t="s">
        <v>534</v>
      </c>
    </row>
    <row r="176" spans="1:16" ht="12.75" customHeight="1" thickBot="1" x14ac:dyDescent="0.25">
      <c r="A176" s="18" t="str">
        <f t="shared" si="30"/>
        <v> BRNO 32 </v>
      </c>
      <c r="B176" s="8" t="str">
        <f t="shared" si="31"/>
        <v>I</v>
      </c>
      <c r="C176" s="18">
        <f t="shared" si="32"/>
        <v>50302.497600000002</v>
      </c>
      <c r="D176" s="5" t="str">
        <f t="shared" si="33"/>
        <v>vis</v>
      </c>
      <c r="E176" s="26">
        <f>VLOOKUP(C176,Active!C$21:E$961,3,FALSE)</f>
        <v>5898.0026954132873</v>
      </c>
      <c r="F176" s="8" t="s">
        <v>129</v>
      </c>
      <c r="G176" s="5" t="str">
        <f t="shared" si="34"/>
        <v>50302.4976</v>
      </c>
      <c r="H176" s="18">
        <f t="shared" si="35"/>
        <v>5898</v>
      </c>
      <c r="I176" s="27" t="s">
        <v>543</v>
      </c>
      <c r="J176" s="28" t="s">
        <v>544</v>
      </c>
      <c r="K176" s="27">
        <v>5898</v>
      </c>
      <c r="L176" s="27" t="s">
        <v>545</v>
      </c>
      <c r="M176" s="28" t="s">
        <v>141</v>
      </c>
      <c r="N176" s="28"/>
      <c r="O176" s="29" t="s">
        <v>546</v>
      </c>
      <c r="P176" s="29" t="s">
        <v>534</v>
      </c>
    </row>
    <row r="177" spans="1:16" ht="12.75" customHeight="1" thickBot="1" x14ac:dyDescent="0.25">
      <c r="A177" s="18" t="str">
        <f t="shared" si="30"/>
        <v> BRNO 32 </v>
      </c>
      <c r="B177" s="8" t="str">
        <f t="shared" si="31"/>
        <v>I</v>
      </c>
      <c r="C177" s="18">
        <f t="shared" si="32"/>
        <v>51028.404499999997</v>
      </c>
      <c r="D177" s="5" t="str">
        <f t="shared" si="33"/>
        <v>vis</v>
      </c>
      <c r="E177" s="26">
        <f>VLOOKUP(C177,Active!C$21:E$961,3,FALSE)</f>
        <v>6646.9879430307747</v>
      </c>
      <c r="F177" s="8" t="s">
        <v>129</v>
      </c>
      <c r="G177" s="5" t="str">
        <f t="shared" si="34"/>
        <v>51028.4045</v>
      </c>
      <c r="H177" s="18">
        <f t="shared" si="35"/>
        <v>6647</v>
      </c>
      <c r="I177" s="27" t="s">
        <v>560</v>
      </c>
      <c r="J177" s="28" t="s">
        <v>561</v>
      </c>
      <c r="K177" s="27">
        <v>6647</v>
      </c>
      <c r="L177" s="27" t="s">
        <v>562</v>
      </c>
      <c r="M177" s="28" t="s">
        <v>524</v>
      </c>
      <c r="N177" s="28" t="s">
        <v>525</v>
      </c>
      <c r="O177" s="29" t="s">
        <v>229</v>
      </c>
      <c r="P177" s="29" t="s">
        <v>534</v>
      </c>
    </row>
    <row r="178" spans="1:16" ht="12.75" customHeight="1" thickBot="1" x14ac:dyDescent="0.25">
      <c r="A178" s="18" t="str">
        <f t="shared" si="30"/>
        <v> BRNO 32 </v>
      </c>
      <c r="B178" s="8" t="str">
        <f t="shared" si="31"/>
        <v>I</v>
      </c>
      <c r="C178" s="18">
        <f t="shared" si="32"/>
        <v>51374.4087</v>
      </c>
      <c r="D178" s="5" t="str">
        <f t="shared" si="33"/>
        <v>vis</v>
      </c>
      <c r="E178" s="26">
        <f>VLOOKUP(C178,Active!C$21:E$961,3,FALSE)</f>
        <v>7003.9924589179982</v>
      </c>
      <c r="F178" s="8" t="s">
        <v>129</v>
      </c>
      <c r="G178" s="5" t="str">
        <f t="shared" si="34"/>
        <v>51374.4087</v>
      </c>
      <c r="H178" s="18">
        <f t="shared" si="35"/>
        <v>7004</v>
      </c>
      <c r="I178" s="27" t="s">
        <v>563</v>
      </c>
      <c r="J178" s="28" t="s">
        <v>564</v>
      </c>
      <c r="K178" s="27">
        <v>7004</v>
      </c>
      <c r="L178" s="27" t="s">
        <v>565</v>
      </c>
      <c r="M178" s="28" t="s">
        <v>141</v>
      </c>
      <c r="N178" s="28"/>
      <c r="O178" s="29" t="s">
        <v>538</v>
      </c>
      <c r="P178" s="29" t="s">
        <v>534</v>
      </c>
    </row>
    <row r="179" spans="1:16" ht="12.75" customHeight="1" thickBot="1" x14ac:dyDescent="0.25">
      <c r="A179" s="18" t="str">
        <f t="shared" si="30"/>
        <v> BRNO 32 </v>
      </c>
      <c r="B179" s="8" t="str">
        <f t="shared" si="31"/>
        <v>I</v>
      </c>
      <c r="C179" s="18">
        <f t="shared" si="32"/>
        <v>51374.428099999997</v>
      </c>
      <c r="D179" s="5" t="str">
        <f t="shared" si="33"/>
        <v>vis</v>
      </c>
      <c r="E179" s="26">
        <f>VLOOKUP(C179,Active!C$21:E$961,3,FALSE)</f>
        <v>7004.0124756912255</v>
      </c>
      <c r="F179" s="8" t="s">
        <v>129</v>
      </c>
      <c r="G179" s="5" t="str">
        <f t="shared" si="34"/>
        <v>51374.4281</v>
      </c>
      <c r="H179" s="18">
        <f t="shared" si="35"/>
        <v>7004</v>
      </c>
      <c r="I179" s="27" t="s">
        <v>566</v>
      </c>
      <c r="J179" s="28" t="s">
        <v>567</v>
      </c>
      <c r="K179" s="27">
        <v>7004</v>
      </c>
      <c r="L179" s="27" t="s">
        <v>568</v>
      </c>
      <c r="M179" s="28" t="s">
        <v>141</v>
      </c>
      <c r="N179" s="28"/>
      <c r="O179" s="29" t="s">
        <v>569</v>
      </c>
      <c r="P179" s="29" t="s">
        <v>534</v>
      </c>
    </row>
    <row r="180" spans="1:16" ht="12.75" customHeight="1" thickBot="1" x14ac:dyDescent="0.25">
      <c r="A180" s="18" t="str">
        <f t="shared" si="30"/>
        <v> BRNO 32 </v>
      </c>
      <c r="B180" s="8" t="str">
        <f t="shared" si="31"/>
        <v>I</v>
      </c>
      <c r="C180" s="18">
        <f t="shared" si="32"/>
        <v>51374.4323</v>
      </c>
      <c r="D180" s="5" t="str">
        <f t="shared" si="33"/>
        <v>vis</v>
      </c>
      <c r="E180" s="26">
        <f>VLOOKUP(C180,Active!C$21:E$961,3,FALSE)</f>
        <v>7004.0168092194544</v>
      </c>
      <c r="F180" s="8" t="s">
        <v>129</v>
      </c>
      <c r="G180" s="5" t="str">
        <f t="shared" si="34"/>
        <v>51374.4323</v>
      </c>
      <c r="H180" s="18">
        <f t="shared" si="35"/>
        <v>7004</v>
      </c>
      <c r="I180" s="27" t="s">
        <v>570</v>
      </c>
      <c r="J180" s="28" t="s">
        <v>571</v>
      </c>
      <c r="K180" s="27">
        <v>7004</v>
      </c>
      <c r="L180" s="27" t="s">
        <v>572</v>
      </c>
      <c r="M180" s="28" t="s">
        <v>141</v>
      </c>
      <c r="N180" s="28"/>
      <c r="O180" s="29" t="s">
        <v>573</v>
      </c>
      <c r="P180" s="29" t="s">
        <v>534</v>
      </c>
    </row>
    <row r="181" spans="1:16" ht="12.75" customHeight="1" thickBot="1" x14ac:dyDescent="0.25">
      <c r="A181" s="18" t="str">
        <f t="shared" si="30"/>
        <v> BRNO 32 </v>
      </c>
      <c r="B181" s="8" t="str">
        <f t="shared" si="31"/>
        <v>I</v>
      </c>
      <c r="C181" s="18">
        <f t="shared" si="32"/>
        <v>51374.432999999997</v>
      </c>
      <c r="D181" s="5" t="str">
        <f t="shared" si="33"/>
        <v>vis</v>
      </c>
      <c r="E181" s="26">
        <f>VLOOKUP(C181,Active!C$21:E$961,3,FALSE)</f>
        <v>7004.0175314741555</v>
      </c>
      <c r="F181" s="8" t="s">
        <v>129</v>
      </c>
      <c r="G181" s="5" t="str">
        <f t="shared" si="34"/>
        <v>51374.4330</v>
      </c>
      <c r="H181" s="18">
        <f t="shared" si="35"/>
        <v>7004</v>
      </c>
      <c r="I181" s="27" t="s">
        <v>574</v>
      </c>
      <c r="J181" s="28" t="s">
        <v>575</v>
      </c>
      <c r="K181" s="27">
        <v>7004</v>
      </c>
      <c r="L181" s="27" t="s">
        <v>576</v>
      </c>
      <c r="M181" s="28" t="s">
        <v>141</v>
      </c>
      <c r="N181" s="28"/>
      <c r="O181" s="29" t="s">
        <v>577</v>
      </c>
      <c r="P181" s="29" t="s">
        <v>534</v>
      </c>
    </row>
    <row r="182" spans="1:16" ht="12.75" customHeight="1" thickBot="1" x14ac:dyDescent="0.25">
      <c r="A182" s="18" t="str">
        <f t="shared" si="30"/>
        <v> BRNO 32 </v>
      </c>
      <c r="B182" s="8" t="str">
        <f t="shared" si="31"/>
        <v>I</v>
      </c>
      <c r="C182" s="18">
        <f t="shared" si="32"/>
        <v>51374.434999999998</v>
      </c>
      <c r="D182" s="5" t="str">
        <f t="shared" si="33"/>
        <v>vis</v>
      </c>
      <c r="E182" s="26">
        <f>VLOOKUP(C182,Active!C$21:E$961,3,FALSE)</f>
        <v>7004.0195950590251</v>
      </c>
      <c r="F182" s="8" t="s">
        <v>129</v>
      </c>
      <c r="G182" s="5" t="str">
        <f t="shared" si="34"/>
        <v>51374.4350</v>
      </c>
      <c r="H182" s="18">
        <f t="shared" si="35"/>
        <v>7004</v>
      </c>
      <c r="I182" s="27" t="s">
        <v>578</v>
      </c>
      <c r="J182" s="28" t="s">
        <v>579</v>
      </c>
      <c r="K182" s="27">
        <v>7004</v>
      </c>
      <c r="L182" s="27" t="s">
        <v>580</v>
      </c>
      <c r="M182" s="28" t="s">
        <v>141</v>
      </c>
      <c r="N182" s="28"/>
      <c r="O182" s="29" t="s">
        <v>581</v>
      </c>
      <c r="P182" s="29" t="s">
        <v>534</v>
      </c>
    </row>
    <row r="183" spans="1:16" ht="12.75" customHeight="1" thickBot="1" x14ac:dyDescent="0.25">
      <c r="A183" s="18" t="str">
        <f t="shared" si="30"/>
        <v> BRNO 32 </v>
      </c>
      <c r="B183" s="8" t="str">
        <f t="shared" si="31"/>
        <v>I</v>
      </c>
      <c r="C183" s="18">
        <f t="shared" si="32"/>
        <v>51374.444100000001</v>
      </c>
      <c r="D183" s="5" t="str">
        <f t="shared" si="33"/>
        <v>vis</v>
      </c>
      <c r="E183" s="26">
        <f>VLOOKUP(C183,Active!C$21:E$961,3,FALSE)</f>
        <v>7004.0289843701821</v>
      </c>
      <c r="F183" s="8" t="s">
        <v>129</v>
      </c>
      <c r="G183" s="5" t="str">
        <f t="shared" si="34"/>
        <v>51374.4441</v>
      </c>
      <c r="H183" s="18">
        <f t="shared" si="35"/>
        <v>7004</v>
      </c>
      <c r="I183" s="27" t="s">
        <v>582</v>
      </c>
      <c r="J183" s="28" t="s">
        <v>583</v>
      </c>
      <c r="K183" s="27">
        <v>7004</v>
      </c>
      <c r="L183" s="27" t="s">
        <v>584</v>
      </c>
      <c r="M183" s="28" t="s">
        <v>141</v>
      </c>
      <c r="N183" s="28"/>
      <c r="O183" s="29" t="s">
        <v>585</v>
      </c>
      <c r="P183" s="29" t="s">
        <v>534</v>
      </c>
    </row>
    <row r="184" spans="1:16" ht="12.75" customHeight="1" thickBot="1" x14ac:dyDescent="0.25">
      <c r="A184" s="18" t="str">
        <f t="shared" si="30"/>
        <v> BRNO 32 </v>
      </c>
      <c r="B184" s="8" t="str">
        <f t="shared" si="31"/>
        <v>I</v>
      </c>
      <c r="C184" s="18">
        <f t="shared" si="32"/>
        <v>51437.408799999997</v>
      </c>
      <c r="D184" s="5" t="str">
        <f t="shared" si="33"/>
        <v>vis</v>
      </c>
      <c r="E184" s="26">
        <f>VLOOKUP(C184,Active!C$21:E$961,3,FALSE)</f>
        <v>7068.9954854747439</v>
      </c>
      <c r="F184" s="8" t="s">
        <v>129</v>
      </c>
      <c r="G184" s="5" t="str">
        <f t="shared" si="34"/>
        <v>51437.4088</v>
      </c>
      <c r="H184" s="18">
        <f t="shared" si="35"/>
        <v>7069</v>
      </c>
      <c r="I184" s="27" t="s">
        <v>586</v>
      </c>
      <c r="J184" s="28" t="s">
        <v>587</v>
      </c>
      <c r="K184" s="27">
        <v>7069</v>
      </c>
      <c r="L184" s="27" t="s">
        <v>588</v>
      </c>
      <c r="M184" s="28" t="s">
        <v>141</v>
      </c>
      <c r="N184" s="28"/>
      <c r="O184" s="29" t="s">
        <v>589</v>
      </c>
      <c r="P184" s="29" t="s">
        <v>534</v>
      </c>
    </row>
    <row r="185" spans="1:16" ht="12.75" customHeight="1" thickBot="1" x14ac:dyDescent="0.25">
      <c r="A185" s="18" t="str">
        <f t="shared" si="30"/>
        <v> AOEB 12 </v>
      </c>
      <c r="B185" s="8" t="str">
        <f t="shared" si="31"/>
        <v>I</v>
      </c>
      <c r="C185" s="18">
        <f t="shared" si="32"/>
        <v>51461.629000000001</v>
      </c>
      <c r="D185" s="5" t="str">
        <f t="shared" si="33"/>
        <v>vis</v>
      </c>
      <c r="E185" s="26">
        <f>VLOOKUP(C185,Active!C$21:E$961,3,FALSE)</f>
        <v>7093.9857045983636</v>
      </c>
      <c r="F185" s="8" t="s">
        <v>129</v>
      </c>
      <c r="G185" s="5" t="str">
        <f t="shared" si="34"/>
        <v>51461.629</v>
      </c>
      <c r="H185" s="18">
        <f t="shared" si="35"/>
        <v>7094</v>
      </c>
      <c r="I185" s="27" t="s">
        <v>590</v>
      </c>
      <c r="J185" s="28" t="s">
        <v>591</v>
      </c>
      <c r="K185" s="27">
        <v>7094</v>
      </c>
      <c r="L185" s="27" t="s">
        <v>592</v>
      </c>
      <c r="M185" s="28" t="s">
        <v>141</v>
      </c>
      <c r="N185" s="28"/>
      <c r="O185" s="29" t="s">
        <v>268</v>
      </c>
      <c r="P185" s="29" t="s">
        <v>593</v>
      </c>
    </row>
    <row r="186" spans="1:16" ht="12.75" customHeight="1" thickBot="1" x14ac:dyDescent="0.25">
      <c r="A186" s="18" t="str">
        <f t="shared" si="30"/>
        <v>OEJV 0074 </v>
      </c>
      <c r="B186" s="8" t="str">
        <f t="shared" si="31"/>
        <v>I</v>
      </c>
      <c r="C186" s="18">
        <f t="shared" si="32"/>
        <v>51751.428999999996</v>
      </c>
      <c r="D186" s="5" t="str">
        <f t="shared" si="33"/>
        <v>vis</v>
      </c>
      <c r="E186" s="26" t="e">
        <f>VLOOKUP(C186,Active!C$21:E$961,3,FALSE)</f>
        <v>#N/A</v>
      </c>
      <c r="F186" s="8" t="s">
        <v>129</v>
      </c>
      <c r="G186" s="5" t="str">
        <f t="shared" si="34"/>
        <v>51751.429</v>
      </c>
      <c r="H186" s="18">
        <f t="shared" si="35"/>
        <v>7393</v>
      </c>
      <c r="I186" s="27" t="s">
        <v>594</v>
      </c>
      <c r="J186" s="28" t="s">
        <v>595</v>
      </c>
      <c r="K186" s="27">
        <v>7393</v>
      </c>
      <c r="L186" s="27" t="s">
        <v>150</v>
      </c>
      <c r="M186" s="28" t="s">
        <v>141</v>
      </c>
      <c r="N186" s="28"/>
      <c r="O186" s="29" t="s">
        <v>596</v>
      </c>
      <c r="P186" s="30" t="s">
        <v>597</v>
      </c>
    </row>
    <row r="187" spans="1:16" ht="12.75" customHeight="1" thickBot="1" x14ac:dyDescent="0.25">
      <c r="A187" s="18" t="str">
        <f t="shared" si="30"/>
        <v>OEJV 0074 </v>
      </c>
      <c r="B187" s="8" t="str">
        <f t="shared" si="31"/>
        <v>I</v>
      </c>
      <c r="C187" s="18">
        <f t="shared" si="32"/>
        <v>51751.432999999997</v>
      </c>
      <c r="D187" s="5" t="str">
        <f t="shared" si="33"/>
        <v>vis</v>
      </c>
      <c r="E187" s="26" t="e">
        <f>VLOOKUP(C187,Active!C$21:E$961,3,FALSE)</f>
        <v>#N/A</v>
      </c>
      <c r="F187" s="8" t="s">
        <v>129</v>
      </c>
      <c r="G187" s="5" t="str">
        <f t="shared" si="34"/>
        <v>51751.433</v>
      </c>
      <c r="H187" s="18">
        <f t="shared" si="35"/>
        <v>7393</v>
      </c>
      <c r="I187" s="27" t="s">
        <v>598</v>
      </c>
      <c r="J187" s="28" t="s">
        <v>599</v>
      </c>
      <c r="K187" s="27">
        <v>7393</v>
      </c>
      <c r="L187" s="27" t="s">
        <v>191</v>
      </c>
      <c r="M187" s="28" t="s">
        <v>141</v>
      </c>
      <c r="N187" s="28"/>
      <c r="O187" s="29" t="s">
        <v>600</v>
      </c>
      <c r="P187" s="30" t="s">
        <v>597</v>
      </c>
    </row>
    <row r="188" spans="1:16" ht="12.75" customHeight="1" thickBot="1" x14ac:dyDescent="0.25">
      <c r="A188" s="18" t="str">
        <f t="shared" si="30"/>
        <v>OEJV 0074 </v>
      </c>
      <c r="B188" s="8" t="str">
        <f t="shared" si="31"/>
        <v>I</v>
      </c>
      <c r="C188" s="18">
        <f t="shared" si="32"/>
        <v>51751.434000000001</v>
      </c>
      <c r="D188" s="5" t="str">
        <f t="shared" si="33"/>
        <v>vis</v>
      </c>
      <c r="E188" s="26" t="e">
        <f>VLOOKUP(C188,Active!C$21:E$961,3,FALSE)</f>
        <v>#N/A</v>
      </c>
      <c r="F188" s="8" t="s">
        <v>129</v>
      </c>
      <c r="G188" s="5" t="str">
        <f t="shared" si="34"/>
        <v>51751.434</v>
      </c>
      <c r="H188" s="18">
        <f t="shared" si="35"/>
        <v>7393</v>
      </c>
      <c r="I188" s="27" t="s">
        <v>601</v>
      </c>
      <c r="J188" s="28" t="s">
        <v>602</v>
      </c>
      <c r="K188" s="27">
        <v>7393</v>
      </c>
      <c r="L188" s="27" t="s">
        <v>239</v>
      </c>
      <c r="M188" s="28" t="s">
        <v>141</v>
      </c>
      <c r="N188" s="28"/>
      <c r="O188" s="29" t="s">
        <v>603</v>
      </c>
      <c r="P188" s="30" t="s">
        <v>597</v>
      </c>
    </row>
    <row r="189" spans="1:16" ht="13.5" thickBot="1" x14ac:dyDescent="0.25">
      <c r="A189" s="18" t="str">
        <f t="shared" si="30"/>
        <v>OEJV 0074 </v>
      </c>
      <c r="B189" s="8" t="str">
        <f t="shared" si="31"/>
        <v>I</v>
      </c>
      <c r="C189" s="18">
        <f t="shared" si="32"/>
        <v>51751.436999999998</v>
      </c>
      <c r="D189" s="5" t="str">
        <f t="shared" si="33"/>
        <v>vis</v>
      </c>
      <c r="E189" s="26" t="e">
        <f>VLOOKUP(C189,Active!C$21:E$961,3,FALSE)</f>
        <v>#N/A</v>
      </c>
      <c r="F189" s="8" t="s">
        <v>129</v>
      </c>
      <c r="G189" s="5" t="str">
        <f t="shared" si="34"/>
        <v>51751.437</v>
      </c>
      <c r="H189" s="18">
        <f t="shared" si="35"/>
        <v>7393</v>
      </c>
      <c r="I189" s="27" t="s">
        <v>604</v>
      </c>
      <c r="J189" s="28" t="s">
        <v>605</v>
      </c>
      <c r="K189" s="27">
        <v>7393</v>
      </c>
      <c r="L189" s="27" t="s">
        <v>204</v>
      </c>
      <c r="M189" s="28" t="s">
        <v>141</v>
      </c>
      <c r="N189" s="28"/>
      <c r="O189" s="29" t="s">
        <v>606</v>
      </c>
      <c r="P189" s="30" t="s">
        <v>597</v>
      </c>
    </row>
    <row r="190" spans="1:16" ht="13.5" thickBot="1" x14ac:dyDescent="0.25">
      <c r="A190" s="18" t="str">
        <f t="shared" si="30"/>
        <v>OEJV 0074 </v>
      </c>
      <c r="B190" s="8" t="str">
        <f t="shared" si="31"/>
        <v>I</v>
      </c>
      <c r="C190" s="18">
        <f t="shared" si="32"/>
        <v>51751.445</v>
      </c>
      <c r="D190" s="5" t="str">
        <f t="shared" si="33"/>
        <v>vis</v>
      </c>
      <c r="E190" s="26" t="e">
        <f>VLOOKUP(C190,Active!C$21:E$961,3,FALSE)</f>
        <v>#N/A</v>
      </c>
      <c r="F190" s="8" t="s">
        <v>129</v>
      </c>
      <c r="G190" s="5" t="str">
        <f t="shared" si="34"/>
        <v>51751.445</v>
      </c>
      <c r="H190" s="18">
        <f t="shared" si="35"/>
        <v>7393</v>
      </c>
      <c r="I190" s="27" t="s">
        <v>607</v>
      </c>
      <c r="J190" s="28" t="s">
        <v>608</v>
      </c>
      <c r="K190" s="27">
        <v>7393</v>
      </c>
      <c r="L190" s="27" t="s">
        <v>425</v>
      </c>
      <c r="M190" s="28" t="s">
        <v>141</v>
      </c>
      <c r="N190" s="28"/>
      <c r="O190" s="29" t="s">
        <v>538</v>
      </c>
      <c r="P190" s="30" t="s">
        <v>597</v>
      </c>
    </row>
    <row r="191" spans="1:16" ht="13.5" thickBot="1" x14ac:dyDescent="0.25">
      <c r="A191" s="18" t="str">
        <f t="shared" si="30"/>
        <v>OEJV 0074 </v>
      </c>
      <c r="B191" s="8" t="str">
        <f t="shared" si="31"/>
        <v>I</v>
      </c>
      <c r="C191" s="18">
        <f t="shared" si="32"/>
        <v>51751.445</v>
      </c>
      <c r="D191" s="5" t="str">
        <f t="shared" si="33"/>
        <v>vis</v>
      </c>
      <c r="E191" s="26" t="e">
        <f>VLOOKUP(C191,Active!C$21:E$961,3,FALSE)</f>
        <v>#N/A</v>
      </c>
      <c r="F191" s="8" t="s">
        <v>129</v>
      </c>
      <c r="G191" s="5" t="str">
        <f t="shared" si="34"/>
        <v>51751.445</v>
      </c>
      <c r="H191" s="18">
        <f t="shared" si="35"/>
        <v>7393</v>
      </c>
      <c r="I191" s="27" t="s">
        <v>607</v>
      </c>
      <c r="J191" s="28" t="s">
        <v>608</v>
      </c>
      <c r="K191" s="27">
        <v>7393</v>
      </c>
      <c r="L191" s="27" t="s">
        <v>425</v>
      </c>
      <c r="M191" s="28" t="s">
        <v>141</v>
      </c>
      <c r="N191" s="28"/>
      <c r="O191" s="29" t="s">
        <v>609</v>
      </c>
      <c r="P191" s="30" t="s">
        <v>597</v>
      </c>
    </row>
    <row r="192" spans="1:16" ht="13.5" thickBot="1" x14ac:dyDescent="0.25">
      <c r="A192" s="18" t="str">
        <f t="shared" si="30"/>
        <v> AOEB 12 </v>
      </c>
      <c r="B192" s="8" t="str">
        <f t="shared" si="31"/>
        <v>I</v>
      </c>
      <c r="C192" s="18">
        <f t="shared" si="32"/>
        <v>51870.634899999997</v>
      </c>
      <c r="D192" s="5" t="str">
        <f t="shared" si="33"/>
        <v>vis</v>
      </c>
      <c r="E192" s="26">
        <f>VLOOKUP(C192,Active!C$21:E$961,3,FALSE)</f>
        <v>7515.9948979102237</v>
      </c>
      <c r="F192" s="8" t="s">
        <v>129</v>
      </c>
      <c r="G192" s="5" t="str">
        <f t="shared" si="34"/>
        <v>51870.6349</v>
      </c>
      <c r="H192" s="18">
        <f t="shared" si="35"/>
        <v>7516</v>
      </c>
      <c r="I192" s="27" t="s">
        <v>616</v>
      </c>
      <c r="J192" s="28" t="s">
        <v>617</v>
      </c>
      <c r="K192" s="27">
        <v>7516</v>
      </c>
      <c r="L192" s="27" t="s">
        <v>618</v>
      </c>
      <c r="M192" s="28" t="s">
        <v>619</v>
      </c>
      <c r="N192" s="28" t="s">
        <v>620</v>
      </c>
      <c r="O192" s="29" t="s">
        <v>268</v>
      </c>
      <c r="P192" s="29" t="s">
        <v>593</v>
      </c>
    </row>
    <row r="193" spans="1:16" ht="13.5" thickBot="1" x14ac:dyDescent="0.25">
      <c r="A193" s="18" t="str">
        <f t="shared" si="30"/>
        <v> AOEB 12 </v>
      </c>
      <c r="B193" s="8" t="str">
        <f t="shared" si="31"/>
        <v>I</v>
      </c>
      <c r="C193" s="18">
        <f t="shared" si="32"/>
        <v>52494.792099999999</v>
      </c>
      <c r="D193" s="5" t="str">
        <f t="shared" si="33"/>
        <v>vis</v>
      </c>
      <c r="E193" s="26">
        <f>VLOOKUP(C193,Active!C$21:E$961,3,FALSE)</f>
        <v>8159.9955748486054</v>
      </c>
      <c r="F193" s="8" t="s">
        <v>129</v>
      </c>
      <c r="G193" s="5" t="str">
        <f t="shared" si="34"/>
        <v>52494.7921</v>
      </c>
      <c r="H193" s="18">
        <f t="shared" si="35"/>
        <v>8160</v>
      </c>
      <c r="I193" s="27" t="s">
        <v>626</v>
      </c>
      <c r="J193" s="28" t="s">
        <v>627</v>
      </c>
      <c r="K193" s="27">
        <v>8160</v>
      </c>
      <c r="L193" s="27" t="s">
        <v>628</v>
      </c>
      <c r="M193" s="28" t="s">
        <v>619</v>
      </c>
      <c r="N193" s="28" t="s">
        <v>620</v>
      </c>
      <c r="O193" s="29" t="s">
        <v>629</v>
      </c>
      <c r="P193" s="29" t="s">
        <v>593</v>
      </c>
    </row>
    <row r="194" spans="1:16" ht="13.5" thickBot="1" x14ac:dyDescent="0.25">
      <c r="A194" s="18" t="str">
        <f t="shared" si="30"/>
        <v>OEJV 0074 </v>
      </c>
      <c r="B194" s="8" t="str">
        <f t="shared" si="31"/>
        <v>I</v>
      </c>
      <c r="C194" s="18">
        <f t="shared" si="32"/>
        <v>52505.449000000001</v>
      </c>
      <c r="D194" s="5" t="str">
        <f t="shared" si="33"/>
        <v>vis</v>
      </c>
      <c r="E194" s="26" t="e">
        <f>VLOOKUP(C194,Active!C$21:E$961,3,FALSE)</f>
        <v>#N/A</v>
      </c>
      <c r="F194" s="8" t="s">
        <v>129</v>
      </c>
      <c r="G194" s="5" t="str">
        <f t="shared" si="34"/>
        <v>52505.449</v>
      </c>
      <c r="H194" s="18">
        <f t="shared" si="35"/>
        <v>8171</v>
      </c>
      <c r="I194" s="27" t="s">
        <v>630</v>
      </c>
      <c r="J194" s="28" t="s">
        <v>631</v>
      </c>
      <c r="K194" s="27">
        <v>8171</v>
      </c>
      <c r="L194" s="27" t="s">
        <v>156</v>
      </c>
      <c r="M194" s="28" t="s">
        <v>141</v>
      </c>
      <c r="N194" s="28"/>
      <c r="O194" s="29" t="s">
        <v>603</v>
      </c>
      <c r="P194" s="30" t="s">
        <v>597</v>
      </c>
    </row>
    <row r="195" spans="1:16" ht="13.5" thickBot="1" x14ac:dyDescent="0.25">
      <c r="A195" s="18" t="str">
        <f t="shared" si="30"/>
        <v>OEJV 0074 </v>
      </c>
      <c r="B195" s="8" t="str">
        <f t="shared" si="31"/>
        <v>I</v>
      </c>
      <c r="C195" s="18">
        <f t="shared" si="32"/>
        <v>52505.449000000001</v>
      </c>
      <c r="D195" s="5" t="str">
        <f t="shared" si="33"/>
        <v>vis</v>
      </c>
      <c r="E195" s="26" t="e">
        <f>VLOOKUP(C195,Active!C$21:E$961,3,FALSE)</f>
        <v>#N/A</v>
      </c>
      <c r="F195" s="8" t="s">
        <v>129</v>
      </c>
      <c r="G195" s="5" t="str">
        <f t="shared" si="34"/>
        <v>52505.449</v>
      </c>
      <c r="H195" s="18">
        <f t="shared" si="35"/>
        <v>8171</v>
      </c>
      <c r="I195" s="27" t="s">
        <v>630</v>
      </c>
      <c r="J195" s="28" t="s">
        <v>631</v>
      </c>
      <c r="K195" s="27">
        <v>8171</v>
      </c>
      <c r="L195" s="27" t="s">
        <v>156</v>
      </c>
      <c r="M195" s="28" t="s">
        <v>141</v>
      </c>
      <c r="N195" s="28"/>
      <c r="O195" s="29" t="s">
        <v>600</v>
      </c>
      <c r="P195" s="30" t="s">
        <v>597</v>
      </c>
    </row>
    <row r="196" spans="1:16" ht="13.5" thickBot="1" x14ac:dyDescent="0.25">
      <c r="A196" s="18" t="str">
        <f t="shared" si="30"/>
        <v>OEJV 0074 </v>
      </c>
      <c r="B196" s="8" t="str">
        <f t="shared" si="31"/>
        <v>I</v>
      </c>
      <c r="C196" s="18">
        <f t="shared" si="32"/>
        <v>52505.464</v>
      </c>
      <c r="D196" s="5" t="str">
        <f t="shared" si="33"/>
        <v>vis</v>
      </c>
      <c r="E196" s="26" t="e">
        <f>VLOOKUP(C196,Active!C$21:E$961,3,FALSE)</f>
        <v>#N/A</v>
      </c>
      <c r="F196" s="8" t="s">
        <v>129</v>
      </c>
      <c r="G196" s="5" t="str">
        <f t="shared" si="34"/>
        <v>52505.464</v>
      </c>
      <c r="H196" s="18">
        <f t="shared" si="35"/>
        <v>8171</v>
      </c>
      <c r="I196" s="27" t="s">
        <v>632</v>
      </c>
      <c r="J196" s="28" t="s">
        <v>633</v>
      </c>
      <c r="K196" s="27">
        <v>8171</v>
      </c>
      <c r="L196" s="27" t="s">
        <v>204</v>
      </c>
      <c r="M196" s="28" t="s">
        <v>141</v>
      </c>
      <c r="N196" s="28"/>
      <c r="O196" s="29" t="s">
        <v>609</v>
      </c>
      <c r="P196" s="30" t="s">
        <v>597</v>
      </c>
    </row>
    <row r="197" spans="1:16" ht="13.5" thickBot="1" x14ac:dyDescent="0.25">
      <c r="A197" s="18" t="str">
        <f t="shared" si="30"/>
        <v> AOEB 12 </v>
      </c>
      <c r="B197" s="8" t="str">
        <f t="shared" si="31"/>
        <v>I</v>
      </c>
      <c r="C197" s="18">
        <f t="shared" si="32"/>
        <v>52559.727299999999</v>
      </c>
      <c r="D197" s="5" t="str">
        <f t="shared" si="33"/>
        <v>vis</v>
      </c>
      <c r="E197" s="26">
        <f>VLOOKUP(C197,Active!C$21:E$961,3,FALSE)</f>
        <v>8226.9952229454775</v>
      </c>
      <c r="F197" s="8" t="s">
        <v>129</v>
      </c>
      <c r="G197" s="5" t="str">
        <f t="shared" si="34"/>
        <v>52559.7273</v>
      </c>
      <c r="H197" s="18">
        <f t="shared" si="35"/>
        <v>8227</v>
      </c>
      <c r="I197" s="27" t="s">
        <v>634</v>
      </c>
      <c r="J197" s="28" t="s">
        <v>635</v>
      </c>
      <c r="K197" s="27">
        <v>8227</v>
      </c>
      <c r="L197" s="27" t="s">
        <v>636</v>
      </c>
      <c r="M197" s="28" t="s">
        <v>619</v>
      </c>
      <c r="N197" s="28" t="s">
        <v>620</v>
      </c>
      <c r="O197" s="29" t="s">
        <v>268</v>
      </c>
      <c r="P197" s="29" t="s">
        <v>593</v>
      </c>
    </row>
    <row r="198" spans="1:16" ht="13.5" thickBot="1" x14ac:dyDescent="0.25">
      <c r="A198" s="18" t="str">
        <f t="shared" si="30"/>
        <v> AOEB 12 </v>
      </c>
      <c r="B198" s="8" t="str">
        <f t="shared" si="31"/>
        <v>I</v>
      </c>
      <c r="C198" s="18">
        <f t="shared" si="32"/>
        <v>52811.715300000003</v>
      </c>
      <c r="D198" s="5" t="str">
        <f t="shared" si="33"/>
        <v>vis</v>
      </c>
      <c r="E198" s="26">
        <f>VLOOKUP(C198,Active!C$21:E$961,3,FALSE)</f>
        <v>8486.9945349462869</v>
      </c>
      <c r="F198" s="8" t="s">
        <v>129</v>
      </c>
      <c r="G198" s="5" t="str">
        <f t="shared" si="34"/>
        <v>52811.7153</v>
      </c>
      <c r="H198" s="18">
        <f t="shared" si="35"/>
        <v>8487</v>
      </c>
      <c r="I198" s="27" t="s">
        <v>637</v>
      </c>
      <c r="J198" s="28" t="s">
        <v>638</v>
      </c>
      <c r="K198" s="27">
        <v>8487</v>
      </c>
      <c r="L198" s="27" t="s">
        <v>639</v>
      </c>
      <c r="M198" s="28" t="s">
        <v>619</v>
      </c>
      <c r="N198" s="28" t="s">
        <v>620</v>
      </c>
      <c r="O198" s="29" t="s">
        <v>268</v>
      </c>
      <c r="P198" s="29" t="s">
        <v>593</v>
      </c>
    </row>
    <row r="199" spans="1:16" ht="13.5" thickBot="1" x14ac:dyDescent="0.25">
      <c r="A199" s="18" t="str">
        <f t="shared" si="30"/>
        <v> AOEB 12 </v>
      </c>
      <c r="B199" s="8" t="str">
        <f t="shared" si="31"/>
        <v>I</v>
      </c>
      <c r="C199" s="18">
        <f t="shared" si="32"/>
        <v>53223.620699999999</v>
      </c>
      <c r="D199" s="5" t="str">
        <f t="shared" si="33"/>
        <v>vis</v>
      </c>
      <c r="E199" s="26">
        <f>VLOOKUP(C199,Active!C$21:E$961,3,FALSE)</f>
        <v>8911.9954104221633</v>
      </c>
      <c r="F199" s="8" t="s">
        <v>129</v>
      </c>
      <c r="G199" s="5" t="str">
        <f t="shared" si="34"/>
        <v>53223.6207</v>
      </c>
      <c r="H199" s="18">
        <f t="shared" si="35"/>
        <v>8912</v>
      </c>
      <c r="I199" s="27" t="s">
        <v>640</v>
      </c>
      <c r="J199" s="28" t="s">
        <v>641</v>
      </c>
      <c r="K199" s="27">
        <v>8912</v>
      </c>
      <c r="L199" s="27" t="s">
        <v>588</v>
      </c>
      <c r="M199" s="28" t="s">
        <v>619</v>
      </c>
      <c r="N199" s="28" t="s">
        <v>620</v>
      </c>
      <c r="O199" s="29" t="s">
        <v>268</v>
      </c>
      <c r="P199" s="29" t="s">
        <v>593</v>
      </c>
    </row>
    <row r="200" spans="1:16" ht="13.5" thickBot="1" x14ac:dyDescent="0.25">
      <c r="A200" s="18" t="str">
        <f t="shared" si="30"/>
        <v> AOEB 12 </v>
      </c>
      <c r="B200" s="8" t="str">
        <f t="shared" si="31"/>
        <v>I</v>
      </c>
      <c r="C200" s="18">
        <f t="shared" si="32"/>
        <v>53563.8053</v>
      </c>
      <c r="D200" s="5" t="str">
        <f t="shared" si="33"/>
        <v>vis</v>
      </c>
      <c r="E200" s="26">
        <f>VLOOKUP(C200,Active!C$21:E$961,3,FALSE)</f>
        <v>9262.9953070571992</v>
      </c>
      <c r="F200" s="8" t="s">
        <v>129</v>
      </c>
      <c r="G200" s="5" t="str">
        <f t="shared" si="34"/>
        <v>53563.8053</v>
      </c>
      <c r="H200" s="18">
        <f t="shared" si="35"/>
        <v>9263</v>
      </c>
      <c r="I200" s="27" t="s">
        <v>655</v>
      </c>
      <c r="J200" s="28" t="s">
        <v>656</v>
      </c>
      <c r="K200" s="27">
        <v>9263</v>
      </c>
      <c r="L200" s="27" t="s">
        <v>657</v>
      </c>
      <c r="M200" s="28" t="s">
        <v>619</v>
      </c>
      <c r="N200" s="28" t="s">
        <v>620</v>
      </c>
      <c r="O200" s="29" t="s">
        <v>268</v>
      </c>
      <c r="P200" s="29" t="s">
        <v>593</v>
      </c>
    </row>
    <row r="201" spans="1:16" ht="13.5" thickBot="1" x14ac:dyDescent="0.25">
      <c r="A201" s="18" t="str">
        <f t="shared" si="30"/>
        <v>OEJV 0074 </v>
      </c>
      <c r="B201" s="8" t="str">
        <f t="shared" si="31"/>
        <v>I</v>
      </c>
      <c r="C201" s="18">
        <f t="shared" si="32"/>
        <v>53921.45</v>
      </c>
      <c r="D201" s="5" t="str">
        <f t="shared" si="33"/>
        <v>vis</v>
      </c>
      <c r="E201" s="26" t="e">
        <f>VLOOKUP(C201,Active!C$21:E$961,3,FALSE)</f>
        <v>#N/A</v>
      </c>
      <c r="F201" s="8" t="s">
        <v>129</v>
      </c>
      <c r="G201" s="5" t="str">
        <f t="shared" si="34"/>
        <v>53921.450</v>
      </c>
      <c r="H201" s="18">
        <f t="shared" si="35"/>
        <v>9632</v>
      </c>
      <c r="I201" s="27" t="s">
        <v>679</v>
      </c>
      <c r="J201" s="28" t="s">
        <v>680</v>
      </c>
      <c r="K201" s="27">
        <v>9632</v>
      </c>
      <c r="L201" s="27" t="s">
        <v>361</v>
      </c>
      <c r="M201" s="28" t="s">
        <v>141</v>
      </c>
      <c r="N201" s="28"/>
      <c r="O201" s="29" t="s">
        <v>681</v>
      </c>
      <c r="P201" s="30" t="s">
        <v>597</v>
      </c>
    </row>
    <row r="202" spans="1:16" ht="13.5" thickBot="1" x14ac:dyDescent="0.25">
      <c r="A202" s="18" t="str">
        <f t="shared" si="30"/>
        <v> AOEB 12 </v>
      </c>
      <c r="B202" s="8" t="str">
        <f t="shared" si="31"/>
        <v>I</v>
      </c>
      <c r="C202" s="18">
        <f t="shared" si="32"/>
        <v>54255.804600000003</v>
      </c>
      <c r="D202" s="5" t="str">
        <f t="shared" si="33"/>
        <v>vis</v>
      </c>
      <c r="E202" s="26">
        <f>VLOOKUP(C202,Active!C$21:E$961,3,FALSE)</f>
        <v>9976.9949495204874</v>
      </c>
      <c r="F202" s="8" t="s">
        <v>129</v>
      </c>
      <c r="G202" s="5" t="str">
        <f t="shared" si="34"/>
        <v>54255.8046</v>
      </c>
      <c r="H202" s="18">
        <f t="shared" si="35"/>
        <v>9977</v>
      </c>
      <c r="I202" s="27" t="s">
        <v>682</v>
      </c>
      <c r="J202" s="28" t="s">
        <v>683</v>
      </c>
      <c r="K202" s="27">
        <v>9977</v>
      </c>
      <c r="L202" s="27" t="s">
        <v>618</v>
      </c>
      <c r="M202" s="28" t="s">
        <v>619</v>
      </c>
      <c r="N202" s="28" t="s">
        <v>620</v>
      </c>
      <c r="O202" s="29" t="s">
        <v>684</v>
      </c>
      <c r="P202" s="29" t="s">
        <v>593</v>
      </c>
    </row>
    <row r="203" spans="1:16" ht="13.5" thickBot="1" x14ac:dyDescent="0.25">
      <c r="A203" s="18" t="str">
        <f t="shared" si="30"/>
        <v>BAVM 193 </v>
      </c>
      <c r="B203" s="8" t="str">
        <f t="shared" si="31"/>
        <v>I</v>
      </c>
      <c r="C203" s="18">
        <f t="shared" si="32"/>
        <v>54359.507299999997</v>
      </c>
      <c r="D203" s="5" t="str">
        <f t="shared" si="33"/>
        <v>vis</v>
      </c>
      <c r="E203" s="26">
        <f>VLOOKUP(C203,Active!C$21:E$961,3,FALSE)</f>
        <v>10083.994610824297</v>
      </c>
      <c r="F203" s="8" t="s">
        <v>129</v>
      </c>
      <c r="G203" s="5" t="str">
        <f t="shared" si="34"/>
        <v>54359.5073</v>
      </c>
      <c r="H203" s="18">
        <f t="shared" si="35"/>
        <v>10084</v>
      </c>
      <c r="I203" s="27" t="s">
        <v>685</v>
      </c>
      <c r="J203" s="28" t="s">
        <v>686</v>
      </c>
      <c r="K203" s="27">
        <v>10084</v>
      </c>
      <c r="L203" s="27" t="s">
        <v>687</v>
      </c>
      <c r="M203" s="28" t="s">
        <v>619</v>
      </c>
      <c r="N203" s="28">
        <v>0</v>
      </c>
      <c r="O203" s="29" t="s">
        <v>650</v>
      </c>
      <c r="P203" s="30" t="s">
        <v>688</v>
      </c>
    </row>
    <row r="204" spans="1:16" ht="13.5" thickBot="1" x14ac:dyDescent="0.25">
      <c r="A204" s="18" t="str">
        <f t="shared" si="30"/>
        <v>BAVM 193 </v>
      </c>
      <c r="B204" s="8" t="str">
        <f t="shared" si="31"/>
        <v>I</v>
      </c>
      <c r="C204" s="18">
        <f t="shared" si="32"/>
        <v>54363.384100000003</v>
      </c>
      <c r="D204" s="5" t="str">
        <f t="shared" si="33"/>
        <v>vis</v>
      </c>
      <c r="E204" s="26">
        <f>VLOOKUP(C204,Active!C$21:E$961,3,FALSE)</f>
        <v>10087.994663734618</v>
      </c>
      <c r="F204" s="8" t="s">
        <v>129</v>
      </c>
      <c r="G204" s="5" t="str">
        <f t="shared" si="34"/>
        <v>54363.3841</v>
      </c>
      <c r="H204" s="18">
        <f t="shared" si="35"/>
        <v>10088</v>
      </c>
      <c r="I204" s="27" t="s">
        <v>689</v>
      </c>
      <c r="J204" s="28" t="s">
        <v>690</v>
      </c>
      <c r="K204" s="27">
        <v>10088</v>
      </c>
      <c r="L204" s="27" t="s">
        <v>687</v>
      </c>
      <c r="M204" s="28" t="s">
        <v>619</v>
      </c>
      <c r="N204" s="28" t="s">
        <v>649</v>
      </c>
      <c r="O204" s="29" t="s">
        <v>691</v>
      </c>
      <c r="P204" s="30" t="s">
        <v>688</v>
      </c>
    </row>
    <row r="205" spans="1:16" ht="13.5" thickBot="1" x14ac:dyDescent="0.25">
      <c r="A205" s="18" t="str">
        <f t="shared" si="30"/>
        <v> JAAVSO 41;122 </v>
      </c>
      <c r="B205" s="8" t="str">
        <f t="shared" si="31"/>
        <v>I</v>
      </c>
      <c r="C205" s="18">
        <f t="shared" si="32"/>
        <v>56181.580199999997</v>
      </c>
      <c r="D205" s="5" t="str">
        <f t="shared" si="33"/>
        <v>vis</v>
      </c>
      <c r="E205" s="26">
        <f>VLOOKUP(C205,Active!C$21:E$961,3,FALSE)</f>
        <v>11963.995644267598</v>
      </c>
      <c r="F205" s="8" t="s">
        <v>129</v>
      </c>
      <c r="G205" s="5" t="str">
        <f t="shared" si="34"/>
        <v>56181.5802</v>
      </c>
      <c r="H205" s="18">
        <f t="shared" si="35"/>
        <v>11964</v>
      </c>
      <c r="I205" s="27" t="s">
        <v>730</v>
      </c>
      <c r="J205" s="28" t="s">
        <v>731</v>
      </c>
      <c r="K205" s="27" t="s">
        <v>732</v>
      </c>
      <c r="L205" s="27" t="s">
        <v>733</v>
      </c>
      <c r="M205" s="28" t="s">
        <v>619</v>
      </c>
      <c r="N205" s="28" t="s">
        <v>129</v>
      </c>
      <c r="O205" s="29" t="s">
        <v>268</v>
      </c>
      <c r="P205" s="29" t="s">
        <v>734</v>
      </c>
    </row>
    <row r="206" spans="1:16" x14ac:dyDescent="0.2">
      <c r="B206" s="8"/>
      <c r="E206" s="26"/>
      <c r="F206" s="8"/>
    </row>
    <row r="207" spans="1:16" x14ac:dyDescent="0.2">
      <c r="B207" s="8"/>
      <c r="E207" s="26"/>
      <c r="F207" s="8"/>
    </row>
    <row r="208" spans="1:16" x14ac:dyDescent="0.2">
      <c r="B208" s="8"/>
      <c r="E208" s="26"/>
      <c r="F208" s="8"/>
    </row>
    <row r="209" spans="2:6" x14ac:dyDescent="0.2">
      <c r="B209" s="8"/>
      <c r="E209" s="26"/>
      <c r="F209" s="8"/>
    </row>
    <row r="210" spans="2:6" x14ac:dyDescent="0.2">
      <c r="B210" s="8"/>
      <c r="E210" s="26"/>
      <c r="F210" s="8"/>
    </row>
    <row r="211" spans="2:6" x14ac:dyDescent="0.2">
      <c r="B211" s="8"/>
      <c r="E211" s="26"/>
      <c r="F211" s="8"/>
    </row>
    <row r="212" spans="2:6" x14ac:dyDescent="0.2">
      <c r="B212" s="8"/>
      <c r="E212" s="26"/>
      <c r="F212" s="8"/>
    </row>
    <row r="213" spans="2:6" x14ac:dyDescent="0.2">
      <c r="B213" s="8"/>
      <c r="E213" s="26"/>
      <c r="F213" s="8"/>
    </row>
    <row r="214" spans="2:6" x14ac:dyDescent="0.2">
      <c r="B214" s="8"/>
      <c r="E214" s="26"/>
      <c r="F214" s="8"/>
    </row>
    <row r="215" spans="2:6" x14ac:dyDescent="0.2">
      <c r="B215" s="8"/>
      <c r="E215" s="26"/>
      <c r="F215" s="8"/>
    </row>
    <row r="216" spans="2:6" x14ac:dyDescent="0.2">
      <c r="B216" s="8"/>
      <c r="E216" s="26"/>
      <c r="F216" s="8"/>
    </row>
    <row r="217" spans="2:6" x14ac:dyDescent="0.2">
      <c r="B217" s="8"/>
      <c r="E217" s="26"/>
      <c r="F217" s="8"/>
    </row>
    <row r="218" spans="2:6" x14ac:dyDescent="0.2">
      <c r="B218" s="8"/>
      <c r="E218" s="26"/>
      <c r="F218" s="8"/>
    </row>
    <row r="219" spans="2:6" x14ac:dyDescent="0.2">
      <c r="B219" s="8"/>
      <c r="E219" s="26"/>
      <c r="F219" s="8"/>
    </row>
    <row r="220" spans="2:6" x14ac:dyDescent="0.2">
      <c r="B220" s="8"/>
      <c r="E220" s="26"/>
      <c r="F220" s="8"/>
    </row>
    <row r="221" spans="2:6" x14ac:dyDescent="0.2">
      <c r="B221" s="8"/>
      <c r="E221" s="26"/>
      <c r="F221" s="8"/>
    </row>
    <row r="222" spans="2:6" x14ac:dyDescent="0.2">
      <c r="B222" s="8"/>
      <c r="E222" s="26"/>
      <c r="F222" s="8"/>
    </row>
    <row r="223" spans="2:6" x14ac:dyDescent="0.2">
      <c r="B223" s="8"/>
      <c r="E223" s="26"/>
      <c r="F223" s="8"/>
    </row>
    <row r="224" spans="2:6" x14ac:dyDescent="0.2">
      <c r="B224" s="8"/>
      <c r="E224" s="26"/>
      <c r="F224" s="8"/>
    </row>
    <row r="225" spans="2:6" x14ac:dyDescent="0.2">
      <c r="B225" s="8"/>
      <c r="E225" s="26"/>
      <c r="F225" s="8"/>
    </row>
    <row r="226" spans="2:6" x14ac:dyDescent="0.2">
      <c r="B226" s="8"/>
      <c r="E226" s="26"/>
      <c r="F226" s="8"/>
    </row>
    <row r="227" spans="2:6" x14ac:dyDescent="0.2">
      <c r="B227" s="8"/>
      <c r="E227" s="26"/>
      <c r="F227" s="8"/>
    </row>
    <row r="228" spans="2:6" x14ac:dyDescent="0.2">
      <c r="B228" s="8"/>
      <c r="E228" s="26"/>
      <c r="F228" s="8"/>
    </row>
    <row r="229" spans="2:6" x14ac:dyDescent="0.2">
      <c r="B229" s="8"/>
      <c r="E229" s="26"/>
      <c r="F229" s="8"/>
    </row>
    <row r="230" spans="2:6" x14ac:dyDescent="0.2">
      <c r="B230" s="8"/>
      <c r="E230" s="26"/>
      <c r="F230" s="8"/>
    </row>
    <row r="231" spans="2:6" x14ac:dyDescent="0.2">
      <c r="B231" s="8"/>
      <c r="E231" s="26"/>
      <c r="F231" s="8"/>
    </row>
    <row r="232" spans="2:6" x14ac:dyDescent="0.2">
      <c r="B232" s="8"/>
      <c r="E232" s="26"/>
      <c r="F232" s="8"/>
    </row>
    <row r="233" spans="2:6" x14ac:dyDescent="0.2">
      <c r="B233" s="8"/>
      <c r="E233" s="26"/>
      <c r="F233" s="8"/>
    </row>
    <row r="234" spans="2:6" x14ac:dyDescent="0.2">
      <c r="B234" s="8"/>
      <c r="E234" s="26"/>
      <c r="F234" s="8"/>
    </row>
    <row r="235" spans="2:6" x14ac:dyDescent="0.2">
      <c r="B235" s="8"/>
      <c r="E235" s="26"/>
      <c r="F235" s="8"/>
    </row>
    <row r="236" spans="2:6" x14ac:dyDescent="0.2">
      <c r="B236" s="8"/>
      <c r="E236" s="26"/>
      <c r="F236" s="8"/>
    </row>
    <row r="237" spans="2:6" x14ac:dyDescent="0.2">
      <c r="B237" s="8"/>
      <c r="E237" s="26"/>
      <c r="F237" s="8"/>
    </row>
    <row r="238" spans="2:6" x14ac:dyDescent="0.2">
      <c r="B238" s="8"/>
      <c r="E238" s="26"/>
      <c r="F238" s="8"/>
    </row>
    <row r="239" spans="2:6" x14ac:dyDescent="0.2">
      <c r="B239" s="8"/>
      <c r="E239" s="26"/>
      <c r="F239" s="8"/>
    </row>
    <row r="240" spans="2:6" x14ac:dyDescent="0.2">
      <c r="B240" s="8"/>
      <c r="E240" s="26"/>
      <c r="F240" s="8"/>
    </row>
    <row r="241" spans="2:6" x14ac:dyDescent="0.2">
      <c r="B241" s="8"/>
      <c r="E241" s="26"/>
      <c r="F241" s="8"/>
    </row>
    <row r="242" spans="2:6" x14ac:dyDescent="0.2">
      <c r="B242" s="8"/>
      <c r="E242" s="26"/>
      <c r="F242" s="8"/>
    </row>
    <row r="243" spans="2:6" x14ac:dyDescent="0.2">
      <c r="B243" s="8"/>
      <c r="E243" s="26"/>
      <c r="F243" s="8"/>
    </row>
    <row r="244" spans="2:6" x14ac:dyDescent="0.2">
      <c r="B244" s="8"/>
      <c r="E244" s="26"/>
      <c r="F244" s="8"/>
    </row>
    <row r="245" spans="2:6" x14ac:dyDescent="0.2">
      <c r="B245" s="8"/>
      <c r="E245" s="26"/>
      <c r="F245" s="8"/>
    </row>
    <row r="246" spans="2:6" x14ac:dyDescent="0.2">
      <c r="B246" s="8"/>
      <c r="E246" s="26"/>
      <c r="F246" s="8"/>
    </row>
    <row r="247" spans="2:6" x14ac:dyDescent="0.2">
      <c r="B247" s="8"/>
      <c r="E247" s="26"/>
      <c r="F247" s="8"/>
    </row>
    <row r="248" spans="2:6" x14ac:dyDescent="0.2">
      <c r="B248" s="8"/>
      <c r="E248" s="26"/>
      <c r="F248" s="8"/>
    </row>
    <row r="249" spans="2:6" x14ac:dyDescent="0.2">
      <c r="B249" s="8"/>
      <c r="E249" s="26"/>
      <c r="F249" s="8"/>
    </row>
    <row r="250" spans="2:6" x14ac:dyDescent="0.2">
      <c r="B250" s="8"/>
      <c r="E250" s="26"/>
      <c r="F250" s="8"/>
    </row>
    <row r="251" spans="2:6" x14ac:dyDescent="0.2">
      <c r="B251" s="8"/>
      <c r="E251" s="26"/>
      <c r="F251" s="8"/>
    </row>
    <row r="252" spans="2:6" x14ac:dyDescent="0.2">
      <c r="B252" s="8"/>
      <c r="E252" s="26"/>
      <c r="F252" s="8"/>
    </row>
    <row r="253" spans="2:6" x14ac:dyDescent="0.2">
      <c r="B253" s="8"/>
      <c r="E253" s="26"/>
      <c r="F253" s="8"/>
    </row>
    <row r="254" spans="2:6" x14ac:dyDescent="0.2">
      <c r="B254" s="8"/>
      <c r="E254" s="26"/>
      <c r="F254" s="8"/>
    </row>
    <row r="255" spans="2:6" x14ac:dyDescent="0.2">
      <c r="B255" s="8"/>
      <c r="E255" s="26"/>
      <c r="F255" s="8"/>
    </row>
    <row r="256" spans="2:6" x14ac:dyDescent="0.2">
      <c r="B256" s="8"/>
      <c r="E256" s="26"/>
      <c r="F256" s="8"/>
    </row>
    <row r="257" spans="2:6" x14ac:dyDescent="0.2">
      <c r="B257" s="8"/>
      <c r="E257" s="26"/>
      <c r="F257" s="8"/>
    </row>
    <row r="258" spans="2:6" x14ac:dyDescent="0.2">
      <c r="B258" s="8"/>
      <c r="E258" s="26"/>
      <c r="F258" s="8"/>
    </row>
    <row r="259" spans="2:6" x14ac:dyDescent="0.2">
      <c r="B259" s="8"/>
      <c r="E259" s="26"/>
      <c r="F259" s="8"/>
    </row>
    <row r="260" spans="2:6" x14ac:dyDescent="0.2">
      <c r="B260" s="8"/>
      <c r="E260" s="26"/>
      <c r="F260" s="8"/>
    </row>
    <row r="261" spans="2:6" x14ac:dyDescent="0.2">
      <c r="B261" s="8"/>
      <c r="E261" s="26"/>
      <c r="F261" s="8"/>
    </row>
    <row r="262" spans="2:6" x14ac:dyDescent="0.2">
      <c r="B262" s="8"/>
      <c r="E262" s="26"/>
      <c r="F262" s="8"/>
    </row>
    <row r="263" spans="2:6" x14ac:dyDescent="0.2">
      <c r="B263" s="8"/>
      <c r="E263" s="26"/>
      <c r="F263" s="8"/>
    </row>
    <row r="264" spans="2:6" x14ac:dyDescent="0.2">
      <c r="B264" s="8"/>
      <c r="E264" s="26"/>
      <c r="F264" s="8"/>
    </row>
    <row r="265" spans="2:6" x14ac:dyDescent="0.2">
      <c r="B265" s="8"/>
      <c r="E265" s="26"/>
      <c r="F265" s="8"/>
    </row>
    <row r="266" spans="2:6" x14ac:dyDescent="0.2">
      <c r="B266" s="8"/>
      <c r="E266" s="26"/>
      <c r="F266" s="8"/>
    </row>
    <row r="267" spans="2:6" x14ac:dyDescent="0.2">
      <c r="B267" s="8"/>
      <c r="E267" s="26"/>
      <c r="F267" s="8"/>
    </row>
    <row r="268" spans="2:6" x14ac:dyDescent="0.2">
      <c r="B268" s="8"/>
      <c r="E268" s="26"/>
      <c r="F268" s="8"/>
    </row>
    <row r="269" spans="2:6" x14ac:dyDescent="0.2">
      <c r="B269" s="8"/>
      <c r="E269" s="26"/>
      <c r="F269" s="8"/>
    </row>
    <row r="270" spans="2:6" x14ac:dyDescent="0.2">
      <c r="B270" s="8"/>
      <c r="E270" s="26"/>
      <c r="F270" s="8"/>
    </row>
    <row r="271" spans="2:6" x14ac:dyDescent="0.2">
      <c r="B271" s="8"/>
      <c r="E271" s="26"/>
      <c r="F271" s="8"/>
    </row>
    <row r="272" spans="2:6" x14ac:dyDescent="0.2">
      <c r="B272" s="8"/>
      <c r="E272" s="26"/>
      <c r="F272" s="8"/>
    </row>
    <row r="273" spans="2:6" x14ac:dyDescent="0.2">
      <c r="B273" s="8"/>
      <c r="E273" s="26"/>
      <c r="F273" s="8"/>
    </row>
    <row r="274" spans="2:6" x14ac:dyDescent="0.2">
      <c r="B274" s="8"/>
      <c r="E274" s="26"/>
      <c r="F274" s="8"/>
    </row>
    <row r="275" spans="2:6" x14ac:dyDescent="0.2">
      <c r="B275" s="8"/>
      <c r="E275" s="26"/>
      <c r="F275" s="8"/>
    </row>
    <row r="276" spans="2:6" x14ac:dyDescent="0.2">
      <c r="B276" s="8"/>
      <c r="E276" s="26"/>
      <c r="F276" s="8"/>
    </row>
    <row r="277" spans="2:6" x14ac:dyDescent="0.2">
      <c r="B277" s="8"/>
      <c r="E277" s="26"/>
      <c r="F277" s="8"/>
    </row>
    <row r="278" spans="2:6" x14ac:dyDescent="0.2">
      <c r="B278" s="8"/>
      <c r="E278" s="26"/>
      <c r="F278" s="8"/>
    </row>
    <row r="279" spans="2:6" x14ac:dyDescent="0.2">
      <c r="B279" s="8"/>
      <c r="E279" s="26"/>
      <c r="F279" s="8"/>
    </row>
    <row r="280" spans="2:6" x14ac:dyDescent="0.2">
      <c r="B280" s="8"/>
      <c r="E280" s="26"/>
      <c r="F280" s="8"/>
    </row>
    <row r="281" spans="2:6" x14ac:dyDescent="0.2">
      <c r="B281" s="8"/>
      <c r="E281" s="26"/>
      <c r="F281" s="8"/>
    </row>
    <row r="282" spans="2:6" x14ac:dyDescent="0.2">
      <c r="B282" s="8"/>
      <c r="E282" s="26"/>
      <c r="F282" s="8"/>
    </row>
    <row r="283" spans="2:6" x14ac:dyDescent="0.2">
      <c r="B283" s="8"/>
      <c r="E283" s="26"/>
      <c r="F283" s="8"/>
    </row>
    <row r="284" spans="2:6" x14ac:dyDescent="0.2">
      <c r="B284" s="8"/>
      <c r="E284" s="26"/>
      <c r="F284" s="8"/>
    </row>
    <row r="285" spans="2:6" x14ac:dyDescent="0.2">
      <c r="B285" s="8"/>
      <c r="E285" s="26"/>
      <c r="F285" s="8"/>
    </row>
    <row r="286" spans="2:6" x14ac:dyDescent="0.2">
      <c r="B286" s="8"/>
      <c r="E286" s="26"/>
      <c r="F286" s="8"/>
    </row>
    <row r="287" spans="2:6" x14ac:dyDescent="0.2">
      <c r="B287" s="8"/>
      <c r="E287" s="26"/>
      <c r="F287" s="8"/>
    </row>
    <row r="288" spans="2:6" x14ac:dyDescent="0.2">
      <c r="B288" s="8"/>
      <c r="E288" s="26"/>
      <c r="F288" s="8"/>
    </row>
    <row r="289" spans="2:6" x14ac:dyDescent="0.2">
      <c r="B289" s="8"/>
      <c r="E289" s="26"/>
      <c r="F289" s="8"/>
    </row>
    <row r="290" spans="2:6" x14ac:dyDescent="0.2">
      <c r="B290" s="8"/>
      <c r="E290" s="26"/>
      <c r="F290" s="8"/>
    </row>
    <row r="291" spans="2:6" x14ac:dyDescent="0.2">
      <c r="B291" s="8"/>
      <c r="E291" s="26"/>
      <c r="F291" s="8"/>
    </row>
    <row r="292" spans="2:6" x14ac:dyDescent="0.2">
      <c r="B292" s="8"/>
      <c r="E292" s="26"/>
      <c r="F292" s="8"/>
    </row>
    <row r="293" spans="2:6" x14ac:dyDescent="0.2">
      <c r="B293" s="8"/>
      <c r="E293" s="26"/>
      <c r="F293" s="8"/>
    </row>
    <row r="294" spans="2:6" x14ac:dyDescent="0.2">
      <c r="B294" s="8"/>
      <c r="E294" s="26"/>
      <c r="F294" s="8"/>
    </row>
    <row r="295" spans="2:6" x14ac:dyDescent="0.2">
      <c r="B295" s="8"/>
      <c r="E295" s="26"/>
      <c r="F295" s="8"/>
    </row>
    <row r="296" spans="2:6" x14ac:dyDescent="0.2">
      <c r="B296" s="8"/>
      <c r="E296" s="26"/>
      <c r="F296" s="8"/>
    </row>
    <row r="297" spans="2:6" x14ac:dyDescent="0.2">
      <c r="B297" s="8"/>
      <c r="E297" s="26"/>
      <c r="F297" s="8"/>
    </row>
    <row r="298" spans="2:6" x14ac:dyDescent="0.2">
      <c r="B298" s="8"/>
      <c r="E298" s="26"/>
      <c r="F298" s="8"/>
    </row>
    <row r="299" spans="2:6" x14ac:dyDescent="0.2">
      <c r="B299" s="8"/>
      <c r="E299" s="26"/>
      <c r="F299" s="8"/>
    </row>
    <row r="300" spans="2:6" x14ac:dyDescent="0.2">
      <c r="B300" s="8"/>
      <c r="E300" s="26"/>
      <c r="F300" s="8"/>
    </row>
    <row r="301" spans="2:6" x14ac:dyDescent="0.2">
      <c r="B301" s="8"/>
      <c r="E301" s="26"/>
      <c r="F301" s="8"/>
    </row>
    <row r="302" spans="2:6" x14ac:dyDescent="0.2">
      <c r="B302" s="8"/>
      <c r="E302" s="26"/>
      <c r="F302" s="8"/>
    </row>
    <row r="303" spans="2:6" x14ac:dyDescent="0.2">
      <c r="B303" s="8"/>
      <c r="E303" s="26"/>
      <c r="F303" s="8"/>
    </row>
    <row r="304" spans="2:6" x14ac:dyDescent="0.2">
      <c r="B304" s="8"/>
      <c r="E304" s="26"/>
      <c r="F304" s="8"/>
    </row>
    <row r="305" spans="2:6" x14ac:dyDescent="0.2">
      <c r="B305" s="8"/>
      <c r="E305" s="26"/>
      <c r="F305" s="8"/>
    </row>
    <row r="306" spans="2:6" x14ac:dyDescent="0.2">
      <c r="B306" s="8"/>
      <c r="E306" s="26"/>
      <c r="F306" s="8"/>
    </row>
    <row r="307" spans="2:6" x14ac:dyDescent="0.2">
      <c r="B307" s="8"/>
      <c r="E307" s="26"/>
      <c r="F307" s="8"/>
    </row>
    <row r="308" spans="2:6" x14ac:dyDescent="0.2">
      <c r="B308" s="8"/>
      <c r="E308" s="26"/>
      <c r="F308" s="8"/>
    </row>
    <row r="309" spans="2:6" x14ac:dyDescent="0.2">
      <c r="B309" s="8"/>
      <c r="E309" s="26"/>
      <c r="F309" s="8"/>
    </row>
    <row r="310" spans="2:6" x14ac:dyDescent="0.2">
      <c r="B310" s="8"/>
      <c r="E310" s="26"/>
      <c r="F310" s="8"/>
    </row>
    <row r="311" spans="2:6" x14ac:dyDescent="0.2">
      <c r="B311" s="8"/>
      <c r="E311" s="26"/>
      <c r="F311" s="8"/>
    </row>
    <row r="312" spans="2:6" x14ac:dyDescent="0.2">
      <c r="B312" s="8"/>
      <c r="E312" s="26"/>
      <c r="F312" s="8"/>
    </row>
    <row r="313" spans="2:6" x14ac:dyDescent="0.2">
      <c r="B313" s="8"/>
      <c r="E313" s="26"/>
      <c r="F313" s="8"/>
    </row>
    <row r="314" spans="2:6" x14ac:dyDescent="0.2">
      <c r="B314" s="8"/>
      <c r="E314" s="26"/>
      <c r="F314" s="8"/>
    </row>
    <row r="315" spans="2:6" x14ac:dyDescent="0.2">
      <c r="B315" s="8"/>
      <c r="E315" s="26"/>
      <c r="F315" s="8"/>
    </row>
    <row r="316" spans="2:6" x14ac:dyDescent="0.2">
      <c r="B316" s="8"/>
      <c r="E316" s="26"/>
      <c r="F316" s="8"/>
    </row>
    <row r="317" spans="2:6" x14ac:dyDescent="0.2">
      <c r="B317" s="8"/>
      <c r="E317" s="26"/>
      <c r="F317" s="8"/>
    </row>
    <row r="318" spans="2:6" x14ac:dyDescent="0.2">
      <c r="B318" s="8"/>
      <c r="E318" s="26"/>
      <c r="F318" s="8"/>
    </row>
    <row r="319" spans="2:6" x14ac:dyDescent="0.2">
      <c r="B319" s="8"/>
      <c r="E319" s="26"/>
      <c r="F319" s="8"/>
    </row>
    <row r="320" spans="2:6" x14ac:dyDescent="0.2">
      <c r="B320" s="8"/>
      <c r="E320" s="26"/>
      <c r="F320" s="8"/>
    </row>
    <row r="321" spans="2:6" x14ac:dyDescent="0.2">
      <c r="B321" s="8"/>
      <c r="E321" s="26"/>
      <c r="F321" s="8"/>
    </row>
    <row r="322" spans="2:6" x14ac:dyDescent="0.2">
      <c r="B322" s="8"/>
      <c r="E322" s="26"/>
      <c r="F322" s="8"/>
    </row>
    <row r="323" spans="2:6" x14ac:dyDescent="0.2">
      <c r="B323" s="8"/>
      <c r="E323" s="26"/>
      <c r="F323" s="8"/>
    </row>
    <row r="324" spans="2:6" x14ac:dyDescent="0.2">
      <c r="B324" s="8"/>
      <c r="E324" s="26"/>
      <c r="F324" s="8"/>
    </row>
    <row r="325" spans="2:6" x14ac:dyDescent="0.2">
      <c r="B325" s="8"/>
      <c r="E325" s="26"/>
      <c r="F325" s="8"/>
    </row>
    <row r="326" spans="2:6" x14ac:dyDescent="0.2">
      <c r="B326" s="8"/>
      <c r="E326" s="26"/>
      <c r="F326" s="8"/>
    </row>
    <row r="327" spans="2:6" x14ac:dyDescent="0.2">
      <c r="B327" s="8"/>
      <c r="E327" s="26"/>
      <c r="F327" s="8"/>
    </row>
    <row r="328" spans="2:6" x14ac:dyDescent="0.2">
      <c r="B328" s="8"/>
      <c r="E328" s="26"/>
      <c r="F328" s="8"/>
    </row>
    <row r="329" spans="2:6" x14ac:dyDescent="0.2">
      <c r="B329" s="8"/>
      <c r="E329" s="26"/>
      <c r="F329" s="8"/>
    </row>
    <row r="330" spans="2:6" x14ac:dyDescent="0.2">
      <c r="B330" s="8"/>
      <c r="E330" s="26"/>
      <c r="F330" s="8"/>
    </row>
    <row r="331" spans="2:6" x14ac:dyDescent="0.2">
      <c r="B331" s="8"/>
      <c r="E331" s="26"/>
      <c r="F331" s="8"/>
    </row>
    <row r="332" spans="2:6" x14ac:dyDescent="0.2">
      <c r="B332" s="8"/>
      <c r="E332" s="26"/>
      <c r="F332" s="8"/>
    </row>
    <row r="333" spans="2:6" x14ac:dyDescent="0.2">
      <c r="B333" s="8"/>
      <c r="E333" s="26"/>
      <c r="F333" s="8"/>
    </row>
    <row r="334" spans="2:6" x14ac:dyDescent="0.2">
      <c r="B334" s="8"/>
      <c r="E334" s="26"/>
      <c r="F334" s="8"/>
    </row>
    <row r="335" spans="2:6" x14ac:dyDescent="0.2">
      <c r="B335" s="8"/>
      <c r="E335" s="26"/>
      <c r="F335" s="8"/>
    </row>
    <row r="336" spans="2:6" x14ac:dyDescent="0.2">
      <c r="B336" s="8"/>
      <c r="E336" s="26"/>
      <c r="F336" s="8"/>
    </row>
    <row r="337" spans="2:6" x14ac:dyDescent="0.2">
      <c r="B337" s="8"/>
      <c r="E337" s="26"/>
      <c r="F337" s="8"/>
    </row>
    <row r="338" spans="2:6" x14ac:dyDescent="0.2">
      <c r="B338" s="8"/>
      <c r="E338" s="26"/>
      <c r="F338" s="8"/>
    </row>
    <row r="339" spans="2:6" x14ac:dyDescent="0.2">
      <c r="B339" s="8"/>
      <c r="E339" s="26"/>
      <c r="F339" s="8"/>
    </row>
    <row r="340" spans="2:6" x14ac:dyDescent="0.2">
      <c r="B340" s="8"/>
      <c r="E340" s="26"/>
      <c r="F340" s="8"/>
    </row>
    <row r="341" spans="2:6" x14ac:dyDescent="0.2">
      <c r="B341" s="8"/>
      <c r="E341" s="26"/>
      <c r="F341" s="8"/>
    </row>
    <row r="342" spans="2:6" x14ac:dyDescent="0.2">
      <c r="B342" s="8"/>
      <c r="E342" s="26"/>
      <c r="F342" s="8"/>
    </row>
    <row r="343" spans="2:6" x14ac:dyDescent="0.2">
      <c r="B343" s="8"/>
      <c r="E343" s="26"/>
      <c r="F343" s="8"/>
    </row>
    <row r="344" spans="2:6" x14ac:dyDescent="0.2">
      <c r="B344" s="8"/>
      <c r="E344" s="26"/>
      <c r="F344" s="8"/>
    </row>
    <row r="345" spans="2:6" x14ac:dyDescent="0.2">
      <c r="B345" s="8"/>
      <c r="E345" s="26"/>
      <c r="F345" s="8"/>
    </row>
    <row r="346" spans="2:6" x14ac:dyDescent="0.2">
      <c r="B346" s="8"/>
      <c r="E346" s="26"/>
      <c r="F346" s="8"/>
    </row>
    <row r="347" spans="2:6" x14ac:dyDescent="0.2">
      <c r="B347" s="8"/>
      <c r="E347" s="26"/>
      <c r="F347" s="8"/>
    </row>
    <row r="348" spans="2:6" x14ac:dyDescent="0.2">
      <c r="B348" s="8"/>
      <c r="E348" s="26"/>
      <c r="F348" s="8"/>
    </row>
    <row r="349" spans="2:6" x14ac:dyDescent="0.2">
      <c r="B349" s="8"/>
      <c r="E349" s="26"/>
      <c r="F349" s="8"/>
    </row>
    <row r="350" spans="2:6" x14ac:dyDescent="0.2">
      <c r="B350" s="8"/>
      <c r="E350" s="26"/>
      <c r="F350" s="8"/>
    </row>
    <row r="351" spans="2:6" x14ac:dyDescent="0.2">
      <c r="B351" s="8"/>
      <c r="E351" s="26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7" type="noConversion"/>
  <hyperlinks>
    <hyperlink ref="P119" r:id="rId1" display="http://www.konkoly.hu/cgi-bin/IBVS?4887" xr:uid="{00000000-0004-0000-0100-000000000000}"/>
    <hyperlink ref="P186" r:id="rId2" display="http://var.astro.cz/oejv/issues/oejv0074.pdf" xr:uid="{00000000-0004-0000-0100-000001000000}"/>
    <hyperlink ref="P187" r:id="rId3" display="http://var.astro.cz/oejv/issues/oejv0074.pdf" xr:uid="{00000000-0004-0000-0100-000002000000}"/>
    <hyperlink ref="P188" r:id="rId4" display="http://var.astro.cz/oejv/issues/oejv0074.pdf" xr:uid="{00000000-0004-0000-0100-000003000000}"/>
    <hyperlink ref="P189" r:id="rId5" display="http://var.astro.cz/oejv/issues/oejv0074.pdf" xr:uid="{00000000-0004-0000-0100-000004000000}"/>
    <hyperlink ref="P190" r:id="rId6" display="http://var.astro.cz/oejv/issues/oejv0074.pdf" xr:uid="{00000000-0004-0000-0100-000005000000}"/>
    <hyperlink ref="P191" r:id="rId7" display="http://var.astro.cz/oejv/issues/oejv0074.pdf" xr:uid="{00000000-0004-0000-0100-000006000000}"/>
    <hyperlink ref="P126" r:id="rId8" display="http://var.astro.cz/oejv/issues/oejv0074.pdf" xr:uid="{00000000-0004-0000-0100-000007000000}"/>
    <hyperlink ref="P127" r:id="rId9" display="http://var.astro.cz/oejv/issues/oejv0074.pdf" xr:uid="{00000000-0004-0000-0100-000008000000}"/>
    <hyperlink ref="P128" r:id="rId10" display="http://www.konkoly.hu/cgi-bin/IBVS?5220" xr:uid="{00000000-0004-0000-0100-000009000000}"/>
    <hyperlink ref="P194" r:id="rId11" display="http://var.astro.cz/oejv/issues/oejv0074.pdf" xr:uid="{00000000-0004-0000-0100-00000A000000}"/>
    <hyperlink ref="P195" r:id="rId12" display="http://var.astro.cz/oejv/issues/oejv0074.pdf" xr:uid="{00000000-0004-0000-0100-00000B000000}"/>
    <hyperlink ref="P196" r:id="rId13" display="http://var.astro.cz/oejv/issues/oejv0074.pdf" xr:uid="{00000000-0004-0000-0100-00000C000000}"/>
    <hyperlink ref="P129" r:id="rId14" display="http://var.astro.cz/oejv/issues/oejv0074.pdf" xr:uid="{00000000-0004-0000-0100-00000D000000}"/>
    <hyperlink ref="P130" r:id="rId15" display="http://www.bav-astro.de/sfs/BAVM_link.php?BAVMnr=186" xr:uid="{00000000-0004-0000-0100-00000E000000}"/>
    <hyperlink ref="P131" r:id="rId16" display="http://var.astro.cz/oejv/issues/oejv0003.pdf" xr:uid="{00000000-0004-0000-0100-00000F000000}"/>
    <hyperlink ref="P132" r:id="rId17" display="http://var.astro.cz/oejv/issues/oejv0074.pdf" xr:uid="{00000000-0004-0000-0100-000010000000}"/>
    <hyperlink ref="P133" r:id="rId18" display="http://var.astro.cz/oejv/issues/oejv0074.pdf" xr:uid="{00000000-0004-0000-0100-000011000000}"/>
    <hyperlink ref="P134" r:id="rId19" display="http://var.astro.cz/oejv/issues/oejv0074.pdf" xr:uid="{00000000-0004-0000-0100-000012000000}"/>
    <hyperlink ref="P135" r:id="rId20" display="http://var.astro.cz/oejv/issues/oejv0074.pdf" xr:uid="{00000000-0004-0000-0100-000013000000}"/>
    <hyperlink ref="P136" r:id="rId21" display="http://www.bav-astro.de/sfs/BAVM_link.php?BAVMnr=178" xr:uid="{00000000-0004-0000-0100-000014000000}"/>
    <hyperlink ref="P137" r:id="rId22" display="http://var.astro.cz/oejv/issues/oejv0074.pdf" xr:uid="{00000000-0004-0000-0100-000015000000}"/>
    <hyperlink ref="P138" r:id="rId23" display="http://var.astro.cz/oejv/issues/oejv0074.pdf" xr:uid="{00000000-0004-0000-0100-000016000000}"/>
    <hyperlink ref="P139" r:id="rId24" display="http://var.astro.cz/oejv/issues/oejv0074.pdf" xr:uid="{00000000-0004-0000-0100-000017000000}"/>
    <hyperlink ref="P201" r:id="rId25" display="http://var.astro.cz/oejv/issues/oejv0074.pdf" xr:uid="{00000000-0004-0000-0100-000018000000}"/>
    <hyperlink ref="P203" r:id="rId26" display="http://www.bav-astro.de/sfs/BAVM_link.php?BAVMnr=193" xr:uid="{00000000-0004-0000-0100-000019000000}"/>
    <hyperlink ref="P204" r:id="rId27" display="http://www.bav-astro.de/sfs/BAVM_link.php?BAVMnr=193" xr:uid="{00000000-0004-0000-0100-00001A000000}"/>
    <hyperlink ref="P140" r:id="rId28" display="http://www.aavso.org/sites/default/files/jaavso/v36n2/186.pdf" xr:uid="{00000000-0004-0000-0100-00001B000000}"/>
    <hyperlink ref="P141" r:id="rId29" display="http://www.bav-astro.de/sfs/BAVM_link.php?BAVMnr=209" xr:uid="{00000000-0004-0000-0100-00001C000000}"/>
    <hyperlink ref="P149" r:id="rId30" display="http://www.konkoly.hu/cgi-bin/IBVS?6095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2025-01-05T02:27:35Z</dcterms:modified>
</cp:coreProperties>
</file>